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29.xml"/>
  <Override ContentType="application/vnd.openxmlformats-officedocument.spreadsheetml.table+xml" PartName="/xl/tables/table32.xml"/>
  <Override ContentType="application/vnd.openxmlformats-officedocument.spreadsheetml.table+xml" PartName="/xl/tables/table28.xml"/>
  <Override ContentType="application/vnd.openxmlformats-officedocument.spreadsheetml.table+xml" PartName="/xl/tables/table15.xml"/>
  <Override ContentType="application/vnd.openxmlformats-officedocument.spreadsheetml.table+xml" PartName="/xl/tables/table8.xml"/>
  <Override ContentType="application/vnd.openxmlformats-officedocument.spreadsheetml.table+xml" PartName="/xl/tables/table24.xml"/>
  <Override ContentType="application/vnd.openxmlformats-officedocument.spreadsheetml.table+xml" PartName="/xl/tables/table11.xml"/>
  <Override ContentType="application/vnd.openxmlformats-officedocument.spreadsheetml.table+xml" PartName="/xl/tables/table31.xml"/>
  <Override ContentType="application/vnd.openxmlformats-officedocument.spreadsheetml.table+xml" PartName="/xl/tables/table5.xml"/>
  <Override ContentType="application/vnd.openxmlformats-officedocument.spreadsheetml.table+xml" PartName="/xl/tables/table19.xml"/>
  <Override ContentType="application/vnd.openxmlformats-officedocument.spreadsheetml.table+xml" PartName="/xl/tables/table10.xml"/>
  <Override ContentType="application/vnd.openxmlformats-officedocument.spreadsheetml.table+xml" PartName="/xl/tables/table27.xml"/>
  <Override ContentType="application/vnd.openxmlformats-officedocument.spreadsheetml.table+xml" PartName="/xl/tables/table14.xml"/>
  <Override ContentType="application/vnd.openxmlformats-officedocument.spreadsheetml.table+xml" PartName="/xl/tables/table23.xml"/>
  <Override ContentType="application/vnd.openxmlformats-officedocument.spreadsheetml.table+xml" PartName="/xl/tables/table9.xml"/>
  <Override ContentType="application/vnd.openxmlformats-officedocument.spreadsheetml.table+xml" PartName="/xl/tables/table18.xml"/>
  <Override ContentType="application/vnd.openxmlformats-officedocument.spreadsheetml.table+xml" PartName="/xl/tables/table13.xml"/>
  <Override ContentType="application/vnd.openxmlformats-officedocument.spreadsheetml.table+xml" PartName="/xl/tables/table1.xml"/>
  <Override ContentType="application/vnd.openxmlformats-officedocument.spreadsheetml.table+xml" PartName="/xl/tables/table30.xml"/>
  <Override ContentType="application/vnd.openxmlformats-officedocument.spreadsheetml.table+xml" PartName="/xl/tables/table22.xml"/>
  <Override ContentType="application/vnd.openxmlformats-officedocument.spreadsheetml.table+xml" PartName="/xl/tables/table2.xml"/>
  <Override ContentType="application/vnd.openxmlformats-officedocument.spreadsheetml.table+xml" PartName="/xl/tables/table26.xml"/>
  <Override ContentType="application/vnd.openxmlformats-officedocument.spreadsheetml.table+xml" PartName="/xl/tables/table6.xml"/>
  <Override ContentType="application/vnd.openxmlformats-officedocument.spreadsheetml.table+xml" PartName="/xl/tables/table20.xml"/>
  <Override ContentType="application/vnd.openxmlformats-officedocument.spreadsheetml.table+xml" PartName="/xl/tables/table3.xml"/>
  <Override ContentType="application/vnd.openxmlformats-officedocument.spreadsheetml.table+xml" PartName="/xl/tables/table17.xml"/>
  <Override ContentType="application/vnd.openxmlformats-officedocument.spreadsheetml.table+xml" PartName="/xl/tables/table7.xml"/>
  <Override ContentType="application/vnd.openxmlformats-officedocument.spreadsheetml.table+xml" PartName="/xl/tables/table16.xml"/>
  <Override ContentType="application/vnd.openxmlformats-officedocument.spreadsheetml.table+xml" PartName="/xl/tables/table21.xml"/>
  <Override ContentType="application/vnd.openxmlformats-officedocument.spreadsheetml.table+xml" PartName="/xl/tables/table12.xml"/>
  <Override ContentType="application/vnd.openxmlformats-officedocument.spreadsheetml.table+xml" PartName="/xl/tables/table25.xml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ement Général" sheetId="1" r:id="rId4"/>
    <sheet state="visible" name="Classement S6" sheetId="2" r:id="rId5"/>
    <sheet state="visible" name="S6M1" sheetId="3" r:id="rId6"/>
    <sheet state="visible" name="S6M2" sheetId="4" r:id="rId7"/>
    <sheet state="visible" name="S6M3" sheetId="5" r:id="rId8"/>
    <sheet state="visible" name="S6M4" sheetId="6" r:id="rId9"/>
    <sheet state="visible" name="S6M5" sheetId="7" r:id="rId10"/>
    <sheet state="visible" name="S6M6" sheetId="8" r:id="rId11"/>
    <sheet state="visible" name="S6M7" sheetId="9" r:id="rId12"/>
    <sheet state="visible" name="S6M8" sheetId="10" r:id="rId13"/>
    <sheet state="visible" name="Classement RoC" sheetId="11" r:id="rId14"/>
    <sheet state="visible" name="RoC1" sheetId="12" r:id="rId15"/>
    <sheet state="visible" name="RoC2" sheetId="13" r:id="rId16"/>
    <sheet state="visible" name="RoC3" sheetId="14" r:id="rId17"/>
    <sheet state="visible" name="RoC4" sheetId="15" r:id="rId18"/>
    <sheet state="visible" name="RoC5" sheetId="16" r:id="rId19"/>
    <sheet state="visible" name="RoC6" sheetId="17" r:id="rId20"/>
    <sheet state="visible" name="RoC7" sheetId="18" r:id="rId21"/>
    <sheet state="visible" name="RoC8" sheetId="19" r:id="rId22"/>
    <sheet state="visible" name="Classement Surp" sheetId="20" r:id="rId23"/>
    <sheet state="visible" name="Surp1" sheetId="21" r:id="rId24"/>
    <sheet state="visible" name="Surp2" sheetId="22" r:id="rId25"/>
    <sheet state="visible" name="Surp3" sheetId="23" r:id="rId26"/>
    <sheet state="visible" name="Surp4" sheetId="24" r:id="rId27"/>
    <sheet state="visible" name="Surp5" sheetId="25" r:id="rId28"/>
    <sheet state="visible" name="Surp6" sheetId="26" r:id="rId29"/>
    <sheet state="visible" name="Surp7" sheetId="27" r:id="rId30"/>
    <sheet state="visible" name="Surp8" sheetId="28" r:id="rId31"/>
  </sheets>
  <definedNames/>
  <calcPr/>
</workbook>
</file>

<file path=xl/sharedStrings.xml><?xml version="1.0" encoding="utf-8"?>
<sst xmlns="http://schemas.openxmlformats.org/spreadsheetml/2006/main" count="629" uniqueCount="175">
  <si>
    <t>Classement</t>
  </si>
  <si>
    <t>PSEUDO</t>
  </si>
  <si>
    <t>Total</t>
  </si>
  <si>
    <t xml:space="preserve"> </t>
  </si>
  <si>
    <t>So SIX</t>
  </si>
  <si>
    <t>Roller Coaster</t>
  </si>
  <si>
    <t>Surprise</t>
  </si>
  <si>
    <t>immond</t>
  </si>
  <si>
    <t>POMB1664</t>
  </si>
  <si>
    <t>FridAKahlo</t>
  </si>
  <si>
    <t>UniThe</t>
  </si>
  <si>
    <t>BBH 75</t>
  </si>
  <si>
    <t>Rukia_ichigo</t>
  </si>
  <si>
    <t>chAAtAlere</t>
  </si>
  <si>
    <t>Le_Pictavien</t>
  </si>
  <si>
    <t>Phil1308</t>
  </si>
  <si>
    <t>Gregmoore</t>
  </si>
  <si>
    <t>Rod_John_VI</t>
  </si>
  <si>
    <t>Patgaret</t>
  </si>
  <si>
    <t>Mako Lemore</t>
  </si>
  <si>
    <t>AKlibur</t>
  </si>
  <si>
    <t>SINGE7</t>
  </si>
  <si>
    <t>Redblood92</t>
  </si>
  <si>
    <t>Like_A_Fish</t>
  </si>
  <si>
    <t>Sir_Tango</t>
  </si>
  <si>
    <t>NOVICEMYSTIC</t>
  </si>
  <si>
    <t>patrick86370</t>
  </si>
  <si>
    <t>rastamokett</t>
  </si>
  <si>
    <t>Vaillant 86</t>
  </si>
  <si>
    <t>erniedog56x</t>
  </si>
  <si>
    <t>Loulou79</t>
  </si>
  <si>
    <t>chatouill86</t>
  </si>
  <si>
    <t>LEGOLEGOTE</t>
  </si>
  <si>
    <t>Abrakada</t>
  </si>
  <si>
    <t>Kevfurious</t>
  </si>
  <si>
    <t>BARBAPAPA.</t>
  </si>
  <si>
    <t>8kinder6</t>
  </si>
  <si>
    <t>Balzen86</t>
  </si>
  <si>
    <t>Mikalack</t>
  </si>
  <si>
    <t>MaLLcoLLm..</t>
  </si>
  <si>
    <t>Dirty Bazaar</t>
  </si>
  <si>
    <t>Gregol2</t>
  </si>
  <si>
    <t>Legabodu86</t>
  </si>
  <si>
    <t>i K K i</t>
  </si>
  <si>
    <t>christ86000</t>
  </si>
  <si>
    <t>Fistipanda</t>
  </si>
  <si>
    <t>_VisMaVie_</t>
  </si>
  <si>
    <t>fiodor86</t>
  </si>
  <si>
    <t>_Sale-Bet_</t>
  </si>
  <si>
    <t>Mitch</t>
  </si>
  <si>
    <t>Waasp.</t>
  </si>
  <si>
    <t>Sab86360</t>
  </si>
  <si>
    <t>x calou61</t>
  </si>
  <si>
    <t>Pachavi</t>
  </si>
  <si>
    <t>Butterfly-As</t>
  </si>
  <si>
    <t>ludolab</t>
  </si>
  <si>
    <t>--WondeR--</t>
  </si>
  <si>
    <t>sukkel</t>
  </si>
  <si>
    <t>RouteDuRhum</t>
  </si>
  <si>
    <t>Garou du 86</t>
  </si>
  <si>
    <t>UrsaffMyLove</t>
  </si>
  <si>
    <t>kiki86 x</t>
  </si>
  <si>
    <t>cassius-86</t>
  </si>
  <si>
    <t>roudoudou759</t>
  </si>
  <si>
    <t>ariba</t>
  </si>
  <si>
    <t>KamehamehAS</t>
  </si>
  <si>
    <t>Elfy</t>
  </si>
  <si>
    <t>-Feline</t>
  </si>
  <si>
    <t>Kaio Du Nord</t>
  </si>
  <si>
    <t>sozen</t>
  </si>
  <si>
    <t>belussac</t>
  </si>
  <si>
    <t>chocobueno</t>
  </si>
  <si>
    <t>Fr2d2</t>
  </si>
  <si>
    <t>PocketBike</t>
  </si>
  <si>
    <t>sonic86</t>
  </si>
  <si>
    <t>..mamat86..</t>
  </si>
  <si>
    <t>marypops64</t>
  </si>
  <si>
    <t>titounio</t>
  </si>
  <si>
    <t>Steprou86</t>
  </si>
  <si>
    <t>COMBERS</t>
  </si>
  <si>
    <t>Kiki Bazaar</t>
  </si>
  <si>
    <t>Cataleya86</t>
  </si>
  <si>
    <t>m86600b</t>
  </si>
  <si>
    <t>Laklot2Cmort</t>
  </si>
  <si>
    <t>Miss_Prissy</t>
  </si>
  <si>
    <t>Blochedu86</t>
  </si>
  <si>
    <t>Ram-outcho86</t>
  </si>
  <si>
    <t>Dug</t>
  </si>
  <si>
    <t>Jennyyy8</t>
  </si>
  <si>
    <t>Amichocolat</t>
  </si>
  <si>
    <t>Lylyen</t>
  </si>
  <si>
    <t>Rbl86</t>
  </si>
  <si>
    <t>ShisstoLL</t>
  </si>
  <si>
    <t>Stross411</t>
  </si>
  <si>
    <t>Joseph</t>
  </si>
  <si>
    <t>Mailie86</t>
  </si>
  <si>
    <t>QQKicall</t>
  </si>
  <si>
    <t>gabus (!)</t>
  </si>
  <si>
    <t>Pwatevin 86</t>
  </si>
  <si>
    <t>Bratake</t>
  </si>
  <si>
    <t>PipauPipau</t>
  </si>
  <si>
    <t>MAR1DESBOIS</t>
  </si>
  <si>
    <t>mailie</t>
  </si>
  <si>
    <t>VietNems86</t>
  </si>
  <si>
    <t>Hovik</t>
  </si>
  <si>
    <t>mabouyas</t>
  </si>
  <si>
    <t>Nono1er</t>
  </si>
  <si>
    <t>Stross</t>
  </si>
  <si>
    <t>Nico</t>
  </si>
  <si>
    <t>DagheMunegu</t>
  </si>
  <si>
    <t>BOZO.1</t>
  </si>
  <si>
    <t>Flbv80</t>
  </si>
  <si>
    <t>Sickxelaris</t>
  </si>
  <si>
    <t>PSGJM</t>
  </si>
  <si>
    <t>Batou86</t>
  </si>
  <si>
    <t>Duncan</t>
  </si>
  <si>
    <t>Wolverine86</t>
  </si>
  <si>
    <t>Crok2BN</t>
  </si>
  <si>
    <t>Une_chenille</t>
  </si>
  <si>
    <t>Juvenile-dodu</t>
  </si>
  <si>
    <t>Amsteroid</t>
  </si>
  <si>
    <t>Oceane78</t>
  </si>
  <si>
    <t>Pseudo</t>
  </si>
  <si>
    <t>Points</t>
  </si>
  <si>
    <t>SoSix 1</t>
  </si>
  <si>
    <t>pts1</t>
  </si>
  <si>
    <t>SoSix 2</t>
  </si>
  <si>
    <t>pts2</t>
  </si>
  <si>
    <t>SoSix 3</t>
  </si>
  <si>
    <t>pts3</t>
  </si>
  <si>
    <t>SoSix 4</t>
  </si>
  <si>
    <t>pts4</t>
  </si>
  <si>
    <t>SoSix 5</t>
  </si>
  <si>
    <t>pts5</t>
  </si>
  <si>
    <t>SoSix 6</t>
  </si>
  <si>
    <t>pts6</t>
  </si>
  <si>
    <t>SoSix 7</t>
  </si>
  <si>
    <t>pts7</t>
  </si>
  <si>
    <t>SoSix 8</t>
  </si>
  <si>
    <t>pts8</t>
  </si>
  <si>
    <t>gregmoore</t>
  </si>
  <si>
    <t>PLACE</t>
  </si>
  <si>
    <t>Verif</t>
  </si>
  <si>
    <t>Erreurs</t>
  </si>
  <si>
    <t>Participants</t>
  </si>
  <si>
    <t>Roller Coaster 1</t>
  </si>
  <si>
    <t>pts</t>
  </si>
  <si>
    <t>Roller Coaster 2</t>
  </si>
  <si>
    <t>Roller Coaster 3</t>
  </si>
  <si>
    <t>Roller Coaster 4</t>
  </si>
  <si>
    <t>Roller Coaster 5</t>
  </si>
  <si>
    <t>Roller Coaster 6</t>
  </si>
  <si>
    <t>Roller Coaster 7</t>
  </si>
  <si>
    <t>Roller Coaster 8</t>
  </si>
  <si>
    <t>SIr_Tango</t>
  </si>
  <si>
    <t>le_pictavien</t>
  </si>
  <si>
    <t>vaillant 86</t>
  </si>
  <si>
    <t>gregol2</t>
  </si>
  <si>
    <t>..larloul..</t>
  </si>
  <si>
    <t>LaKlot2Cmort</t>
  </si>
  <si>
    <t>steprou86</t>
  </si>
  <si>
    <t>Angostoura</t>
  </si>
  <si>
    <t>Surprise 1</t>
  </si>
  <si>
    <t>Surprise 2</t>
  </si>
  <si>
    <t>Surprise 3</t>
  </si>
  <si>
    <t>Surprise 4</t>
  </si>
  <si>
    <t>Surprise 5</t>
  </si>
  <si>
    <t>Surprise 6</t>
  </si>
  <si>
    <t>Surprise 7</t>
  </si>
  <si>
    <t>Surprise 8</t>
  </si>
  <si>
    <t>Titounio</t>
  </si>
  <si>
    <t>waasp.</t>
  </si>
  <si>
    <t>Imberb</t>
  </si>
  <si>
    <t>Mar1desbois</t>
  </si>
  <si>
    <t>Manon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</si>
</sst>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4">
    <font>
      <sz val="11.0"/>
      <color theme="1"/>
      <name val="Calibri"/>
      <scheme val="minor"/>
    </font>
    <font>
      <b/>
      <sz val="12.0"/>
      <color rgb="FF000000"/>
      <name val="Calibri"/>
    </font>
    <font>
      <b/>
      <sz val="13.0"/>
      <color rgb="FF000000"/>
      <name val="Calibri"/>
    </font>
    <font>
      <b/>
      <sz val="13.0"/>
      <color rgb="FFFF0000"/>
      <name val="Calibri"/>
    </font>
    <font>
      <sz val="11.0"/>
      <color theme="1"/>
      <name val="Calibri"/>
    </font>
    <font>
      <sz val="12.0"/>
      <color theme="1"/>
      <name val="Calibri"/>
    </font>
    <font>
      <color theme="1"/>
      <name val="Calibri"/>
      <scheme val="minor"/>
    </font>
    <font>
      <sz val="14.0"/>
      <color theme="1"/>
      <name val="Calibri"/>
    </font>
    <font>
      <b/>
      <sz val="12.0"/>
      <color theme="1"/>
      <name val="Calibri"/>
    </font>
    <font>
      <b/>
      <sz val="12.0"/>
      <color rgb="FFFFFFFF"/>
      <name val="Calibri"/>
    </font>
    <font>
      <b/>
      <sz val="13.0"/>
      <color rgb="FFFFFFFF"/>
      <name val="Calibri"/>
    </font>
    <font>
      <b/>
      <sz val="13.0"/>
      <color theme="0"/>
      <name val="Calibri"/>
    </font>
    <font>
      <b/>
      <sz val="10.0"/>
      <color theme="0"/>
      <name val="Calibri"/>
    </font>
    <font>
      <b/>
      <sz val="10.0"/>
      <color rgb="FFFFFFFF"/>
      <name val="Calibri"/>
    </font>
    <font>
      <color theme="1"/>
      <name val="Arial"/>
    </font>
    <font>
      <sz val="11.0"/>
      <color rgb="FF1F1F1F"/>
      <name val="Calibri"/>
    </font>
    <font>
      <sz val="9.0"/>
      <color rgb="FF1F1F1F"/>
      <name val="Calibri"/>
    </font>
    <font>
      <sz val="10.0"/>
      <color theme="1"/>
      <name val="Arial"/>
    </font>
    <font>
      <b/>
      <sz val="11.0"/>
      <color theme="1"/>
      <name val="Calibri"/>
    </font>
    <font>
      <b/>
      <sz val="11.0"/>
      <color theme="0"/>
      <name val="Calibri"/>
    </font>
    <font>
      <b/>
      <sz val="11.0"/>
      <color rgb="FFFF0000"/>
      <name val="Calibri"/>
    </font>
    <font>
      <sz val="12.0"/>
      <color rgb="FF000118"/>
      <name val="&quot;Nunito Sans&quot;"/>
    </font>
    <font>
      <sz val="12.0"/>
      <color theme="1"/>
      <name val="&quot;Google Sans Text&quot;"/>
    </font>
    <font>
      <color rgb="FF1F1F1F"/>
      <name val="&quot;Google Sans&quot;"/>
    </font>
    <font>
      <sz val="12.0"/>
      <color rgb="FF0B57D0"/>
      <name val="&quot;Google Sans Text&quot;"/>
    </font>
    <font>
      <sz val="9.0"/>
      <color rgb="FF1F1F1F"/>
      <name val="&quot;Google Sans&quot;"/>
    </font>
    <font>
      <b/>
      <sz val="12.0"/>
      <color theme="0"/>
      <name val="Calibri"/>
    </font>
    <font>
      <sz val="11.0"/>
      <color theme="1"/>
      <name val="Cambria"/>
    </font>
    <font>
      <b/>
      <sz val="11.0"/>
      <color rgb="FFFFFFFF"/>
      <name val="Calibri"/>
    </font>
    <font>
      <sz val="11.0"/>
      <color rgb="FF000000"/>
      <name val="Inconsolata"/>
    </font>
    <font>
      <sz val="12.0"/>
      <color rgb="FF000118"/>
      <name val="Nunito Sans"/>
    </font>
    <font>
      <sz val="12.0"/>
      <color rgb="FF0B57D0"/>
      <name val="Google Sans Text"/>
    </font>
    <font>
      <color rgb="FF000000"/>
      <name val="Roboto"/>
    </font>
    <font>
      <sz val="11.0"/>
      <color rgb="FF1F1F1F"/>
      <name val="&quot;Google Sans&quot;"/>
    </font>
  </fonts>
  <fills count="9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4472C4"/>
        <bgColor rgb="FF4472C4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</fills>
  <borders count="16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/>
    </xf>
    <xf borderId="4" fillId="0" fontId="7" numFmtId="2" xfId="0" applyAlignment="1" applyBorder="1" applyFont="1" applyNumberFormat="1">
      <alignment horizontal="center" shrinkToFit="0" vertical="center" wrapText="1"/>
    </xf>
    <xf borderId="3" fillId="0" fontId="7" numFmtId="2" xfId="0" applyAlignment="1" applyBorder="1" applyFont="1" applyNumberFormat="1">
      <alignment horizontal="center" shrinkToFit="0" vertical="center" wrapText="1"/>
    </xf>
    <xf borderId="3" fillId="0" fontId="4" numFmtId="2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readingOrder="0"/>
    </xf>
    <xf borderId="3" fillId="0" fontId="5" numFmtId="2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/>
    </xf>
    <xf borderId="0" fillId="0" fontId="9" numFmtId="0" xfId="0" applyAlignment="1" applyFont="1">
      <alignment horizontal="center" shrinkToFit="0" vertical="center" wrapText="1"/>
    </xf>
    <xf borderId="5" fillId="0" fontId="9" numFmtId="0" xfId="0" applyAlignment="1" applyBorder="1" applyFont="1">
      <alignment horizontal="center" readingOrder="0" shrinkToFit="0" vertical="center" wrapText="1"/>
    </xf>
    <xf borderId="6" fillId="0" fontId="10" numFmtId="2" xfId="0" applyAlignment="1" applyBorder="1" applyFont="1" applyNumberFormat="1">
      <alignment horizontal="center" readingOrder="0" shrinkToFit="0" vertical="center" wrapText="1"/>
    </xf>
    <xf borderId="3" fillId="0" fontId="11" numFmtId="2" xfId="0" applyAlignment="1" applyBorder="1" applyFont="1" applyNumberFormat="1">
      <alignment horizontal="center" shrinkToFit="0" vertical="center" wrapText="1"/>
    </xf>
    <xf borderId="4" fillId="0" fontId="12" numFmtId="2" xfId="0" applyAlignment="1" applyBorder="1" applyFont="1" applyNumberFormat="1">
      <alignment horizontal="center" shrinkToFit="0" vertical="center" wrapText="1"/>
    </xf>
    <xf borderId="3" fillId="0" fontId="12" numFmtId="2" xfId="0" applyAlignment="1" applyBorder="1" applyFont="1" applyNumberFormat="1">
      <alignment horizontal="center" shrinkToFit="0" vertical="center" wrapText="1"/>
    </xf>
    <xf borderId="3" fillId="0" fontId="13" numFmtId="2" xfId="0" applyAlignment="1" applyBorder="1" applyFont="1" applyNumberFormat="1">
      <alignment horizontal="center" readingOrder="0" shrinkToFit="0" vertical="center" wrapText="1"/>
    </xf>
    <xf borderId="0" fillId="0" fontId="13" numFmtId="2" xfId="0" applyAlignment="1" applyFont="1" applyNumberFormat="1">
      <alignment horizontal="center" readingOrder="0" shrinkToFit="0" vertical="center" wrapText="1"/>
    </xf>
    <xf borderId="3" fillId="0" fontId="4" numFmtId="0" xfId="0" applyAlignment="1" applyBorder="1" applyFont="1">
      <alignment horizontal="center" vertical="bottom"/>
    </xf>
    <xf borderId="7" fillId="0" fontId="7" numFmtId="1" xfId="0" applyAlignment="1" applyBorder="1" applyFont="1" applyNumberFormat="1">
      <alignment horizontal="center" shrinkToFit="0" wrapText="1"/>
    </xf>
    <xf borderId="3" fillId="0" fontId="7" numFmtId="1" xfId="0" applyAlignment="1" applyBorder="1" applyFont="1" applyNumberFormat="1">
      <alignment horizontal="center" shrinkToFit="0" wrapText="1"/>
    </xf>
    <xf borderId="4" fillId="0" fontId="4" numFmtId="1" xfId="0" applyAlignment="1" applyBorder="1" applyFont="1" applyNumberFormat="1">
      <alignment horizontal="center" shrinkToFit="0" wrapText="1"/>
    </xf>
    <xf borderId="3" fillId="0" fontId="8" numFmtId="1" xfId="0" applyAlignment="1" applyBorder="1" applyFont="1" applyNumberFormat="1">
      <alignment horizontal="center" shrinkToFit="0" wrapText="1"/>
    </xf>
    <xf borderId="3" fillId="0" fontId="4" numFmtId="0" xfId="0" applyAlignment="1" applyBorder="1" applyFont="1">
      <alignment horizontal="center" readingOrder="0" vertical="bottom"/>
    </xf>
    <xf borderId="3" fillId="0" fontId="14" numFmtId="0" xfId="0" applyAlignment="1" applyBorder="1" applyFont="1">
      <alignment horizontal="center" vertical="bottom"/>
    </xf>
    <xf borderId="3" fillId="0" fontId="4" numFmtId="0" xfId="0" applyAlignment="1" applyBorder="1" applyFont="1">
      <alignment horizontal="center" shrinkToFit="0" vertical="bottom" wrapText="1"/>
    </xf>
    <xf borderId="3" fillId="0" fontId="0" numFmtId="0" xfId="0" applyAlignment="1" applyBorder="1" applyFont="1">
      <alignment horizontal="center" readingOrder="0"/>
    </xf>
    <xf borderId="3" fillId="0" fontId="14" numFmtId="0" xfId="0" applyAlignment="1" applyBorder="1" applyFont="1">
      <alignment horizontal="center" readingOrder="0" vertical="bottom"/>
    </xf>
    <xf borderId="3" fillId="0" fontId="15" numFmtId="0" xfId="0" applyAlignment="1" applyBorder="1" applyFont="1">
      <alignment horizontal="center" readingOrder="0"/>
    </xf>
    <xf borderId="3" fillId="0" fontId="16" numFmtId="0" xfId="0" applyAlignment="1" applyBorder="1" applyFont="1">
      <alignment horizontal="center" readingOrder="0"/>
    </xf>
    <xf borderId="4" fillId="0" fontId="4" numFmtId="1" xfId="0" applyAlignment="1" applyBorder="1" applyFont="1" applyNumberFormat="1">
      <alignment horizontal="center" readingOrder="0" shrinkToFit="0" wrapText="1"/>
    </xf>
    <xf borderId="3" fillId="0" fontId="17" numFmtId="0" xfId="0" applyAlignment="1" applyBorder="1" applyFont="1">
      <alignment horizontal="center" readingOrder="0" shrinkToFit="0" wrapText="1"/>
    </xf>
    <xf borderId="3" fillId="0" fontId="4" numFmtId="0" xfId="0" applyAlignment="1" applyBorder="1" applyFont="1">
      <alignment horizontal="center" readingOrder="0" shrinkToFit="0" wrapText="1"/>
    </xf>
    <xf borderId="3" fillId="0" fontId="4" numFmtId="0" xfId="0" applyAlignment="1" applyBorder="1" applyFont="1">
      <alignment horizontal="center" readingOrder="0"/>
    </xf>
    <xf borderId="2" fillId="0" fontId="5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4" numFmtId="2" xfId="0" applyAlignment="1" applyFont="1" applyNumberFormat="1">
      <alignment horizontal="center" shrinkToFit="0" vertical="center" wrapText="1"/>
    </xf>
    <xf borderId="0" fillId="0" fontId="8" numFmtId="2" xfId="0" applyAlignment="1" applyFont="1" applyNumberFormat="1">
      <alignment horizontal="center" shrinkToFit="0" vertical="center" wrapText="1"/>
    </xf>
    <xf borderId="8" fillId="0" fontId="17" numFmtId="0" xfId="0" applyAlignment="1" applyBorder="1" applyFont="1">
      <alignment horizontal="center"/>
    </xf>
    <xf borderId="9" fillId="0" fontId="17" numFmtId="0" xfId="0" applyAlignment="1" applyBorder="1" applyFont="1">
      <alignment horizontal="center"/>
    </xf>
    <xf borderId="10" fillId="0" fontId="19" numFmtId="0" xfId="0" applyAlignment="1" applyBorder="1" applyFont="1">
      <alignment horizontal="center"/>
    </xf>
    <xf borderId="4" fillId="0" fontId="4" numFmtId="0" xfId="0" applyBorder="1" applyFont="1"/>
    <xf borderId="3" fillId="0" fontId="20" numFmtId="0" xfId="0" applyAlignment="1" applyBorder="1" applyFont="1">
      <alignment horizontal="center"/>
    </xf>
    <xf borderId="3" fillId="0" fontId="4" numFmtId="0" xfId="0" applyBorder="1" applyFont="1"/>
    <xf borderId="0" fillId="3" fontId="21" numFmtId="0" xfId="0" applyFill="1" applyFont="1"/>
    <xf borderId="3" fillId="0" fontId="22" numFmtId="0" xfId="0" applyAlignment="1" applyBorder="1" applyFont="1">
      <alignment horizontal="left" readingOrder="0"/>
    </xf>
    <xf borderId="3" fillId="0" fontId="4" numFmtId="0" xfId="0" applyAlignment="1" applyBorder="1" applyFont="1">
      <alignment horizontal="center"/>
    </xf>
    <xf borderId="3" fillId="0" fontId="4" numFmtId="2" xfId="0" applyBorder="1" applyFont="1" applyNumberFormat="1"/>
    <xf borderId="3" fillId="0" fontId="4" numFmtId="0" xfId="0" applyBorder="1" applyFont="1"/>
    <xf borderId="3" fillId="0" fontId="18" numFmtId="0" xfId="0" applyBorder="1" applyFont="1"/>
    <xf borderId="0" fillId="4" fontId="23" numFmtId="0" xfId="0" applyAlignment="1" applyFill="1" applyFont="1">
      <alignment horizontal="left" readingOrder="0"/>
    </xf>
    <xf borderId="3" fillId="4" fontId="24" numFmtId="0" xfId="0" applyAlignment="1" applyBorder="1" applyFont="1">
      <alignment horizontal="left" readingOrder="0"/>
    </xf>
    <xf borderId="0" fillId="0" fontId="4" numFmtId="0" xfId="0" applyAlignment="1" applyFont="1">
      <alignment horizontal="center"/>
    </xf>
    <xf borderId="0" fillId="4" fontId="24" numFmtId="0" xfId="0" applyAlignment="1" applyFont="1">
      <alignment horizontal="left" readingOrder="0"/>
    </xf>
    <xf borderId="2" fillId="0" fontId="4" numFmtId="2" xfId="0" applyBorder="1" applyFont="1" applyNumberFormat="1"/>
    <xf borderId="0" fillId="0" fontId="24" numFmtId="0" xfId="0" applyAlignment="1" applyFont="1">
      <alignment horizontal="left" readingOrder="0"/>
    </xf>
    <xf borderId="0" fillId="5" fontId="24" numFmtId="0" xfId="0" applyAlignment="1" applyFill="1" applyFont="1">
      <alignment horizontal="left" readingOrder="0"/>
    </xf>
    <xf borderId="11" fillId="0" fontId="4" numFmtId="0" xfId="0" applyAlignment="1" applyBorder="1" applyFont="1">
      <alignment horizontal="center"/>
    </xf>
    <xf borderId="12" fillId="0" fontId="4" numFmtId="2" xfId="0" applyBorder="1" applyFont="1" applyNumberFormat="1"/>
    <xf borderId="0" fillId="4" fontId="25" numFmtId="0" xfId="0" applyAlignment="1" applyFont="1">
      <alignment readingOrder="0"/>
    </xf>
    <xf borderId="0" fillId="0" fontId="18" numFmtId="0" xfId="0" applyAlignment="1" applyFont="1">
      <alignment horizontal="center" shrinkToFit="0" vertical="center" wrapText="1"/>
    </xf>
    <xf borderId="4" fillId="0" fontId="26" numFmtId="0" xfId="0" applyAlignment="1" applyBorder="1" applyFont="1">
      <alignment horizontal="center" shrinkToFit="0" vertical="center" wrapText="1"/>
    </xf>
    <xf borderId="6" fillId="0" fontId="11" numFmtId="2" xfId="0" applyAlignment="1" applyBorder="1" applyFont="1" applyNumberFormat="1">
      <alignment horizontal="center" shrinkToFit="0" vertical="center" wrapText="1"/>
    </xf>
    <xf borderId="0" fillId="0" fontId="12" numFmtId="2" xfId="0" applyAlignment="1" applyFont="1" applyNumberFormat="1">
      <alignment horizontal="center" shrinkToFit="0" vertical="center" wrapText="1"/>
    </xf>
    <xf borderId="3" fillId="0" fontId="4" numFmtId="0" xfId="0" applyAlignment="1" applyBorder="1" applyFont="1">
      <alignment horizontal="center" readingOrder="0"/>
    </xf>
    <xf borderId="3" fillId="0" fontId="27" numFmtId="0" xfId="0" applyAlignment="1" applyBorder="1" applyFont="1">
      <alignment vertical="bottom"/>
    </xf>
    <xf borderId="3" fillId="0" fontId="27" numFmtId="0" xfId="0" applyAlignment="1" applyBorder="1" applyFont="1">
      <alignment readingOrder="0"/>
    </xf>
    <xf borderId="0" fillId="0" fontId="4" numFmtId="0" xfId="0" applyAlignment="1" applyFont="1">
      <alignment shrinkToFit="0" wrapText="1"/>
    </xf>
    <xf borderId="0" fillId="0" fontId="4" numFmtId="2" xfId="0" applyAlignment="1" applyFont="1" applyNumberFormat="1">
      <alignment horizontal="center" shrinkToFit="0" wrapText="1"/>
    </xf>
    <xf borderId="0" fillId="0" fontId="8" numFmtId="2" xfId="0" applyAlignment="1" applyFont="1" applyNumberFormat="1">
      <alignment horizontal="center" shrinkToFit="0" wrapText="1"/>
    </xf>
    <xf borderId="0" fillId="0" fontId="4" numFmtId="2" xfId="0" applyAlignment="1" applyFont="1" applyNumberFormat="1">
      <alignment shrinkToFit="0" wrapText="1"/>
    </xf>
    <xf borderId="8" fillId="6" fontId="14" numFmtId="0" xfId="0" applyAlignment="1" applyBorder="1" applyFill="1" applyFont="1">
      <alignment horizontal="center" vertical="bottom"/>
    </xf>
    <xf borderId="7" fillId="6" fontId="28" numFmtId="0" xfId="0" applyAlignment="1" applyBorder="1" applyFont="1">
      <alignment horizontal="center" vertical="bottom"/>
    </xf>
    <xf borderId="4" fillId="6" fontId="4" numFmtId="0" xfId="0" applyAlignment="1" applyBorder="1" applyFont="1">
      <alignment vertical="bottom"/>
    </xf>
    <xf borderId="4" fillId="0" fontId="20" numFmtId="0" xfId="0" applyAlignment="1" applyBorder="1" applyFont="1">
      <alignment horizontal="center" vertical="bottom"/>
    </xf>
    <xf borderId="4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3" fillId="4" fontId="29" numFmtId="0" xfId="0" applyBorder="1" applyFont="1"/>
    <xf borderId="8" fillId="7" fontId="4" numFmtId="0" xfId="0" applyAlignment="1" applyBorder="1" applyFill="1" applyFont="1">
      <alignment horizontal="center" vertical="bottom"/>
    </xf>
    <xf borderId="8" fillId="7" fontId="4" numFmtId="2" xfId="0" applyAlignment="1" applyBorder="1" applyFont="1" applyNumberFormat="1">
      <alignment horizontal="right" vertical="bottom"/>
    </xf>
    <xf borderId="8" fillId="7" fontId="4" numFmtId="0" xfId="0" applyAlignment="1" applyBorder="1" applyFont="1">
      <alignment vertical="bottom"/>
    </xf>
    <xf borderId="8" fillId="0" fontId="4" numFmtId="0" xfId="0" applyAlignment="1" applyBorder="1" applyFont="1">
      <alignment vertical="bottom"/>
    </xf>
    <xf borderId="3" fillId="4" fontId="29" numFmtId="0" xfId="0" applyAlignment="1" applyBorder="1" applyFont="1">
      <alignment horizontal="left"/>
    </xf>
    <xf borderId="8" fillId="8" fontId="4" numFmtId="0" xfId="0" applyAlignment="1" applyBorder="1" applyFill="1" applyFont="1">
      <alignment horizontal="center" vertical="bottom"/>
    </xf>
    <xf borderId="0" fillId="4" fontId="4" numFmtId="0" xfId="0" applyAlignment="1" applyFont="1">
      <alignment vertical="bottom"/>
    </xf>
    <xf borderId="8" fillId="0" fontId="18" numFmtId="0" xfId="0" applyAlignment="1" applyBorder="1" applyFont="1">
      <alignment horizontal="center" vertical="bottom"/>
    </xf>
    <xf borderId="0" fillId="4" fontId="29" numFmtId="0" xfId="0" applyAlignment="1" applyFont="1">
      <alignment horizontal="left"/>
    </xf>
    <xf borderId="0" fillId="7" fontId="4" numFmtId="0" xfId="0" applyAlignment="1" applyFont="1">
      <alignment horizontal="center" vertical="bottom"/>
    </xf>
    <xf borderId="0" fillId="7" fontId="4" numFmtId="2" xfId="0" applyAlignment="1" applyFont="1" applyNumberFormat="1">
      <alignment horizontal="right" vertical="bottom"/>
    </xf>
    <xf borderId="0" fillId="7" fontId="4" numFmtId="0" xfId="0" applyAlignment="1" applyFont="1">
      <alignment vertical="bottom"/>
    </xf>
    <xf borderId="0" fillId="0" fontId="18" numFmtId="0" xfId="0" applyAlignment="1" applyFont="1">
      <alignment horizontal="center" vertical="bottom"/>
    </xf>
    <xf borderId="8" fillId="6" fontId="14" numFmtId="0" xfId="0" applyAlignment="1" applyBorder="1" applyFont="1">
      <alignment horizontal="center" vertical="bottom"/>
    </xf>
    <xf borderId="7" fillId="6" fontId="28" numFmtId="0" xfId="0" applyAlignment="1" applyBorder="1" applyFont="1">
      <alignment horizontal="center" vertical="bottom"/>
    </xf>
    <xf borderId="4" fillId="6" fontId="4" numFmtId="0" xfId="0" applyAlignment="1" applyBorder="1" applyFont="1">
      <alignment vertical="bottom"/>
    </xf>
    <xf borderId="13" fillId="0" fontId="20" numFmtId="0" xfId="0" applyAlignment="1" applyBorder="1" applyFont="1">
      <alignment horizontal="center" vertical="bottom"/>
    </xf>
    <xf borderId="14" fillId="0" fontId="6" numFmtId="0" xfId="0" applyBorder="1" applyFont="1"/>
    <xf borderId="3" fillId="0" fontId="4" numFmtId="0" xfId="0" applyAlignment="1" applyBorder="1" applyFont="1">
      <alignment vertical="bottom"/>
    </xf>
    <xf borderId="0" fillId="3" fontId="30" numFmtId="0" xfId="0" applyAlignment="1" applyFont="1">
      <alignment horizontal="right" vertical="bottom"/>
    </xf>
    <xf borderId="15" fillId="4" fontId="31" numFmtId="0" xfId="0" applyAlignment="1" applyBorder="1" applyFont="1">
      <alignment vertical="bottom"/>
    </xf>
    <xf borderId="8" fillId="7" fontId="4" numFmtId="0" xfId="0" applyAlignment="1" applyBorder="1" applyFont="1">
      <alignment horizontal="center" vertical="bottom"/>
    </xf>
    <xf borderId="7" fillId="0" fontId="4" numFmtId="0" xfId="0" applyAlignment="1" applyBorder="1" applyFont="1">
      <alignment vertical="bottom"/>
    </xf>
    <xf borderId="14" fillId="0" fontId="4" numFmtId="0" xfId="0" applyBorder="1" applyFont="1"/>
    <xf borderId="8" fillId="8" fontId="4" numFmtId="0" xfId="0" applyAlignment="1" applyBorder="1" applyFont="1">
      <alignment horizontal="center" vertical="bottom"/>
    </xf>
    <xf borderId="7" fillId="0" fontId="18" numFmtId="0" xfId="0" applyAlignment="1" applyBorder="1" applyFont="1">
      <alignment horizontal="center" vertical="bottom"/>
    </xf>
    <xf borderId="15" fillId="8" fontId="4" numFmtId="0" xfId="0" applyAlignment="1" applyBorder="1" applyFont="1">
      <alignment horizontal="center" vertical="bottom"/>
    </xf>
    <xf borderId="4" fillId="0" fontId="20" numFmtId="0" xfId="0" applyAlignment="1" applyBorder="1" applyFont="1">
      <alignment horizontal="center" vertical="bottom"/>
    </xf>
    <xf borderId="15" fillId="0" fontId="4" numFmtId="0" xfId="0" applyAlignment="1" applyBorder="1" applyFont="1">
      <alignment vertical="bottom"/>
    </xf>
    <xf borderId="4" fillId="0" fontId="4" numFmtId="0" xfId="0" applyAlignment="1" applyBorder="1" applyFont="1">
      <alignment vertical="bottom"/>
    </xf>
    <xf borderId="8" fillId="0" fontId="4" numFmtId="0" xfId="0" applyAlignment="1" applyBorder="1" applyFont="1">
      <alignment vertical="bottom"/>
    </xf>
    <xf borderId="8" fillId="0" fontId="18" numFmtId="0" xfId="0" applyAlignment="1" applyBorder="1" applyFont="1">
      <alignment horizontal="center" vertical="bottom"/>
    </xf>
    <xf borderId="0" fillId="0" fontId="4" numFmtId="0" xfId="0" applyAlignment="1" applyFont="1">
      <alignment readingOrder="0" vertical="bottom"/>
    </xf>
    <xf borderId="3" fillId="0" fontId="4" numFmtId="0" xfId="0" applyAlignment="1" applyBorder="1" applyFont="1">
      <alignment horizontal="center" readingOrder="0" shrinkToFit="0" vertical="bottom" wrapText="1"/>
    </xf>
    <xf borderId="0" fillId="0" fontId="18" numFmtId="0" xfId="0" applyAlignment="1" applyFont="1">
      <alignment horizontal="center" shrinkToFit="0" wrapText="1"/>
    </xf>
    <xf borderId="2" fillId="0" fontId="4" numFmtId="0" xfId="0" applyBorder="1" applyFont="1"/>
    <xf borderId="5" fillId="0" fontId="4" numFmtId="0" xfId="0" applyBorder="1" applyFont="1"/>
    <xf borderId="12" fillId="0" fontId="4" numFmtId="0" xfId="0" applyBorder="1" applyFont="1"/>
    <xf borderId="0" fillId="0" fontId="4" numFmtId="0" xfId="0" applyFont="1"/>
    <xf borderId="0" fillId="4" fontId="32" numFmtId="0" xfId="0" applyAlignment="1" applyFont="1">
      <alignment readingOrder="0"/>
    </xf>
    <xf borderId="0" fillId="4" fontId="33" numFmtId="0" xfId="0" applyAlignment="1" applyFont="1">
      <alignment readingOrder="0"/>
    </xf>
  </cellXfs>
  <cellStyles count="1">
    <cellStyle xfId="0" name="Normal" builtinId="0"/>
  </cellStyles>
  <dxfs count="17">
    <dxf>
      <font/>
      <fill>
        <patternFill patternType="none"/>
      </fill>
      <border/>
    </dxf>
    <dxf>
      <font/>
      <fill>
        <patternFill patternType="solid">
          <fgColor theme="5"/>
          <bgColor theme="5"/>
        </patternFill>
      </fill>
      <border/>
    </dxf>
    <dxf>
      <font/>
      <fill>
        <patternFill patternType="solid">
          <fgColor rgb="FFF7CAAC"/>
          <bgColor rgb="FFF7CAAC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FFE598"/>
          <bgColor rgb="FFFFE598"/>
        </patternFill>
      </fill>
      <border/>
    </dxf>
    <dxf>
      <font/>
      <fill>
        <patternFill patternType="solid">
          <fgColor rgb="FFFEF2CB"/>
          <bgColor rgb="FFFEF2CB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theme="8"/>
          <bgColor theme="8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32">
    <tableStyle count="3" pivot="0" name="Classement Général-style">
      <tableStyleElement dxfId="1" type="headerRow"/>
      <tableStyleElement dxfId="2" type="firstRowStripe"/>
      <tableStyleElement dxfId="3" type="secondRowStripe"/>
    </tableStyle>
    <tableStyle count="3" pivot="0" name="Classement Général-style 2">
      <tableStyleElement dxfId="1" type="headerRow"/>
      <tableStyleElement dxfId="2" type="firstRowStripe"/>
      <tableStyleElement dxfId="3" type="secondRowStripe"/>
    </tableStyle>
    <tableStyle count="3" pivot="0" name="Classement S6-style">
      <tableStyleElement dxfId="5" type="headerRow"/>
      <tableStyleElement dxfId="6" type="firstRowStripe"/>
      <tableStyleElement dxfId="7" type="secondRowStripe"/>
    </tableStyle>
    <tableStyle count="3" pivot="0" name="Classement S6-style 2">
      <tableStyleElement dxfId="5" type="headerRow"/>
      <tableStyleElement dxfId="6" type="firstRowStripe"/>
      <tableStyleElement dxfId="7" type="secondRowStripe"/>
    </tableStyle>
    <tableStyle count="3" pivot="0" name="S6M1-style">
      <tableStyleElement dxfId="8" type="headerRow"/>
      <tableStyleElement dxfId="9" type="firstRowStripe"/>
      <tableStyleElement dxfId="10" type="secondRowStripe"/>
    </tableStyle>
    <tableStyle count="3" pivot="0" name="S6M2-style">
      <tableStyleElement dxfId="8" type="headerRow"/>
      <tableStyleElement dxfId="9" type="firstRowStripe"/>
      <tableStyleElement dxfId="10" type="secondRowStripe"/>
    </tableStyle>
    <tableStyle count="3" pivot="0" name="S6M3-style">
      <tableStyleElement dxfId="8" type="headerRow"/>
      <tableStyleElement dxfId="9" type="firstRowStripe"/>
      <tableStyleElement dxfId="10" type="secondRowStripe"/>
    </tableStyle>
    <tableStyle count="3" pivot="0" name="S6M4-style">
      <tableStyleElement dxfId="8" type="headerRow"/>
      <tableStyleElement dxfId="9" type="firstRowStripe"/>
      <tableStyleElement dxfId="10" type="secondRowStripe"/>
    </tableStyle>
    <tableStyle count="3" pivot="0" name="S6M5-style">
      <tableStyleElement dxfId="8" type="headerRow"/>
      <tableStyleElement dxfId="9" type="firstRowStripe"/>
      <tableStyleElement dxfId="10" type="secondRowStripe"/>
    </tableStyle>
    <tableStyle count="3" pivot="0" name="S6M6-style">
      <tableStyleElement dxfId="8" type="headerRow"/>
      <tableStyleElement dxfId="9" type="firstRowStripe"/>
      <tableStyleElement dxfId="10" type="secondRowStripe"/>
    </tableStyle>
    <tableStyle count="3" pivot="0" name="S6M7-style">
      <tableStyleElement dxfId="8" type="headerRow"/>
      <tableStyleElement dxfId="9" type="firstRowStripe"/>
      <tableStyleElement dxfId="10" type="secondRowStripe"/>
    </tableStyle>
    <tableStyle count="3" pivot="0" name="S6M8-style">
      <tableStyleElement dxfId="8" type="headerRow"/>
      <tableStyleElement dxfId="9" type="firstRowStripe"/>
      <tableStyleElement dxfId="10" type="secondRowStripe"/>
    </tableStyle>
    <tableStyle count="3" pivot="0" name="Classement RoC-style">
      <tableStyleElement dxfId="11" type="headerRow"/>
      <tableStyleElement dxfId="12" type="firstRowStripe"/>
      <tableStyleElement dxfId="13" type="secondRowStripe"/>
    </tableStyle>
    <tableStyle count="3" pivot="0" name="Classement RoC-style 2">
      <tableStyleElement dxfId="11" type="headerRow"/>
      <tableStyleElement dxfId="12" type="firstRowStripe"/>
      <tableStyleElement dxfId="13" type="secondRowStripe"/>
    </tableStyle>
    <tableStyle count="3" pivot="0" name="RoC1-style">
      <tableStyleElement dxfId="8" type="headerRow"/>
      <tableStyleElement dxfId="9" type="firstRowStripe"/>
      <tableStyleElement dxfId="10" type="secondRowStripe"/>
    </tableStyle>
    <tableStyle count="3" pivot="0" name="RoC2-style">
      <tableStyleElement dxfId="8" type="headerRow"/>
      <tableStyleElement dxfId="9" type="firstRowStripe"/>
      <tableStyleElement dxfId="10" type="secondRowStripe"/>
    </tableStyle>
    <tableStyle count="3" pivot="0" name="RoC3-style">
      <tableStyleElement dxfId="8" type="headerRow"/>
      <tableStyleElement dxfId="9" type="firstRowStripe"/>
      <tableStyleElement dxfId="10" type="secondRowStripe"/>
    </tableStyle>
    <tableStyle count="3" pivot="0" name="RoC4-style">
      <tableStyleElement dxfId="8" type="headerRow"/>
      <tableStyleElement dxfId="9" type="firstRowStripe"/>
      <tableStyleElement dxfId="10" type="secondRowStripe"/>
    </tableStyle>
    <tableStyle count="3" pivot="0" name="RoC5-style">
      <tableStyleElement dxfId="8" type="headerRow"/>
      <tableStyleElement dxfId="9" type="firstRowStripe"/>
      <tableStyleElement dxfId="10" type="secondRowStripe"/>
    </tableStyle>
    <tableStyle count="3" pivot="0" name="RoC6-style">
      <tableStyleElement dxfId="8" type="headerRow"/>
      <tableStyleElement dxfId="9" type="firstRowStripe"/>
      <tableStyleElement dxfId="10" type="secondRowStripe"/>
    </tableStyle>
    <tableStyle count="3" pivot="0" name="RoC7-style">
      <tableStyleElement dxfId="8" type="headerRow"/>
      <tableStyleElement dxfId="9" type="firstRowStripe"/>
      <tableStyleElement dxfId="10" type="secondRowStripe"/>
    </tableStyle>
    <tableStyle count="3" pivot="0" name="RoC8-style">
      <tableStyleElement dxfId="8" type="headerRow"/>
      <tableStyleElement dxfId="9" type="firstRowStripe"/>
      <tableStyleElement dxfId="10" type="secondRowStripe"/>
    </tableStyle>
    <tableStyle count="3" pivot="0" name="Classement Surp-style">
      <tableStyleElement dxfId="14" type="headerRow"/>
      <tableStyleElement dxfId="15" type="firstRowStripe"/>
      <tableStyleElement dxfId="16" type="secondRowStripe"/>
    </tableStyle>
    <tableStyle count="3" pivot="0" name="Classement Surp-style 2">
      <tableStyleElement dxfId="14" type="headerRow"/>
      <tableStyleElement dxfId="15" type="firstRowStripe"/>
      <tableStyleElement dxfId="16" type="secondRowStripe"/>
    </tableStyle>
    <tableStyle count="3" pivot="0" name="Surp1-style">
      <tableStyleElement dxfId="8" type="headerRow"/>
      <tableStyleElement dxfId="9" type="firstRowStripe"/>
      <tableStyleElement dxfId="10" type="secondRowStripe"/>
    </tableStyle>
    <tableStyle count="3" pivot="0" name="Surp2-style">
      <tableStyleElement dxfId="8" type="headerRow"/>
      <tableStyleElement dxfId="9" type="firstRowStripe"/>
      <tableStyleElement dxfId="10" type="secondRowStripe"/>
    </tableStyle>
    <tableStyle count="3" pivot="0" name="Surp3-style">
      <tableStyleElement dxfId="8" type="headerRow"/>
      <tableStyleElement dxfId="9" type="firstRowStripe"/>
      <tableStyleElement dxfId="10" type="secondRowStripe"/>
    </tableStyle>
    <tableStyle count="3" pivot="0" name="Surp4-style">
      <tableStyleElement dxfId="8" type="headerRow"/>
      <tableStyleElement dxfId="9" type="firstRowStripe"/>
      <tableStyleElement dxfId="10" type="secondRowStripe"/>
    </tableStyle>
    <tableStyle count="3" pivot="0" name="Surp5-style">
      <tableStyleElement dxfId="8" type="headerRow"/>
      <tableStyleElement dxfId="9" type="firstRowStripe"/>
      <tableStyleElement dxfId="10" type="secondRowStripe"/>
    </tableStyle>
    <tableStyle count="3" pivot="0" name="Surp6-style">
      <tableStyleElement dxfId="8" type="headerRow"/>
      <tableStyleElement dxfId="9" type="firstRowStripe"/>
      <tableStyleElement dxfId="10" type="secondRowStripe"/>
    </tableStyle>
    <tableStyle count="3" pivot="0" name="Surp7-style">
      <tableStyleElement dxfId="8" type="headerRow"/>
      <tableStyleElement dxfId="9" type="firstRowStripe"/>
      <tableStyleElement dxfId="10" type="secondRowStripe"/>
    </tableStyle>
    <tableStyle count="3" pivot="0" name="Surp8-style">
      <tableStyleElement dxfId="8" type="headerRow"/>
      <tableStyleElement dxfId="9" type="firstRowStripe"/>
      <tableStyleElement dxfId="10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251" displayName="Table_1" name="Table_1" id="1">
  <tableColumns count="1">
    <tableColumn name="Classement" id="1"/>
  </tableColumns>
  <tableStyleInfo name="Classement Général-style" showColumnStripes="0" showFirstColumn="1" showLastColumn="1" showRowStripes="1"/>
</table>
</file>

<file path=xl/tables/table10.xml><?xml version="1.0" encoding="utf-8"?>
<table xmlns="http://schemas.openxmlformats.org/spreadsheetml/2006/main" ref="A1:D161" displayName="Table_10" name="Table_10" id="10">
  <tableColumns count="4">
    <tableColumn name="PSEUDO" id="1"/>
    <tableColumn name="PLACE" id="2"/>
    <tableColumn name="Points" id="3"/>
    <tableColumn name="Verif" id="4"/>
  </tableColumns>
  <tableStyleInfo name="S6M6-style" showColumnStripes="0" showFirstColumn="1" showLastColumn="1" showRowStripes="1"/>
</table>
</file>

<file path=xl/tables/table11.xml><?xml version="1.0" encoding="utf-8"?>
<table xmlns="http://schemas.openxmlformats.org/spreadsheetml/2006/main" ref="A1:D161" displayName="Table_11" name="Table_11" id="11">
  <tableColumns count="4">
    <tableColumn name="PSEUDO" id="1"/>
    <tableColumn name="PLACE" id="2"/>
    <tableColumn name="Points" id="3"/>
    <tableColumn name="Verif" id="4"/>
  </tableColumns>
  <tableStyleInfo name="S6M7-style" showColumnStripes="0" showFirstColumn="1" showLastColumn="1" showRowStripes="1"/>
</table>
</file>

<file path=xl/tables/table12.xml><?xml version="1.0" encoding="utf-8"?>
<table xmlns="http://schemas.openxmlformats.org/spreadsheetml/2006/main" ref="A1:D161" displayName="Table_12" name="Table_12" id="12">
  <tableColumns count="4">
    <tableColumn name="PSEUDO" id="1"/>
    <tableColumn name="PLACE" id="2"/>
    <tableColumn name="Points" id="3"/>
    <tableColumn name="Verif" id="4"/>
  </tableColumns>
  <tableStyleInfo name="S6M8-style" showColumnStripes="0" showFirstColumn="1" showLastColumn="1" showRowStripes="1"/>
</table>
</file>

<file path=xl/tables/table13.xml><?xml version="1.0" encoding="utf-8"?>
<table xmlns="http://schemas.openxmlformats.org/spreadsheetml/2006/main" ref="A1:A251" displayName="Table_13" name="Table_13" id="13">
  <tableColumns count="1">
    <tableColumn name="Classement" id="1"/>
  </tableColumns>
  <tableStyleInfo name="Classement RoC-style" showColumnStripes="0" showFirstColumn="1" showLastColumn="1" showRowStripes="1"/>
</table>
</file>

<file path=xl/tables/table14.xml><?xml version="1.0" encoding="utf-8"?>
<table xmlns="http://schemas.openxmlformats.org/spreadsheetml/2006/main" headerRowCount="0" ref="B1:AB251" displayName="Table_14" name="Table_14" id="14">
  <tableColumns count="2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</tableColumns>
  <tableStyleInfo name="Classement RoC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5.xml><?xml version="1.0" encoding="utf-8"?>
<table xmlns="http://schemas.openxmlformats.org/spreadsheetml/2006/main" headerRowCount="0" ref="A1:D1000" displayName="Table_15" name="Table_15" id="15">
  <tableColumns count="4">
    <tableColumn name="Column1" id="1"/>
    <tableColumn name="Column2" id="2"/>
    <tableColumn name="Column3" id="3"/>
    <tableColumn name="Column4" id="4"/>
  </tableColumns>
  <tableStyleInfo name="RoC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6.xml><?xml version="1.0" encoding="utf-8"?>
<table xmlns="http://schemas.openxmlformats.org/spreadsheetml/2006/main" ref="A1:D161" displayName="Table_16" name="Table_16" id="16">
  <tableColumns count="4">
    <tableColumn name="PSEUDO" id="1"/>
    <tableColumn name="PLACE" id="2"/>
    <tableColumn name="Points" id="3"/>
    <tableColumn name="Verif" id="4"/>
  </tableColumns>
  <tableStyleInfo name="RoC2-style" showColumnStripes="0" showFirstColumn="1" showLastColumn="1" showRowStripes="1"/>
</table>
</file>

<file path=xl/tables/table17.xml><?xml version="1.0" encoding="utf-8"?>
<table xmlns="http://schemas.openxmlformats.org/spreadsheetml/2006/main" ref="A1:D161" displayName="Table_17" name="Table_17" id="17">
  <tableColumns count="4">
    <tableColumn name="PSEUDO" id="1"/>
    <tableColumn name="PLACE" id="2"/>
    <tableColumn name="Points" id="3"/>
    <tableColumn name="Verif" id="4"/>
  </tableColumns>
  <tableStyleInfo name="RoC3-style" showColumnStripes="0" showFirstColumn="1" showLastColumn="1" showRowStripes="1"/>
</table>
</file>

<file path=xl/tables/table18.xml><?xml version="1.0" encoding="utf-8"?>
<table xmlns="http://schemas.openxmlformats.org/spreadsheetml/2006/main" ref="A1:D161" displayName="Table_18" name="Table_18" id="18">
  <tableColumns count="4">
    <tableColumn name="PSEUDO" id="1"/>
    <tableColumn name="PLACE" id="2"/>
    <tableColumn name="Points" id="3"/>
    <tableColumn name="Verif" id="4"/>
  </tableColumns>
  <tableStyleInfo name="RoC4-style" showColumnStripes="0" showFirstColumn="1" showLastColumn="1" showRowStripes="1"/>
</table>
</file>

<file path=xl/tables/table19.xml><?xml version="1.0" encoding="utf-8"?>
<table xmlns="http://schemas.openxmlformats.org/spreadsheetml/2006/main" ref="A1:D161" displayName="Table_19" name="Table_19" id="19">
  <tableColumns count="4">
    <tableColumn name="PSEUDO" id="1"/>
    <tableColumn name="PLACE" id="2"/>
    <tableColumn name="Points" id="3"/>
    <tableColumn name="Verif" id="4"/>
  </tableColumns>
  <tableStyleInfo name="RoC5-style" showColumnStripes="0" showFirstColumn="1" showLastColumn="1" showRowStripes="1"/>
</table>
</file>

<file path=xl/tables/table2.xml><?xml version="1.0" encoding="utf-8"?>
<table xmlns="http://schemas.openxmlformats.org/spreadsheetml/2006/main" ref="B1:G251" displayName="Table_2" name="Table_2" id="2">
  <tableColumns count="6">
    <tableColumn name="PSEUDO" id="1"/>
    <tableColumn name="Total" id="2"/>
    <tableColumn name=" " id="3"/>
    <tableColumn name="So SIX" id="4"/>
    <tableColumn name="Roller Coaster" id="5"/>
    <tableColumn name="Surprise" id="6"/>
  </tableColumns>
  <tableStyleInfo name="Classement Général-style 2" showColumnStripes="0" showFirstColumn="1" showLastColumn="1" showRowStripes="1"/>
</table>
</file>

<file path=xl/tables/table20.xml><?xml version="1.0" encoding="utf-8"?>
<table xmlns="http://schemas.openxmlformats.org/spreadsheetml/2006/main" ref="A1:D161" displayName="Table_20" name="Table_20" id="20">
  <tableColumns count="4">
    <tableColumn name="PSEUDO" id="1"/>
    <tableColumn name="PLACE" id="2"/>
    <tableColumn name="Points" id="3"/>
    <tableColumn name="Verif" id="4"/>
  </tableColumns>
  <tableStyleInfo name="RoC6-style" showColumnStripes="0" showFirstColumn="1" showLastColumn="1" showRowStripes="1"/>
</table>
</file>

<file path=xl/tables/table21.xml><?xml version="1.0" encoding="utf-8"?>
<table xmlns="http://schemas.openxmlformats.org/spreadsheetml/2006/main" ref="A1:D161" displayName="Table_21" name="Table_21" id="21">
  <tableColumns count="4">
    <tableColumn name="PSEUDO" id="1"/>
    <tableColumn name="PLACE" id="2"/>
    <tableColumn name="Points" id="3"/>
    <tableColumn name="Verif" id="4"/>
  </tableColumns>
  <tableStyleInfo name="RoC7-style" showColumnStripes="0" showFirstColumn="1" showLastColumn="1" showRowStripes="1"/>
</table>
</file>

<file path=xl/tables/table22.xml><?xml version="1.0" encoding="utf-8"?>
<table xmlns="http://schemas.openxmlformats.org/spreadsheetml/2006/main" ref="A1:D161" displayName="Table_22" name="Table_22" id="22">
  <tableColumns count="4">
    <tableColumn name="PSEUDO" id="1"/>
    <tableColumn name="PLACE" id="2"/>
    <tableColumn name="Points" id="3"/>
    <tableColumn name="Verif" id="4"/>
  </tableColumns>
  <tableStyleInfo name="RoC8-style" showColumnStripes="0" showFirstColumn="1" showLastColumn="1" showRowStripes="1"/>
</table>
</file>

<file path=xl/tables/table23.xml><?xml version="1.0" encoding="utf-8"?>
<table xmlns="http://schemas.openxmlformats.org/spreadsheetml/2006/main" ref="A1:A250" displayName="Table_23" name="Table_23" id="23">
  <tableColumns count="1">
    <tableColumn name="Classement" id="1"/>
  </tableColumns>
  <tableStyleInfo name="Classement Surp-style" showColumnStripes="0" showFirstColumn="1" showLastColumn="1" showRowStripes="1"/>
</table>
</file>

<file path=xl/tables/table24.xml><?xml version="1.0" encoding="utf-8"?>
<table xmlns="http://schemas.openxmlformats.org/spreadsheetml/2006/main" headerRowCount="0" ref="B1:AB250" displayName="Table_24" name="Table_24" id="24">
  <tableColumns count="2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</tableColumns>
  <tableStyleInfo name="Classement Surp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5.xml><?xml version="1.0" encoding="utf-8"?>
<table xmlns="http://schemas.openxmlformats.org/spreadsheetml/2006/main" ref="A1:D161" displayName="Table_25" name="Table_25" id="25">
  <tableColumns count="4">
    <tableColumn name="PSEUDO" id="1"/>
    <tableColumn name="PLACE" id="2"/>
    <tableColumn name="Points" id="3"/>
    <tableColumn name="Verif" id="4"/>
  </tableColumns>
  <tableStyleInfo name="Surp1-style" showColumnStripes="0" showFirstColumn="1" showLastColumn="1" showRowStripes="1"/>
</table>
</file>

<file path=xl/tables/table26.xml><?xml version="1.0" encoding="utf-8"?>
<table xmlns="http://schemas.openxmlformats.org/spreadsheetml/2006/main" ref="A1:D161" displayName="Table_26" name="Table_26" id="26">
  <tableColumns count="4">
    <tableColumn name="PSEUDO" id="1"/>
    <tableColumn name="PLACE" id="2"/>
    <tableColumn name="Points" id="3"/>
    <tableColumn name="Verif" id="4"/>
  </tableColumns>
  <tableStyleInfo name="Surp2-style" showColumnStripes="0" showFirstColumn="1" showLastColumn="1" showRowStripes="1"/>
</table>
</file>

<file path=xl/tables/table27.xml><?xml version="1.0" encoding="utf-8"?>
<table xmlns="http://schemas.openxmlformats.org/spreadsheetml/2006/main" ref="A1:D161" displayName="Table_27" name="Table_27" id="27">
  <tableColumns count="4">
    <tableColumn name="PSEUDO" id="1"/>
    <tableColumn name="PLACE" id="2"/>
    <tableColumn name="Points" id="3"/>
    <tableColumn name="Verif" id="4"/>
  </tableColumns>
  <tableStyleInfo name="Surp3-style" showColumnStripes="0" showFirstColumn="1" showLastColumn="1" showRowStripes="1"/>
</table>
</file>

<file path=xl/tables/table28.xml><?xml version="1.0" encoding="utf-8"?>
<table xmlns="http://schemas.openxmlformats.org/spreadsheetml/2006/main" ref="A1:D161" displayName="Table_28" name="Table_28" id="28">
  <tableColumns count="4">
    <tableColumn name="PSEUDO" id="1"/>
    <tableColumn name="PLACE" id="2"/>
    <tableColumn name="Points" id="3"/>
    <tableColumn name="Verif" id="4"/>
  </tableColumns>
  <tableStyleInfo name="Surp4-style" showColumnStripes="0" showFirstColumn="1" showLastColumn="1" showRowStripes="1"/>
</table>
</file>

<file path=xl/tables/table29.xml><?xml version="1.0" encoding="utf-8"?>
<table xmlns="http://schemas.openxmlformats.org/spreadsheetml/2006/main" ref="A1:D161" displayName="Table_29" name="Table_29" id="29">
  <tableColumns count="4">
    <tableColumn name="PSEUDO" id="1"/>
    <tableColumn name="PLACE" id="2"/>
    <tableColumn name="Points" id="3"/>
    <tableColumn name="Verif" id="4"/>
  </tableColumns>
  <tableStyleInfo name="Surp5-style" showColumnStripes="0" showFirstColumn="1" showLastColumn="1" showRowStripes="1"/>
</table>
</file>

<file path=xl/tables/table3.xml><?xml version="1.0" encoding="utf-8"?>
<table xmlns="http://schemas.openxmlformats.org/spreadsheetml/2006/main" ref="A1:A251" displayName="Table_3" name="Table_3" id="3">
  <tableColumns count="1">
    <tableColumn name="Classement" id="1"/>
  </tableColumns>
  <tableStyleInfo name="Classement S6-style" showColumnStripes="0" showFirstColumn="1" showLastColumn="1" showRowStripes="1"/>
</table>
</file>

<file path=xl/tables/table30.xml><?xml version="1.0" encoding="utf-8"?>
<table xmlns="http://schemas.openxmlformats.org/spreadsheetml/2006/main" ref="A1:D161" displayName="Table_30" name="Table_30" id="30">
  <tableColumns count="4">
    <tableColumn name="PSEUDO" id="1"/>
    <tableColumn name="PLACE" id="2"/>
    <tableColumn name="Points" id="3"/>
    <tableColumn name="Verif" id="4"/>
  </tableColumns>
  <tableStyleInfo name="Surp6-style" showColumnStripes="0" showFirstColumn="1" showLastColumn="1" showRowStripes="1"/>
</table>
</file>

<file path=xl/tables/table31.xml><?xml version="1.0" encoding="utf-8"?>
<table xmlns="http://schemas.openxmlformats.org/spreadsheetml/2006/main" ref="A1:D161" displayName="Table_31" name="Table_31" id="31">
  <tableColumns count="4">
    <tableColumn name="PSEUDO" id="1"/>
    <tableColumn name="PLACE" id="2"/>
    <tableColumn name="Points" id="3"/>
    <tableColumn name="Verif" id="4"/>
  </tableColumns>
  <tableStyleInfo name="Surp7-style" showColumnStripes="0" showFirstColumn="1" showLastColumn="1" showRowStripes="1"/>
</table>
</file>

<file path=xl/tables/table32.xml><?xml version="1.0" encoding="utf-8"?>
<table xmlns="http://schemas.openxmlformats.org/spreadsheetml/2006/main" ref="A1:D161" displayName="Table_32" name="Table_32" id="32">
  <tableColumns count="4">
    <tableColumn name="PSEUDO" id="1"/>
    <tableColumn name="PLACE" id="2"/>
    <tableColumn name="Points" id="3"/>
    <tableColumn name="Verif" id="4"/>
  </tableColumns>
  <tableStyleInfo name="Surp8-style" showColumnStripes="0" showFirstColumn="1" showLastColumn="1" showRowStripes="1"/>
</table>
</file>

<file path=xl/tables/table4.xml><?xml version="1.0" encoding="utf-8"?>
<table xmlns="http://schemas.openxmlformats.org/spreadsheetml/2006/main" headerRowCount="0" ref="B1:AB251" displayName="Table_4" name="Table_4" id="4">
  <tableColumns count="2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</tableColumns>
  <tableStyleInfo name="Classement S6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ref="A1:D161" displayName="Table_5" name="Table_5" id="5">
  <tableColumns count="4">
    <tableColumn name="PSEUDO" id="1"/>
    <tableColumn name="PLACE" id="2"/>
    <tableColumn name="Points" id="3"/>
    <tableColumn name="Verif" id="4"/>
  </tableColumns>
  <tableStyleInfo name="S6M1-style" showColumnStripes="0" showFirstColumn="1" showLastColumn="1" showRowStripes="1"/>
</table>
</file>

<file path=xl/tables/table6.xml><?xml version="1.0" encoding="utf-8"?>
<table xmlns="http://schemas.openxmlformats.org/spreadsheetml/2006/main" ref="A1:D161" displayName="Table_6" name="Table_6" id="6">
  <tableColumns count="4">
    <tableColumn name="PSEUDO" id="1"/>
    <tableColumn name="PLACE" id="2"/>
    <tableColumn name="Points" id="3"/>
    <tableColumn name="Verif" id="4"/>
  </tableColumns>
  <tableStyleInfo name="S6M2-style" showColumnStripes="0" showFirstColumn="1" showLastColumn="1" showRowStripes="1"/>
</table>
</file>

<file path=xl/tables/table7.xml><?xml version="1.0" encoding="utf-8"?>
<table xmlns="http://schemas.openxmlformats.org/spreadsheetml/2006/main" ref="A1:D161" displayName="Table_7" name="Table_7" id="7">
  <tableColumns count="4">
    <tableColumn name="PSEUDO" id="1"/>
    <tableColumn name="PLACE" id="2"/>
    <tableColumn name="Points" id="3"/>
    <tableColumn name="Verif" id="4"/>
  </tableColumns>
  <tableStyleInfo name="S6M3-style" showColumnStripes="0" showFirstColumn="1" showLastColumn="1" showRowStripes="1"/>
</table>
</file>

<file path=xl/tables/table8.xml><?xml version="1.0" encoding="utf-8"?>
<table xmlns="http://schemas.openxmlformats.org/spreadsheetml/2006/main" ref="A1:D161" displayName="Table_8" name="Table_8" id="8">
  <tableColumns count="4">
    <tableColumn name="PSEUDO" id="1"/>
    <tableColumn name="PLACE" id="2"/>
    <tableColumn name="Points" id="3"/>
    <tableColumn name="Verif" id="4"/>
  </tableColumns>
  <tableStyleInfo name="S6M4-style" showColumnStripes="0" showFirstColumn="1" showLastColumn="1" showRowStripes="1"/>
</table>
</file>

<file path=xl/tables/table9.xml><?xml version="1.0" encoding="utf-8"?>
<table xmlns="http://schemas.openxmlformats.org/spreadsheetml/2006/main" ref="A1:D161" displayName="Table_9" name="Table_9" id="9">
  <tableColumns count="4">
    <tableColumn name="PSEUDO" id="1"/>
    <tableColumn name="PLACE" id="2"/>
    <tableColumn name="Points" id="3"/>
    <tableColumn name="Verif" id="4"/>
  </tableColumns>
  <tableStyleInfo name="S6M5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12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4" Type="http://schemas.openxmlformats.org/officeDocument/2006/relationships/table" Target="../tables/table13.xml"/><Relationship Id="rId5" Type="http://schemas.openxmlformats.org/officeDocument/2006/relationships/table" Target="../tables/table14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3" Type="http://schemas.openxmlformats.org/officeDocument/2006/relationships/table" Target="../tables/table15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16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3" Type="http://schemas.openxmlformats.org/officeDocument/2006/relationships/table" Target="../tables/table17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Relationship Id="rId3" Type="http://schemas.openxmlformats.org/officeDocument/2006/relationships/table" Target="../tables/table18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Relationship Id="rId3" Type="http://schemas.openxmlformats.org/officeDocument/2006/relationships/table" Target="../tables/table19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Relationship Id="rId3" Type="http://schemas.openxmlformats.org/officeDocument/2006/relationships/table" Target="../tables/table20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Relationship Id="rId3" Type="http://schemas.openxmlformats.org/officeDocument/2006/relationships/table" Target="../tables/table21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Relationship Id="rId3" Type="http://schemas.openxmlformats.org/officeDocument/2006/relationships/table" Target="../tables/table2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Relationship Id="rId4" Type="http://schemas.openxmlformats.org/officeDocument/2006/relationships/table" Target="../tables/table23.xml"/><Relationship Id="rId5" Type="http://schemas.openxmlformats.org/officeDocument/2006/relationships/table" Target="../tables/table24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Relationship Id="rId3" Type="http://schemas.openxmlformats.org/officeDocument/2006/relationships/table" Target="../tables/table25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Relationship Id="rId3" Type="http://schemas.openxmlformats.org/officeDocument/2006/relationships/table" Target="../tables/table26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Relationship Id="rId3" Type="http://schemas.openxmlformats.org/officeDocument/2006/relationships/table" Target="../tables/table27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Relationship Id="rId3" Type="http://schemas.openxmlformats.org/officeDocument/2006/relationships/table" Target="../tables/table28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Relationship Id="rId3" Type="http://schemas.openxmlformats.org/officeDocument/2006/relationships/table" Target="../tables/table29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Relationship Id="rId3" Type="http://schemas.openxmlformats.org/officeDocument/2006/relationships/table" Target="../tables/table30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Relationship Id="rId3" Type="http://schemas.openxmlformats.org/officeDocument/2006/relationships/table" Target="../tables/table31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Relationship Id="rId3" Type="http://schemas.openxmlformats.org/officeDocument/2006/relationships/table" Target="../tables/table3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5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6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7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8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9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10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2" width="16.0"/>
    <col customWidth="1" min="3" max="3" width="16.43"/>
    <col customWidth="1" min="4" max="4" width="2.86"/>
    <col customWidth="1" min="5" max="5" width="11.57"/>
    <col customWidth="1" min="6" max="6" width="15.57"/>
    <col customWidth="1" min="7" max="7" width="11.57"/>
    <col customWidth="1" min="8" max="25" width="11.43"/>
  </cols>
  <sheetData>
    <row r="1" ht="37.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4.25" customHeight="1">
      <c r="A2" s="7">
        <v>1.0</v>
      </c>
      <c r="B2" s="8" t="s">
        <v>7</v>
      </c>
      <c r="C2" s="9">
        <f>'Classement Général'!$E2+'Classement Général'!$F2+'Classement Général'!$G2</f>
        <v>16262.99798</v>
      </c>
      <c r="D2" s="10"/>
      <c r="E2" s="11">
        <f>IFERROR(VLOOKUP(B2,'Classement S6'!$B$2:$C$200,2,0),"0")</f>
        <v>7065.748169</v>
      </c>
      <c r="F2" s="11">
        <f>IFERROR(VLOOKUP(B2,'Classement RoC'!$B$2:$C$200,2,0),"0")</f>
        <v>7511.599249</v>
      </c>
      <c r="G2" s="11">
        <f>IFERROR(VLOOKUP(B2,'Classement Surp'!$B$2:$C$199,2,0),"0")</f>
        <v>1685.650561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4.25" customHeight="1">
      <c r="A3" s="7">
        <v>2.0</v>
      </c>
      <c r="B3" s="8" t="s">
        <v>8</v>
      </c>
      <c r="C3" s="9">
        <f>'Classement Général'!$E3+'Classement Général'!$F3+'Classement Général'!$G3</f>
        <v>11701.88059</v>
      </c>
      <c r="D3" s="10"/>
      <c r="E3" s="11">
        <f>IFERROR(VLOOKUP(B3,'Classement S6'!$B$2:$C$200,2,0),"0")</f>
        <v>4908.420393</v>
      </c>
      <c r="F3" s="11">
        <f>IFERROR(VLOOKUP(B3,'Classement RoC'!$B$2:$C$200,2,0),"0")</f>
        <v>5125.597957</v>
      </c>
      <c r="G3" s="11">
        <f>IFERROR(VLOOKUP(B3,'Classement Surp'!$B$2:$C$199,2,0),"0")</f>
        <v>1667.86224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4.25" customHeight="1">
      <c r="A4" s="7">
        <v>3.0</v>
      </c>
      <c r="B4" s="8" t="s">
        <v>9</v>
      </c>
      <c r="C4" s="9">
        <f>'Classement Général'!$E4+'Classement Général'!$F4+'Classement Général'!$G4</f>
        <v>11258.17661</v>
      </c>
      <c r="D4" s="10"/>
      <c r="E4" s="11">
        <f>IFERROR(VLOOKUP(B4,'Classement S6'!$B$2:$C$200,2,0),"0")</f>
        <v>5356.315683</v>
      </c>
      <c r="F4" s="11">
        <f>IFERROR(VLOOKUP(B4,'Classement RoC'!$B$2:$C$200,2,0),"0")</f>
        <v>4298.750332</v>
      </c>
      <c r="G4" s="11">
        <f>IFERROR(VLOOKUP(B4,'Classement Surp'!$B$2:$C$199,2,0),"0")</f>
        <v>1603.110599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ht="14.25" customHeight="1">
      <c r="A5" s="7">
        <v>4.0</v>
      </c>
      <c r="B5" s="12" t="s">
        <v>10</v>
      </c>
      <c r="C5" s="9">
        <f>'Classement Général'!$E5+'Classement Général'!$F5+'Classement Général'!$G5</f>
        <v>10767.51453</v>
      </c>
      <c r="D5" s="10"/>
      <c r="E5" s="11">
        <f>IFERROR(VLOOKUP(B5,'Classement S6'!$B$2:$C$200,2,0),"0")</f>
        <v>8061.08037</v>
      </c>
      <c r="F5" s="11">
        <f>IFERROR(VLOOKUP(B5,'Classement RoC'!$B$2:$C$200,2,0),"0")</f>
        <v>2630.724211</v>
      </c>
      <c r="G5" s="11">
        <f>IFERROR(VLOOKUP(B5,'Classement Surp'!$B$2:$C$199,2,0),"0")</f>
        <v>75.70995303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ht="14.25" customHeight="1">
      <c r="A6" s="7">
        <v>5.0</v>
      </c>
      <c r="B6" s="8" t="s">
        <v>11</v>
      </c>
      <c r="C6" s="9">
        <f>'Classement Général'!$E6+'Classement Général'!$F6+'Classement Général'!$G6</f>
        <v>10629.14393</v>
      </c>
      <c r="D6" s="10"/>
      <c r="E6" s="11">
        <f>IFERROR(VLOOKUP(B6,'Classement S6'!$B$2:$C$200,2,0),"0")</f>
        <v>5873.295537</v>
      </c>
      <c r="F6" s="11">
        <f>IFERROR(VLOOKUP(B6,'Classement RoC'!$B$2:$C$200,2,0),"0")</f>
        <v>3847.325054</v>
      </c>
      <c r="G6" s="11">
        <f>IFERROR(VLOOKUP(B6,'Classement Surp'!$B$2:$C$199,2,0),"0")</f>
        <v>908.5233347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ht="14.25" customHeight="1">
      <c r="A7" s="7">
        <v>6.0</v>
      </c>
      <c r="B7" s="8" t="s">
        <v>12</v>
      </c>
      <c r="C7" s="9">
        <f>'Classement Général'!$E7+'Classement Général'!$F7+'Classement Général'!$G7</f>
        <v>10486.53086</v>
      </c>
      <c r="D7" s="10"/>
      <c r="E7" s="11">
        <f>IFERROR(VLOOKUP(B7,'Classement S6'!$B$2:$C$200,2,0),"0")</f>
        <v>4821.550915</v>
      </c>
      <c r="F7" s="11">
        <f>IFERROR(VLOOKUP(B7,'Classement RoC'!$B$2:$C$200,2,0),"0")</f>
        <v>4264.874853</v>
      </c>
      <c r="G7" s="11">
        <f>IFERROR(VLOOKUP(B7,'Classement Surp'!$B$2:$C$199,2,0),"0")</f>
        <v>1400.105087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ht="14.25" customHeight="1">
      <c r="A8" s="7">
        <v>7.0</v>
      </c>
      <c r="B8" s="8" t="s">
        <v>13</v>
      </c>
      <c r="C8" s="9">
        <f>'Classement Général'!$E8+'Classement Général'!$F8+'Classement Général'!$G8</f>
        <v>10390.01846</v>
      </c>
      <c r="D8" s="10"/>
      <c r="E8" s="11">
        <f>IFERROR(VLOOKUP(B8,'Classement S6'!$B$2:$C$200,2,0),"0")</f>
        <v>6880.236467</v>
      </c>
      <c r="F8" s="11">
        <f>IFERROR(VLOOKUP(B8,'Classement RoC'!$B$2:$C$200,2,0),"0")</f>
        <v>2313.694111</v>
      </c>
      <c r="G8" s="11">
        <f>IFERROR(VLOOKUP(B8,'Classement Surp'!$B$2:$C$199,2,0),"0")</f>
        <v>1196.087882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14.25" customHeight="1">
      <c r="A9" s="7">
        <v>8.0</v>
      </c>
      <c r="B9" s="8" t="s">
        <v>14</v>
      </c>
      <c r="C9" s="9">
        <f>'Classement Général'!$E9+'Classement Général'!$F9+'Classement Général'!$G9</f>
        <v>9817.541241</v>
      </c>
      <c r="D9" s="10"/>
      <c r="E9" s="11">
        <f>IFERROR(VLOOKUP(B9,'Classement S6'!$B$2:$C$200,2,0),"0")</f>
        <v>5643.465443</v>
      </c>
      <c r="F9" s="11">
        <f>IFERROR(VLOOKUP(B9,'Classement RoC'!$B$2:$C$200,2,0),"0")</f>
        <v>2481.677973</v>
      </c>
      <c r="G9" s="11">
        <f>IFERROR(VLOOKUP(B9,'Classement Surp'!$B$2:$C$199,2,0),"0")</f>
        <v>1692.397824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>
      <c r="A10" s="7">
        <v>9.0</v>
      </c>
      <c r="B10" s="8" t="s">
        <v>15</v>
      </c>
      <c r="C10" s="9">
        <f>'Classement Général'!$E10+'Classement Général'!$F10+'Classement Général'!$G10</f>
        <v>9640.615927</v>
      </c>
      <c r="D10" s="10"/>
      <c r="E10" s="11">
        <f>IFERROR(VLOOKUP(B10,'Classement S6'!$B$2:$C$200,2,0),"0")</f>
        <v>4085.69267</v>
      </c>
      <c r="F10" s="11">
        <f>IFERROR(VLOOKUP(B10,'Classement RoC'!$B$2:$C$200,2,0),"0")</f>
        <v>4514.614053</v>
      </c>
      <c r="G10" s="11">
        <f>IFERROR(VLOOKUP(B10,'Classement Surp'!$B$2:$C$199,2,0),"0")</f>
        <v>1040.309204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4.25" customHeight="1">
      <c r="A11" s="7">
        <v>10.0</v>
      </c>
      <c r="B11" s="8" t="s">
        <v>16</v>
      </c>
      <c r="C11" s="9">
        <f>'Classement Général'!$E11+'Classement Général'!$F11+'Classement Général'!$G11</f>
        <v>9443.160299</v>
      </c>
      <c r="D11" s="10"/>
      <c r="E11" s="11">
        <f>IFERROR(VLOOKUP(B11,'Classement S6'!$B$2:$C$200,2,0),"0")</f>
        <v>5239.961309</v>
      </c>
      <c r="F11" s="11">
        <f>IFERROR(VLOOKUP(B11,'Classement RoC'!$B$2:$C$200,2,0),"0")</f>
        <v>2568.534693</v>
      </c>
      <c r="G11" s="11">
        <f>IFERROR(VLOOKUP(B11,'Classement Surp'!$B$2:$C$199,2,0),"0")</f>
        <v>1634.664297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4.25" customHeight="1">
      <c r="A12" s="7">
        <v>12.0</v>
      </c>
      <c r="B12" s="8" t="s">
        <v>17</v>
      </c>
      <c r="C12" s="9">
        <f>'Classement Général'!$E12+'Classement Général'!$F12+'Classement Général'!$G12</f>
        <v>9142.881065</v>
      </c>
      <c r="D12" s="10"/>
      <c r="E12" s="11">
        <f>IFERROR(VLOOKUP(B12,'Classement S6'!$B$2:$C$200,2,0),"0")</f>
        <v>4238.399667</v>
      </c>
      <c r="F12" s="11">
        <f>IFERROR(VLOOKUP(B12,'Classement RoC'!$B$2:$C$200,2,0),"0")</f>
        <v>3405.723972</v>
      </c>
      <c r="G12" s="11">
        <f>IFERROR(VLOOKUP(B12,'Classement Surp'!$B$2:$C$199,2,0),"0")</f>
        <v>1498.757426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14.25" customHeight="1">
      <c r="A13" s="7">
        <v>11.0</v>
      </c>
      <c r="B13" s="8" t="s">
        <v>18</v>
      </c>
      <c r="C13" s="9">
        <f>'Classement Général'!$E13+'Classement Général'!$F13+'Classement Général'!$G13</f>
        <v>9130.152193</v>
      </c>
      <c r="D13" s="10"/>
      <c r="E13" s="13">
        <f>IFERROR(VLOOKUP(B13,'Classement S6'!$B$2:$C$200,2,0),"0")</f>
        <v>5457.667457</v>
      </c>
      <c r="F13" s="13">
        <f>IFERROR(VLOOKUP(B13,'Classement RoC'!$B$2:$C$200,2,0),"0")</f>
        <v>2101.849785</v>
      </c>
      <c r="G13" s="11">
        <f>IFERROR(VLOOKUP(B13,'Classement Surp'!$B$2:$C$199,2,0),"0")</f>
        <v>1570.63495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14.25" customHeight="1">
      <c r="A14" s="7">
        <v>13.0</v>
      </c>
      <c r="B14" s="8" t="s">
        <v>19</v>
      </c>
      <c r="C14" s="9">
        <f>'Classement Général'!$E14+'Classement Général'!$F14+'Classement Général'!$G14</f>
        <v>8950.227425</v>
      </c>
      <c r="D14" s="10"/>
      <c r="E14" s="11">
        <f>IFERROR(VLOOKUP(B14,'Classement S6'!$B$2:$C$200,2,0),"0")</f>
        <v>4610.349193</v>
      </c>
      <c r="F14" s="11">
        <f>IFERROR(VLOOKUP(B14,'Classement RoC'!$B$2:$C$200,2,0),"0")</f>
        <v>3449.639101</v>
      </c>
      <c r="G14" s="11">
        <f>IFERROR(VLOOKUP(B14,'Classement Surp'!$B$2:$C$199,2,0),"0")</f>
        <v>890.2391312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14.25" customHeight="1">
      <c r="A15" s="7">
        <v>15.0</v>
      </c>
      <c r="B15" s="8" t="s">
        <v>20</v>
      </c>
      <c r="C15" s="9">
        <f>'Classement Général'!$E15+'Classement Général'!$F15+'Classement Général'!$G15</f>
        <v>8623.766752</v>
      </c>
      <c r="D15" s="10"/>
      <c r="E15" s="11">
        <f>IFERROR(VLOOKUP(B15,'Classement S6'!$B$2:$C$200,2,0),"0")</f>
        <v>4752.225268</v>
      </c>
      <c r="F15" s="11">
        <f>IFERROR(VLOOKUP(B15,'Classement RoC'!$B$2:$C$200,2,0),"0")</f>
        <v>2540.056406</v>
      </c>
      <c r="G15" s="11">
        <f>IFERROR(VLOOKUP(B15,'Classement Surp'!$B$2:$C$199,2,0),"0")</f>
        <v>1331.485079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4.25" customHeight="1">
      <c r="A16" s="7">
        <v>16.0</v>
      </c>
      <c r="B16" s="8" t="s">
        <v>21</v>
      </c>
      <c r="C16" s="9">
        <f>'Classement Général'!$E16+'Classement Général'!$F16+'Classement Général'!$G16</f>
        <v>8590.239152</v>
      </c>
      <c r="D16" s="10"/>
      <c r="E16" s="11">
        <f>IFERROR(VLOOKUP(B16,'Classement S6'!$B$2:$C$200,2,0),"0")</f>
        <v>5636.757797</v>
      </c>
      <c r="F16" s="11">
        <f>IFERROR(VLOOKUP(B16,'Classement RoC'!$B$2:$C$200,2,0),"0")</f>
        <v>2465.325367</v>
      </c>
      <c r="G16" s="11">
        <f>IFERROR(VLOOKUP(B16,'Classement Surp'!$B$2:$C$199,2,0),"0")</f>
        <v>488.1559892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4.25" customHeight="1">
      <c r="A17" s="7">
        <v>14.0</v>
      </c>
      <c r="B17" s="8" t="s">
        <v>22</v>
      </c>
      <c r="C17" s="9">
        <f>'Classement Général'!$E17+'Classement Général'!$F17+'Classement Général'!$G17</f>
        <v>8588.767773</v>
      </c>
      <c r="D17" s="10"/>
      <c r="E17" s="11">
        <f>IFERROR(VLOOKUP(B17,'Classement S6'!$B$2:$C$200,2,0),"0")</f>
        <v>4468.480641</v>
      </c>
      <c r="F17" s="11">
        <f>IFERROR(VLOOKUP(B17,'Classement RoC'!$B$2:$C$200,2,0),"0")</f>
        <v>3078.371355</v>
      </c>
      <c r="G17" s="11">
        <f>IFERROR(VLOOKUP(B17,'Classement Surp'!$B$2:$C$199,2,0),"0")</f>
        <v>1041.915777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4.25" customHeight="1">
      <c r="A18" s="7">
        <v>17.0</v>
      </c>
      <c r="B18" s="8" t="s">
        <v>23</v>
      </c>
      <c r="C18" s="9">
        <f>'Classement Général'!$E18+'Classement Général'!$F18+'Classement Général'!$G18</f>
        <v>8437.211126</v>
      </c>
      <c r="D18" s="10"/>
      <c r="E18" s="11">
        <f>IFERROR(VLOOKUP(B18,'Classement S6'!$B$2:$C$200,2,0),"0")</f>
        <v>4538.172754</v>
      </c>
      <c r="F18" s="11">
        <f>IFERROR(VLOOKUP(B18,'Classement RoC'!$B$2:$C$200,2,0),"0")</f>
        <v>3136.64032</v>
      </c>
      <c r="G18" s="11">
        <f>IFERROR(VLOOKUP(B18,'Classement Surp'!$B$2:$C$199,2,0),"0")</f>
        <v>762.3980515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4.25" customHeight="1">
      <c r="A19" s="7">
        <v>19.0</v>
      </c>
      <c r="B19" s="8" t="s">
        <v>24</v>
      </c>
      <c r="C19" s="9">
        <f>'Classement Général'!$E19+'Classement Général'!$F19+'Classement Général'!$G19</f>
        <v>8275.740997</v>
      </c>
      <c r="D19" s="10"/>
      <c r="E19" s="11">
        <f>IFERROR(VLOOKUP(B19,'Classement S6'!$B$2:$C$200,2,0),"0")</f>
        <v>4165.048718</v>
      </c>
      <c r="F19" s="11">
        <f>IFERROR(VLOOKUP(B19,'Classement RoC'!$B$2:$C$200,2,0),"0")</f>
        <v>3409.509665</v>
      </c>
      <c r="G19" s="11">
        <f>IFERROR(VLOOKUP(B19,'Classement Surp'!$B$2:$C$199,2,0),"0")</f>
        <v>701.1826139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4.25" customHeight="1">
      <c r="A20" s="7">
        <v>18.0</v>
      </c>
      <c r="B20" s="8" t="s">
        <v>25</v>
      </c>
      <c r="C20" s="9">
        <f>'Classement Général'!$E20+'Classement Général'!$F20+'Classement Général'!$G20</f>
        <v>8272.605385</v>
      </c>
      <c r="D20" s="10"/>
      <c r="E20" s="11">
        <f>IFERROR(VLOOKUP(B20,'Classement S6'!$B$2:$C$200,2,0),"0")</f>
        <v>4234.370605</v>
      </c>
      <c r="F20" s="11">
        <f>IFERROR(VLOOKUP(B20,'Classement RoC'!$B$2:$C$200,2,0),"0")</f>
        <v>2279.864215</v>
      </c>
      <c r="G20" s="11">
        <f>IFERROR(VLOOKUP(B20,'Classement Surp'!$B$2:$C$199,2,0),"0")</f>
        <v>1758.370565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4.25" customHeight="1">
      <c r="A21" s="7">
        <v>20.0</v>
      </c>
      <c r="B21" s="8" t="s">
        <v>26</v>
      </c>
      <c r="C21" s="9">
        <f>'Classement Général'!$E21+'Classement Général'!$F21+'Classement Général'!$G21</f>
        <v>7904.430474</v>
      </c>
      <c r="D21" s="10"/>
      <c r="E21" s="11">
        <f>IFERROR(VLOOKUP(B21,'Classement S6'!$B$2:$C$200,2,0),"0")</f>
        <v>4601.527878</v>
      </c>
      <c r="F21" s="11">
        <f>IFERROR(VLOOKUP(B21,'Classement RoC'!$B$2:$C$200,2,0),"0")</f>
        <v>1189.865259</v>
      </c>
      <c r="G21" s="11">
        <f>IFERROR(VLOOKUP(B21,'Classement Surp'!$B$2:$C$199,2,0),"0")</f>
        <v>2113.037337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4.25" customHeight="1">
      <c r="A22" s="7">
        <v>21.0</v>
      </c>
      <c r="B22" s="8" t="s">
        <v>27</v>
      </c>
      <c r="C22" s="9">
        <f>'Classement Général'!$E22+'Classement Général'!$F22+'Classement Général'!$G22</f>
        <v>7678.980654</v>
      </c>
      <c r="D22" s="10"/>
      <c r="E22" s="11">
        <f>IFERROR(VLOOKUP(B22,'Classement S6'!$B$2:$C$200,2,0),"0")</f>
        <v>3653.860601</v>
      </c>
      <c r="F22" s="11">
        <f>IFERROR(VLOOKUP(B22,'Classement RoC'!$B$2:$C$200,2,0),"0")</f>
        <v>3396.399434</v>
      </c>
      <c r="G22" s="11">
        <f>IFERROR(VLOOKUP(B22,'Classement Surp'!$B$2:$C$199,2,0),"0")</f>
        <v>628.7206188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4.25" customHeight="1">
      <c r="A23" s="7">
        <v>22.0</v>
      </c>
      <c r="B23" s="8" t="s">
        <v>28</v>
      </c>
      <c r="C23" s="9">
        <f>'Classement Général'!$E23+'Classement Général'!$F23+'Classement Général'!$G23</f>
        <v>7542.611387</v>
      </c>
      <c r="D23" s="10"/>
      <c r="E23" s="11">
        <f>IFERROR(VLOOKUP(B23,'Classement S6'!$B$2:$C$200,2,0),"0")</f>
        <v>3291.006334</v>
      </c>
      <c r="F23" s="11">
        <f>IFERROR(VLOOKUP(B23,'Classement RoC'!$B$2:$C$200,2,0),"0")</f>
        <v>2329.211027</v>
      </c>
      <c r="G23" s="11">
        <f>IFERROR(VLOOKUP(B23,'Classement Surp'!$B$2:$C$199,2,0),"0")</f>
        <v>1922.394026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4.25" customHeight="1">
      <c r="A24" s="7">
        <v>23.0</v>
      </c>
      <c r="B24" s="8" t="s">
        <v>29</v>
      </c>
      <c r="C24" s="9">
        <f>'Classement Général'!$E24+'Classement Général'!$F24+'Classement Général'!$G24</f>
        <v>7472.183582</v>
      </c>
      <c r="D24" s="10"/>
      <c r="E24" s="11">
        <f>IFERROR(VLOOKUP(B24,'Classement S6'!$B$2:$C$200,2,0),"0")</f>
        <v>3567.413069</v>
      </c>
      <c r="F24" s="11">
        <f>IFERROR(VLOOKUP(B24,'Classement RoC'!$B$2:$C$200,2,0),"0")</f>
        <v>3239.72491</v>
      </c>
      <c r="G24" s="11">
        <f>IFERROR(VLOOKUP(B24,'Classement Surp'!$B$2:$C$199,2,0),"0")</f>
        <v>665.0456028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4.25" customHeight="1">
      <c r="A25" s="7">
        <v>25.0</v>
      </c>
      <c r="B25" s="8" t="s">
        <v>30</v>
      </c>
      <c r="C25" s="9">
        <f>'Classement Général'!$E25+'Classement Général'!$F25+'Classement Général'!$G25</f>
        <v>7398.854969</v>
      </c>
      <c r="D25" s="10"/>
      <c r="E25" s="11">
        <f>IFERROR(VLOOKUP(B25,'Classement S6'!$B$2:$C$200,2,0),"0")</f>
        <v>2947.400274</v>
      </c>
      <c r="F25" s="11">
        <f>IFERROR(VLOOKUP(B25,'Classement RoC'!$B$2:$C$200,2,0),"0")</f>
        <v>2451.680885</v>
      </c>
      <c r="G25" s="11">
        <f>IFERROR(VLOOKUP(B25,'Classement Surp'!$B$2:$C$199,2,0),"0")</f>
        <v>1999.77381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4.25" customHeight="1">
      <c r="A26" s="7">
        <v>24.0</v>
      </c>
      <c r="B26" s="8" t="s">
        <v>31</v>
      </c>
      <c r="C26" s="9">
        <f>'Classement Général'!$E26+'Classement Général'!$F26+'Classement Général'!$G26</f>
        <v>7389.358798</v>
      </c>
      <c r="D26" s="10"/>
      <c r="E26" s="11">
        <f>IFERROR(VLOOKUP(B26,'Classement S6'!$B$2:$C$200,2,0),"0")</f>
        <v>4252.258098</v>
      </c>
      <c r="F26" s="11">
        <f>IFERROR(VLOOKUP(B26,'Classement RoC'!$B$2:$C$200,2,0),"0")</f>
        <v>2769.110922</v>
      </c>
      <c r="G26" s="11">
        <f>IFERROR(VLOOKUP(B26,'Classement Surp'!$B$2:$C$199,2,0),"0")</f>
        <v>367.9897779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4.25" customHeight="1">
      <c r="A27" s="7">
        <v>26.0</v>
      </c>
      <c r="B27" s="8" t="s">
        <v>32</v>
      </c>
      <c r="C27" s="9">
        <f>'Classement Général'!$E27+'Classement Général'!$F27+'Classement Général'!$G27</f>
        <v>7305.903173</v>
      </c>
      <c r="D27" s="10"/>
      <c r="E27" s="11">
        <f>IFERROR(VLOOKUP(B27,'Classement S6'!$B$2:$C$200,2,0),"0")</f>
        <v>3821.679157</v>
      </c>
      <c r="F27" s="11">
        <f>IFERROR(VLOOKUP(B27,'Classement RoC'!$B$2:$C$200,2,0),"0")</f>
        <v>2699.680951</v>
      </c>
      <c r="G27" s="11">
        <f>IFERROR(VLOOKUP(B27,'Classement Surp'!$B$2:$C$199,2,0),"0")</f>
        <v>784.5430647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ht="14.25" customHeight="1">
      <c r="A28" s="7">
        <v>27.0</v>
      </c>
      <c r="B28" s="8" t="s">
        <v>33</v>
      </c>
      <c r="C28" s="9">
        <f>'Classement Général'!$E28+'Classement Général'!$F28+'Classement Général'!$G28</f>
        <v>7212.115276</v>
      </c>
      <c r="D28" s="10"/>
      <c r="E28" s="11">
        <f>IFERROR(VLOOKUP(B28,'Classement S6'!$B$2:$C$200,2,0),"0")</f>
        <v>3700.885064</v>
      </c>
      <c r="F28" s="11">
        <f>IFERROR(VLOOKUP(B28,'Classement RoC'!$B$2:$C$200,2,0),"0")</f>
        <v>2773.147488</v>
      </c>
      <c r="G28" s="11">
        <f>IFERROR(VLOOKUP(B28,'Classement Surp'!$B$2:$C$199,2,0),"0")</f>
        <v>738.0827246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4.25" customHeight="1">
      <c r="A29" s="7">
        <v>28.0</v>
      </c>
      <c r="B29" s="8" t="s">
        <v>34</v>
      </c>
      <c r="C29" s="9">
        <f>'Classement Général'!$E29+'Classement Général'!$F29+'Classement Général'!$G29</f>
        <v>7159.906136</v>
      </c>
      <c r="D29" s="10"/>
      <c r="E29" s="11">
        <f>IFERROR(VLOOKUP(B29,'Classement S6'!$B$2:$C$200,2,0),"0")</f>
        <v>3994.125173</v>
      </c>
      <c r="F29" s="11">
        <f>IFERROR(VLOOKUP(B29,'Classement RoC'!$B$2:$C$200,2,0),"0")</f>
        <v>1835.349769</v>
      </c>
      <c r="G29" s="11">
        <f>IFERROR(VLOOKUP(B29,'Classement Surp'!$B$2:$C$199,2,0),"0")</f>
        <v>1330.431194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4.25" customHeight="1">
      <c r="A30" s="7">
        <v>30.0</v>
      </c>
      <c r="B30" s="8" t="s">
        <v>35</v>
      </c>
      <c r="C30" s="9">
        <f>'Classement Général'!$E30+'Classement Général'!$F30+'Classement Général'!$G30</f>
        <v>7146.247812</v>
      </c>
      <c r="D30" s="10"/>
      <c r="E30" s="11">
        <f>IFERROR(VLOOKUP(B30,'Classement S6'!$B$2:$C$200,2,0),"0")</f>
        <v>4744.290212</v>
      </c>
      <c r="F30" s="11">
        <f>IFERROR(VLOOKUP(B30,'Classement RoC'!$B$2:$C$200,2,0),"0")</f>
        <v>782.4396191</v>
      </c>
      <c r="G30" s="11">
        <f>IFERROR(VLOOKUP(B30,'Classement Surp'!$B$2:$C$199,2,0),"0")</f>
        <v>1619.51798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4.25" customHeight="1">
      <c r="A31" s="7">
        <v>29.0</v>
      </c>
      <c r="B31" s="8" t="s">
        <v>36</v>
      </c>
      <c r="C31" s="9">
        <f>'Classement Général'!$E31+'Classement Général'!$F31+'Classement Général'!$G31</f>
        <v>7117.547551</v>
      </c>
      <c r="D31" s="10"/>
      <c r="E31" s="11">
        <f>IFERROR(VLOOKUP(B31,'Classement S6'!$B$2:$C$200,2,0),"0")</f>
        <v>2309.115378</v>
      </c>
      <c r="F31" s="11">
        <f>IFERROR(VLOOKUP(B31,'Classement RoC'!$B$2:$C$200,2,0),"0")</f>
        <v>3558.927669</v>
      </c>
      <c r="G31" s="11">
        <f>IFERROR(VLOOKUP(B31,'Classement Surp'!$B$2:$C$199,2,0),"0")</f>
        <v>1249.504503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4.25" customHeight="1">
      <c r="A32" s="7">
        <v>31.0</v>
      </c>
      <c r="B32" s="8" t="s">
        <v>37</v>
      </c>
      <c r="C32" s="9">
        <f>'Classement Général'!$E32+'Classement Général'!$F32+'Classement Général'!$G32</f>
        <v>6947.482612</v>
      </c>
      <c r="D32" s="10"/>
      <c r="E32" s="11">
        <f>IFERROR(VLOOKUP(B32,'Classement S6'!$B$2:$C$200,2,0),"0")</f>
        <v>3858.462439</v>
      </c>
      <c r="F32" s="11">
        <f>IFERROR(VLOOKUP(B32,'Classement RoC'!$B$2:$C$200,2,0),"0")</f>
        <v>2229.960376</v>
      </c>
      <c r="G32" s="11">
        <f>IFERROR(VLOOKUP(B32,'Classement Surp'!$B$2:$C$199,2,0),"0")</f>
        <v>859.0597969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4.25" customHeight="1">
      <c r="A33" s="7">
        <v>32.0</v>
      </c>
      <c r="B33" s="8" t="s">
        <v>38</v>
      </c>
      <c r="C33" s="9">
        <f>'Classement Général'!$E33+'Classement Général'!$F33+'Classement Général'!$G33</f>
        <v>6877.041762</v>
      </c>
      <c r="D33" s="10"/>
      <c r="E33" s="11">
        <f>IFERROR(VLOOKUP(B33,'Classement S6'!$B$2:$C$200,2,0),"0")</f>
        <v>4011.688398</v>
      </c>
      <c r="F33" s="11">
        <f>IFERROR(VLOOKUP(B33,'Classement RoC'!$B$2:$C$200,2,0),"0")</f>
        <v>1518.498698</v>
      </c>
      <c r="G33" s="11">
        <f>IFERROR(VLOOKUP(B33,'Classement Surp'!$B$2:$C$199,2,0),"0")</f>
        <v>1346.854666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4.25" customHeight="1">
      <c r="A34" s="7">
        <v>33.0</v>
      </c>
      <c r="B34" s="8" t="s">
        <v>39</v>
      </c>
      <c r="C34" s="9">
        <f>'Classement Général'!$E34+'Classement Général'!$F34+'Classement Général'!$G34</f>
        <v>6849.359991</v>
      </c>
      <c r="D34" s="10"/>
      <c r="E34" s="11">
        <f>IFERROR(VLOOKUP(B34,'Classement S6'!$B$2:$C$200,2,0),"0")</f>
        <v>2437.192116</v>
      </c>
      <c r="F34" s="11">
        <f>IFERROR(VLOOKUP(B34,'Classement RoC'!$B$2:$C$200,2,0),"0")</f>
        <v>3018.276499</v>
      </c>
      <c r="G34" s="11">
        <f>IFERROR(VLOOKUP(B34,'Classement Surp'!$B$2:$C$199,2,0),"0")</f>
        <v>1393.891376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4.25" customHeight="1">
      <c r="A35" s="7">
        <v>34.0</v>
      </c>
      <c r="B35" s="8" t="s">
        <v>40</v>
      </c>
      <c r="C35" s="9">
        <f>'Classement Général'!$E35+'Classement Général'!$F35+'Classement Général'!$G35</f>
        <v>6556.251513</v>
      </c>
      <c r="D35" s="10"/>
      <c r="E35" s="11">
        <f>IFERROR(VLOOKUP(B35,'Classement S6'!$B$2:$C$200,2,0),"0")</f>
        <v>1787.084501</v>
      </c>
      <c r="F35" s="11">
        <f>IFERROR(VLOOKUP(B35,'Classement RoC'!$B$2:$C$200,2,0),"0")</f>
        <v>3517.383761</v>
      </c>
      <c r="G35" s="11">
        <f>IFERROR(VLOOKUP(B35,'Classement Surp'!$B$2:$C$199,2,0),"0")</f>
        <v>1251.783251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4.25" customHeight="1">
      <c r="A36" s="7">
        <v>35.0</v>
      </c>
      <c r="B36" s="8" t="s">
        <v>41</v>
      </c>
      <c r="C36" s="9">
        <f>'Classement Général'!$E36+'Classement Général'!$F36+'Classement Général'!$G36</f>
        <v>6433.37842</v>
      </c>
      <c r="D36" s="10"/>
      <c r="E36" s="11">
        <f>IFERROR(VLOOKUP(B36,'Classement S6'!$B$2:$C$200,2,0),"0")</f>
        <v>3655.521794</v>
      </c>
      <c r="F36" s="11">
        <f>IFERROR(VLOOKUP(B36,'Classement RoC'!$B$2:$C$200,2,0),"0")</f>
        <v>1953.230822</v>
      </c>
      <c r="G36" s="11">
        <f>IFERROR(VLOOKUP(B36,'Classement Surp'!$B$2:$C$199,2,0),"0")</f>
        <v>824.6258046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4.25" customHeight="1">
      <c r="A37" s="7">
        <v>36.0</v>
      </c>
      <c r="B37" s="8" t="s">
        <v>42</v>
      </c>
      <c r="C37" s="9">
        <f>'Classement Général'!$E37+'Classement Général'!$F37+'Classement Général'!$G37</f>
        <v>6256.534402</v>
      </c>
      <c r="D37" s="10"/>
      <c r="E37" s="11">
        <f>IFERROR(VLOOKUP(B37,'Classement S6'!$B$2:$C$200,2,0),"0")</f>
        <v>2841.107831</v>
      </c>
      <c r="F37" s="11">
        <f>IFERROR(VLOOKUP(B37,'Classement RoC'!$B$2:$C$200,2,0),"0")</f>
        <v>1959.755547</v>
      </c>
      <c r="G37" s="11">
        <f>IFERROR(VLOOKUP(B37,'Classement Surp'!$B$2:$C$199,2,0),"0")</f>
        <v>1455.671024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4.25" customHeight="1">
      <c r="A38" s="7">
        <v>38.0</v>
      </c>
      <c r="B38" s="8" t="s">
        <v>43</v>
      </c>
      <c r="C38" s="9">
        <f>'Classement Général'!$E38+'Classement Général'!$F38+'Classement Général'!$G38</f>
        <v>6179.226055</v>
      </c>
      <c r="D38" s="10"/>
      <c r="E38" s="11">
        <f>IFERROR(VLOOKUP(B38,'Classement S6'!$B$2:$C$200,2,0),"0")</f>
        <v>4346.548845</v>
      </c>
      <c r="F38" s="11">
        <f>IFERROR(VLOOKUP(B38,'Classement RoC'!$B$2:$C$200,2,0),"0")</f>
        <v>1449.195892</v>
      </c>
      <c r="G38" s="11">
        <f>IFERROR(VLOOKUP(B38,'Classement Surp'!$B$2:$C$199,2,0),"0")</f>
        <v>383.4813187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4.25" customHeight="1">
      <c r="A39" s="7">
        <v>37.0</v>
      </c>
      <c r="B39" s="8" t="s">
        <v>44</v>
      </c>
      <c r="C39" s="9">
        <f>'Classement Général'!$E39+'Classement Général'!$F39+'Classement Général'!$G39</f>
        <v>6168.732866</v>
      </c>
      <c r="D39" s="10"/>
      <c r="E39" s="11">
        <f>IFERROR(VLOOKUP(B39,'Classement S6'!$B$2:$C$200,2,0),"0")</f>
        <v>2673.095876</v>
      </c>
      <c r="F39" s="11">
        <f>IFERROR(VLOOKUP(B39,'Classement RoC'!$B$2:$C$200,2,0),"0")</f>
        <v>2516.677387</v>
      </c>
      <c r="G39" s="11">
        <f>IFERROR(VLOOKUP(B39,'Classement Surp'!$B$2:$C$199,2,0),"0")</f>
        <v>978.9596031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4.25" customHeight="1">
      <c r="A40" s="7">
        <v>39.0</v>
      </c>
      <c r="B40" s="8" t="s">
        <v>45</v>
      </c>
      <c r="C40" s="9">
        <f>'Classement Général'!$E40+'Classement Général'!$F40+'Classement Général'!$G40</f>
        <v>6165.21615</v>
      </c>
      <c r="D40" s="10"/>
      <c r="E40" s="11">
        <f>IFERROR(VLOOKUP(B40,'Classement S6'!$B$2:$C$200,2,0),"0")</f>
        <v>4301.685954</v>
      </c>
      <c r="F40" s="11">
        <f>IFERROR(VLOOKUP(B40,'Classement RoC'!$B$2:$C$200,2,0),"0")</f>
        <v>1448.961192</v>
      </c>
      <c r="G40" s="11">
        <f>IFERROR(VLOOKUP(B40,'Classement Surp'!$B$2:$C$199,2,0),"0")</f>
        <v>414.5690036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4.25" customHeight="1">
      <c r="A41" s="7">
        <v>40.0</v>
      </c>
      <c r="B41" s="8" t="s">
        <v>46</v>
      </c>
      <c r="C41" s="9">
        <f>'Classement Général'!$E41+'Classement Général'!$F41+'Classement Général'!$G41</f>
        <v>6004.253701</v>
      </c>
      <c r="D41" s="10"/>
      <c r="E41" s="11">
        <f>IFERROR(VLOOKUP(B41,'Classement S6'!$B$2:$C$200,2,0),"0")</f>
        <v>3422.605551</v>
      </c>
      <c r="F41" s="11">
        <f>IFERROR(VLOOKUP(B41,'Classement RoC'!$B$2:$C$200,2,0),"0")</f>
        <v>1874.787919</v>
      </c>
      <c r="G41" s="11">
        <f>IFERROR(VLOOKUP(B41,'Classement Surp'!$B$2:$C$199,2,0),"0")</f>
        <v>706.8602321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4.25" customHeight="1">
      <c r="A42" s="7">
        <v>41.0</v>
      </c>
      <c r="B42" s="8" t="s">
        <v>47</v>
      </c>
      <c r="C42" s="9">
        <f>'Classement Général'!$E42+'Classement Général'!$F42+'Classement Général'!$G42</f>
        <v>5960.762106</v>
      </c>
      <c r="D42" s="10"/>
      <c r="E42" s="11">
        <f>IFERROR(VLOOKUP(B42,'Classement S6'!$B$2:$C$200,2,0),"0")</f>
        <v>3932.628218</v>
      </c>
      <c r="F42" s="11">
        <f>IFERROR(VLOOKUP(B42,'Classement RoC'!$B$2:$C$200,2,0),"0")</f>
        <v>1956.673695</v>
      </c>
      <c r="G42" s="11">
        <f>IFERROR(VLOOKUP(B42,'Classement Surp'!$B$2:$C$199,2,0),"0")</f>
        <v>71.46019377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4.25" customHeight="1">
      <c r="A43" s="7">
        <v>42.0</v>
      </c>
      <c r="B43" s="8" t="s">
        <v>48</v>
      </c>
      <c r="C43" s="9">
        <f>'Classement Général'!$E43+'Classement Général'!$F43+'Classement Général'!$G43</f>
        <v>5938.441336</v>
      </c>
      <c r="D43" s="10"/>
      <c r="E43" s="11">
        <f>IFERROR(VLOOKUP(B43,'Classement S6'!$B$2:$C$200,2,0),"0")</f>
        <v>3122.670709</v>
      </c>
      <c r="F43" s="11">
        <f>IFERROR(VLOOKUP(B43,'Classement RoC'!$B$2:$C$200,2,0),"0")</f>
        <v>1955.811394</v>
      </c>
      <c r="G43" s="11">
        <f>IFERROR(VLOOKUP(B43,'Classement Surp'!$B$2:$C$199,2,0),"0")</f>
        <v>859.9592329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4.25" customHeight="1">
      <c r="A44" s="7">
        <v>43.0</v>
      </c>
      <c r="B44" s="8" t="s">
        <v>49</v>
      </c>
      <c r="C44" s="9">
        <f>'Classement Général'!$E44+'Classement Général'!$F44+'Classement Général'!$G44</f>
        <v>5909.220211</v>
      </c>
      <c r="D44" s="10"/>
      <c r="E44" s="11">
        <f>IFERROR(VLOOKUP(B44,'Classement S6'!$B$2:$C$200,2,0),"0")</f>
        <v>3814.485294</v>
      </c>
      <c r="F44" s="11">
        <f>IFERROR(VLOOKUP(B44,'Classement RoC'!$B$2:$C$200,2,0),"0")</f>
        <v>1551.810546</v>
      </c>
      <c r="G44" s="11">
        <f>IFERROR(VLOOKUP(B44,'Classement Surp'!$B$2:$C$199,2,0),"0")</f>
        <v>542.9243714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4.25" customHeight="1">
      <c r="A45" s="7">
        <v>44.0</v>
      </c>
      <c r="B45" s="8" t="s">
        <v>50</v>
      </c>
      <c r="C45" s="9">
        <f>'Classement Général'!$E45+'Classement Général'!$F45+'Classement Général'!$G45</f>
        <v>5807.656795</v>
      </c>
      <c r="D45" s="10"/>
      <c r="E45" s="11">
        <f>IFERROR(VLOOKUP(B45,'Classement S6'!$B$2:$C$200,2,0),"0")</f>
        <v>4269.634753</v>
      </c>
      <c r="F45" s="11">
        <f>IFERROR(VLOOKUP(B45,'Classement RoC'!$B$2:$C$200,2,0),"0")</f>
        <v>1199.625949</v>
      </c>
      <c r="G45" s="11">
        <f>IFERROR(VLOOKUP(B45,'Classement Surp'!$B$2:$C$199,2,0),"0")</f>
        <v>338.3960929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4.25" customHeight="1">
      <c r="A46" s="7">
        <v>45.0</v>
      </c>
      <c r="B46" s="8" t="s">
        <v>51</v>
      </c>
      <c r="C46" s="9">
        <f>'Classement Général'!$E46+'Classement Général'!$F46+'Classement Général'!$G46</f>
        <v>5640.090975</v>
      </c>
      <c r="D46" s="10"/>
      <c r="E46" s="11">
        <f>IFERROR(VLOOKUP(B46,'Classement S6'!$B$2:$C$200,2,0),"0")</f>
        <v>2835.174659</v>
      </c>
      <c r="F46" s="11">
        <f>IFERROR(VLOOKUP(B46,'Classement RoC'!$B$2:$C$200,2,0),"0")</f>
        <v>1896.107316</v>
      </c>
      <c r="G46" s="11">
        <f>IFERROR(VLOOKUP(B46,'Classement Surp'!$B$2:$C$199,2,0),"0")</f>
        <v>908.809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4.25" customHeight="1">
      <c r="A47" s="7">
        <v>46.0</v>
      </c>
      <c r="B47" s="8" t="s">
        <v>52</v>
      </c>
      <c r="C47" s="9">
        <f>'Classement Général'!$E47+'Classement Général'!$F47+'Classement Général'!$G47</f>
        <v>5612.640906</v>
      </c>
      <c r="D47" s="10"/>
      <c r="E47" s="11">
        <f>IFERROR(VLOOKUP(B47,'Classement S6'!$B$2:$C$200,2,0),"0")</f>
        <v>3750.957876</v>
      </c>
      <c r="F47" s="11">
        <f>IFERROR(VLOOKUP(B47,'Classement RoC'!$B$2:$C$200,2,0),"0")</f>
        <v>952.053603</v>
      </c>
      <c r="G47" s="11">
        <f>IFERROR(VLOOKUP(B47,'Classement Surp'!$B$2:$C$199,2,0),"0")</f>
        <v>909.6294274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4.25" customHeight="1">
      <c r="A48" s="7">
        <v>48.0</v>
      </c>
      <c r="B48" s="8" t="s">
        <v>53</v>
      </c>
      <c r="C48" s="9">
        <f>'Classement Général'!$E48+'Classement Général'!$F48+'Classement Général'!$G48</f>
        <v>5530.324737</v>
      </c>
      <c r="D48" s="10"/>
      <c r="E48" s="11">
        <f>IFERROR(VLOOKUP(B48,'Classement S6'!$B$2:$C$200,2,0),"0")</f>
        <v>2369.636972</v>
      </c>
      <c r="F48" s="11">
        <f>IFERROR(VLOOKUP(B48,'Classement RoC'!$B$2:$C$200,2,0),"0")</f>
        <v>2303.611683</v>
      </c>
      <c r="G48" s="11">
        <f>IFERROR(VLOOKUP(B48,'Classement Surp'!$B$2:$C$199,2,0),"0")</f>
        <v>857.0760819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4.25" customHeight="1">
      <c r="A49" s="7">
        <v>47.0</v>
      </c>
      <c r="B49" s="8" t="s">
        <v>54</v>
      </c>
      <c r="C49" s="9">
        <f>'Classement Général'!$E49+'Classement Général'!$F49+'Classement Général'!$G49</f>
        <v>5514.211233</v>
      </c>
      <c r="D49" s="10"/>
      <c r="E49" s="11">
        <f>IFERROR(VLOOKUP(B49,'Classement S6'!$B$2:$C$200,2,0),"0")</f>
        <v>2306.287388</v>
      </c>
      <c r="F49" s="11">
        <f>IFERROR(VLOOKUP(B49,'Classement RoC'!$B$2:$C$200,2,0),"0")</f>
        <v>2493.241626</v>
      </c>
      <c r="G49" s="11">
        <f>IFERROR(VLOOKUP(B49,'Classement Surp'!$B$2:$C$199,2,0),"0")</f>
        <v>714.6822196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4.25" customHeight="1">
      <c r="A50" s="7">
        <v>49.0</v>
      </c>
      <c r="B50" s="8" t="s">
        <v>55</v>
      </c>
      <c r="C50" s="9">
        <f>'Classement Général'!$E50+'Classement Général'!$F50+'Classement Général'!$G50</f>
        <v>5318.911588</v>
      </c>
      <c r="D50" s="10"/>
      <c r="E50" s="11">
        <f>IFERROR(VLOOKUP(B50,'Classement S6'!$B$2:$C$200,2,0),"0")</f>
        <v>3163.343474</v>
      </c>
      <c r="F50" s="11">
        <f>IFERROR(VLOOKUP(B50,'Classement RoC'!$B$2:$C$200,2,0),"0")</f>
        <v>1625.77724</v>
      </c>
      <c r="G50" s="11">
        <f>IFERROR(VLOOKUP(B50,'Classement Surp'!$B$2:$C$199,2,0),"0")</f>
        <v>529.7908734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4.25" customHeight="1">
      <c r="A51" s="7">
        <v>50.0</v>
      </c>
      <c r="B51" s="8" t="s">
        <v>56</v>
      </c>
      <c r="C51" s="9">
        <f>'Classement Général'!$E51+'Classement Général'!$F51+'Classement Général'!$G51</f>
        <v>5124.636976</v>
      </c>
      <c r="D51" s="10"/>
      <c r="E51" s="11">
        <f>IFERROR(VLOOKUP(B51,'Classement S6'!$B$2:$C$200,2,0),"0")</f>
        <v>4194.452732</v>
      </c>
      <c r="F51" s="11">
        <f>IFERROR(VLOOKUP(B51,'Classement RoC'!$B$2:$C$200,2,0),"0")</f>
        <v>510.3335041</v>
      </c>
      <c r="G51" s="11">
        <f>IFERROR(VLOOKUP(B51,'Classement Surp'!$B$2:$C$199,2,0),"0")</f>
        <v>419.8507406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4.25" customHeight="1">
      <c r="A52" s="7">
        <v>51.0</v>
      </c>
      <c r="B52" s="8" t="s">
        <v>57</v>
      </c>
      <c r="C52" s="9">
        <f>'Classement Général'!$E52+'Classement Général'!$F52+'Classement Général'!$G52</f>
        <v>4979.65163</v>
      </c>
      <c r="D52" s="10"/>
      <c r="E52" s="11">
        <f>IFERROR(VLOOKUP(B52,'Classement S6'!$B$2:$C$200,2,0),"0")</f>
        <v>3278.715435</v>
      </c>
      <c r="F52" s="11">
        <f>IFERROR(VLOOKUP(B52,'Classement RoC'!$B$2:$C$200,2,0),"0")</f>
        <v>1241.817665</v>
      </c>
      <c r="G52" s="11">
        <f>IFERROR(VLOOKUP(B52,'Classement Surp'!$B$2:$C$199,2,0),"0")</f>
        <v>459.1185306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4.25" customHeight="1">
      <c r="A53" s="7">
        <v>52.0</v>
      </c>
      <c r="B53" s="8" t="s">
        <v>58</v>
      </c>
      <c r="C53" s="9">
        <f>'Classement Général'!$E53+'Classement Général'!$F53+'Classement Général'!$G53</f>
        <v>4874.184237</v>
      </c>
      <c r="D53" s="10"/>
      <c r="E53" s="11">
        <f>IFERROR(VLOOKUP(B53,'Classement S6'!$B$2:$C$200,2,0),"0")</f>
        <v>2157.715996</v>
      </c>
      <c r="F53" s="11">
        <f>IFERROR(VLOOKUP(B53,'Classement RoC'!$B$2:$C$200,2,0),"0")</f>
        <v>1875.063332</v>
      </c>
      <c r="G53" s="11">
        <f>IFERROR(VLOOKUP(B53,'Classement Surp'!$B$2:$C$199,2,0),"0")</f>
        <v>841.4049091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4.25" customHeight="1">
      <c r="A54" s="7">
        <v>53.0</v>
      </c>
      <c r="B54" s="8" t="s">
        <v>59</v>
      </c>
      <c r="C54" s="9">
        <f>'Classement Général'!$E54+'Classement Général'!$F54+'Classement Général'!$G54</f>
        <v>4761.943258</v>
      </c>
      <c r="D54" s="10"/>
      <c r="E54" s="11">
        <f>IFERROR(VLOOKUP(B54,'Classement S6'!$B$2:$C$200,2,0),"0")</f>
        <v>3094.754011</v>
      </c>
      <c r="F54" s="11">
        <f>IFERROR(VLOOKUP(B54,'Classement RoC'!$B$2:$C$200,2,0),"0")</f>
        <v>1650.114004</v>
      </c>
      <c r="G54" s="11">
        <f>IFERROR(VLOOKUP(B54,'Classement Surp'!$B$2:$C$199,2,0),"0")</f>
        <v>17.07524296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4.25" customHeight="1">
      <c r="A55" s="7">
        <v>54.0</v>
      </c>
      <c r="B55" s="8" t="s">
        <v>60</v>
      </c>
      <c r="C55" s="9">
        <f>'Classement Général'!$E55+'Classement Général'!$F55+'Classement Général'!$G55</f>
        <v>4618.748876</v>
      </c>
      <c r="D55" s="10"/>
      <c r="E55" s="11">
        <f>IFERROR(VLOOKUP(B55,'Classement S6'!$B$2:$C$200,2,0),"0")</f>
        <v>713.6382144</v>
      </c>
      <c r="F55" s="11">
        <f>IFERROR(VLOOKUP(B55,'Classement RoC'!$B$2:$C$200,2,0),"0")</f>
        <v>1734.947908</v>
      </c>
      <c r="G55" s="11">
        <f>IFERROR(VLOOKUP(B55,'Classement Surp'!$B$2:$C$199,2,0),"0")</f>
        <v>2170.162754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4.25" customHeight="1">
      <c r="A56" s="7">
        <v>55.0</v>
      </c>
      <c r="B56" s="8" t="s">
        <v>61</v>
      </c>
      <c r="C56" s="9">
        <f>'Classement Général'!$E56+'Classement Général'!$F56+'Classement Général'!$G56</f>
        <v>4450.410635</v>
      </c>
      <c r="D56" s="10"/>
      <c r="E56" s="11">
        <f>IFERROR(VLOOKUP(B56,'Classement S6'!$B$2:$C$200,2,0),"0")</f>
        <v>2975.59256</v>
      </c>
      <c r="F56" s="11">
        <f>IFERROR(VLOOKUP(B56,'Classement RoC'!$B$2:$C$200,2,0),"0")</f>
        <v>274.1405968</v>
      </c>
      <c r="G56" s="11">
        <f>IFERROR(VLOOKUP(B56,'Classement Surp'!$B$2:$C$199,2,0),"0")</f>
        <v>1200.677478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4.25" customHeight="1">
      <c r="A57" s="7">
        <v>57.0</v>
      </c>
      <c r="B57" s="8" t="s">
        <v>62</v>
      </c>
      <c r="C57" s="9">
        <f>'Classement Général'!$E57+'Classement Général'!$F57+'Classement Général'!$G57</f>
        <v>4324.925837</v>
      </c>
      <c r="D57" s="10"/>
      <c r="E57" s="11">
        <f>IFERROR(VLOOKUP(B57,'Classement S6'!$B$2:$C$200,2,0),"0")</f>
        <v>2434.25366</v>
      </c>
      <c r="F57" s="11">
        <f>IFERROR(VLOOKUP(B57,'Classement RoC'!$B$2:$C$200,2,0),"0")</f>
        <v>1277.613716</v>
      </c>
      <c r="G57" s="11">
        <f>IFERROR(VLOOKUP(B57,'Classement Surp'!$B$2:$C$199,2,0),"0")</f>
        <v>613.0584612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4.25" customHeight="1">
      <c r="A58" s="7">
        <v>56.0</v>
      </c>
      <c r="B58" s="8" t="s">
        <v>63</v>
      </c>
      <c r="C58" s="9">
        <f>'Classement Général'!$E58+'Classement Général'!$F58+'Classement Général'!$G58</f>
        <v>4284.293541</v>
      </c>
      <c r="D58" s="10"/>
      <c r="E58" s="11">
        <f>IFERROR(VLOOKUP(B58,'Classement S6'!$B$2:$C$200,2,0),"0")</f>
        <v>3260.888277</v>
      </c>
      <c r="F58" s="11">
        <f>IFERROR(VLOOKUP(B58,'Classement RoC'!$B$2:$C$200,2,0),"0")</f>
        <v>940.2948761</v>
      </c>
      <c r="G58" s="11">
        <f>IFERROR(VLOOKUP(B58,'Classement Surp'!$B$2:$C$199,2,0),"0")</f>
        <v>83.11038803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4.25" customHeight="1">
      <c r="A59" s="7">
        <v>58.0</v>
      </c>
      <c r="B59" s="8" t="s">
        <v>64</v>
      </c>
      <c r="C59" s="9">
        <f>'Classement Général'!$E59+'Classement Général'!$F59+'Classement Général'!$G59</f>
        <v>4245.640741</v>
      </c>
      <c r="D59" s="10"/>
      <c r="E59" s="11">
        <f>IFERROR(VLOOKUP(B59,'Classement S6'!$B$2:$C$200,2,0),"0")</f>
        <v>1498.425681</v>
      </c>
      <c r="F59" s="11">
        <f>IFERROR(VLOOKUP(B59,'Classement RoC'!$B$2:$C$200,2,0),"0")</f>
        <v>2179.505159</v>
      </c>
      <c r="G59" s="11">
        <f>IFERROR(VLOOKUP(B59,'Classement Surp'!$B$2:$C$199,2,0),"0")</f>
        <v>567.7099007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4.25" customHeight="1">
      <c r="A60" s="7">
        <v>59.0</v>
      </c>
      <c r="B60" s="8" t="s">
        <v>65</v>
      </c>
      <c r="C60" s="9">
        <f>'Classement Général'!$E60+'Classement Général'!$F60+'Classement Général'!$G60</f>
        <v>4180.411651</v>
      </c>
      <c r="D60" s="10"/>
      <c r="E60" s="11">
        <f>IFERROR(VLOOKUP(B60,'Classement S6'!$B$2:$C$200,2,0),"0")</f>
        <v>1282.384557</v>
      </c>
      <c r="F60" s="11">
        <f>IFERROR(VLOOKUP(B60,'Classement RoC'!$B$2:$C$200,2,0),"0")</f>
        <v>1836.804331</v>
      </c>
      <c r="G60" s="11">
        <f>IFERROR(VLOOKUP(B60,'Classement Surp'!$B$2:$C$199,2,0),"0")</f>
        <v>1061.222764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4.25" customHeight="1">
      <c r="A61" s="7">
        <v>60.0</v>
      </c>
      <c r="B61" s="8" t="s">
        <v>66</v>
      </c>
      <c r="C61" s="9">
        <f>'Classement Général'!$E61+'Classement Général'!$F61+'Classement Général'!$G61</f>
        <v>4080.140269</v>
      </c>
      <c r="D61" s="10"/>
      <c r="E61" s="11">
        <f>IFERROR(VLOOKUP(B61,'Classement S6'!$B$2:$C$200,2,0),"0")</f>
        <v>1771.039106</v>
      </c>
      <c r="F61" s="11">
        <f>IFERROR(VLOOKUP(B61,'Classement RoC'!$B$2:$C$200,2,0),"0")</f>
        <v>1272.984645</v>
      </c>
      <c r="G61" s="11">
        <f>IFERROR(VLOOKUP(B61,'Classement Surp'!$B$2:$C$199,2,0),"0")</f>
        <v>1036.116518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4.25" customHeight="1">
      <c r="A62" s="7">
        <v>61.0</v>
      </c>
      <c r="B62" s="8" t="s">
        <v>67</v>
      </c>
      <c r="C62" s="9">
        <f>'Classement Général'!$E62+'Classement Général'!$F62+'Classement Général'!$G62</f>
        <v>3950.690951</v>
      </c>
      <c r="D62" s="10"/>
      <c r="E62" s="11">
        <f>IFERROR(VLOOKUP(B62,'Classement S6'!$B$2:$C$200,2,0),"0")</f>
        <v>2750.792735</v>
      </c>
      <c r="F62" s="11">
        <f>IFERROR(VLOOKUP(B62,'Classement RoC'!$B$2:$C$200,2,0),"0")</f>
        <v>258.7867463</v>
      </c>
      <c r="G62" s="11">
        <f>IFERROR(VLOOKUP(B62,'Classement Surp'!$B$2:$C$199,2,0),"0")</f>
        <v>941.1114699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4.25" customHeight="1">
      <c r="A63" s="7">
        <v>62.0</v>
      </c>
      <c r="B63" s="8" t="s">
        <v>68</v>
      </c>
      <c r="C63" s="9">
        <f>'Classement Général'!$E63+'Classement Général'!$F63+'Classement Général'!$G63</f>
        <v>3888.468442</v>
      </c>
      <c r="D63" s="10"/>
      <c r="E63" s="11">
        <f>IFERROR(VLOOKUP(B63,'Classement S6'!$B$2:$C$200,2,0),"0")</f>
        <v>2088.207412</v>
      </c>
      <c r="F63" s="11">
        <f>IFERROR(VLOOKUP(B63,'Classement RoC'!$B$2:$C$200,2,0),"0")</f>
        <v>1800.261029</v>
      </c>
      <c r="G63" s="11" t="str">
        <f>IFERROR(VLOOKUP(B63,'Classement Surp'!$B$2:$C$199,2,0),"0")</f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4.25" customHeight="1">
      <c r="A64" s="7">
        <v>63.0</v>
      </c>
      <c r="B64" s="8" t="s">
        <v>69</v>
      </c>
      <c r="C64" s="9">
        <f>'Classement Général'!$E64+'Classement Général'!$F64+'Classement Général'!$G64</f>
        <v>3563.760296</v>
      </c>
      <c r="D64" s="10"/>
      <c r="E64" s="11">
        <f>IFERROR(VLOOKUP(B64,'Classement S6'!$B$2:$C$200,2,0),"0")</f>
        <v>2215.154278</v>
      </c>
      <c r="F64" s="11">
        <f>IFERROR(VLOOKUP(B64,'Classement RoC'!$B$2:$C$200,2,0),"0")</f>
        <v>1029.955725</v>
      </c>
      <c r="G64" s="11">
        <f>IFERROR(VLOOKUP(B64,'Classement Surp'!$B$2:$C$199,2,0),"0")</f>
        <v>318.6502934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4.25" customHeight="1">
      <c r="A65" s="7">
        <v>64.0</v>
      </c>
      <c r="B65" s="8" t="s">
        <v>70</v>
      </c>
      <c r="C65" s="9">
        <f>'Classement Général'!$E65+'Classement Général'!$F65+'Classement Général'!$G65</f>
        <v>3513.71439</v>
      </c>
      <c r="D65" s="10"/>
      <c r="E65" s="11">
        <f>IFERROR(VLOOKUP(B65,'Classement S6'!$B$2:$C$200,2,0),"0")</f>
        <v>2412.504194</v>
      </c>
      <c r="F65" s="11">
        <f>IFERROR(VLOOKUP(B65,'Classement RoC'!$B$2:$C$200,2,0),"0")</f>
        <v>678.7170664</v>
      </c>
      <c r="G65" s="11">
        <f>IFERROR(VLOOKUP(B65,'Classement Surp'!$B$2:$C$199,2,0),"0")</f>
        <v>422.4931293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4.25" customHeight="1">
      <c r="A66" s="7">
        <v>65.0</v>
      </c>
      <c r="B66" s="8" t="s">
        <v>71</v>
      </c>
      <c r="C66" s="9">
        <f>'Classement Général'!$E66+'Classement Général'!$F66+'Classement Général'!$G66</f>
        <v>3372.473186</v>
      </c>
      <c r="D66" s="10"/>
      <c r="E66" s="11">
        <f>IFERROR(VLOOKUP(B66,'Classement S6'!$B$2:$C$200,2,0),"0")</f>
        <v>1115.810362</v>
      </c>
      <c r="F66" s="11">
        <f>IFERROR(VLOOKUP(B66,'Classement RoC'!$B$2:$C$200,2,0),"0")</f>
        <v>1769.162824</v>
      </c>
      <c r="G66" s="11">
        <f>IFERROR(VLOOKUP(B66,'Classement Surp'!$B$2:$C$199,2,0),"0")</f>
        <v>487.5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4.25" customHeight="1">
      <c r="A67" s="7">
        <v>66.0</v>
      </c>
      <c r="B67" s="8" t="s">
        <v>72</v>
      </c>
      <c r="C67" s="9">
        <f>'Classement Général'!$E67+'Classement Général'!$F67+'Classement Général'!$G67</f>
        <v>3363.673537</v>
      </c>
      <c r="D67" s="10"/>
      <c r="E67" s="11">
        <f>IFERROR(VLOOKUP(B67,'Classement S6'!$B$2:$C$200,2,0),"0")</f>
        <v>2874.661297</v>
      </c>
      <c r="F67" s="11">
        <f>IFERROR(VLOOKUP(B67,'Classement RoC'!$B$2:$C$200,2,0),"0")</f>
        <v>148.9017499</v>
      </c>
      <c r="G67" s="11">
        <f>IFERROR(VLOOKUP(B67,'Classement Surp'!$B$2:$C$199,2,0),"0")</f>
        <v>340.1104899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4.25" customHeight="1">
      <c r="A68" s="7">
        <v>67.0</v>
      </c>
      <c r="B68" s="8" t="s">
        <v>73</v>
      </c>
      <c r="C68" s="9">
        <f>'Classement Général'!$E68+'Classement Général'!$F68+'Classement Général'!$G68</f>
        <v>3105.581796</v>
      </c>
      <c r="D68" s="10"/>
      <c r="E68" s="11">
        <f>IFERROR(VLOOKUP(B68,'Classement S6'!$B$2:$C$200,2,0),"0")</f>
        <v>2600.948798</v>
      </c>
      <c r="F68" s="11">
        <f>IFERROR(VLOOKUP(B68,'Classement RoC'!$B$2:$C$200,2,0),"0")</f>
        <v>195.0218498</v>
      </c>
      <c r="G68" s="11">
        <f>IFERROR(VLOOKUP(B68,'Classement Surp'!$B$2:$C$199,2,0),"0")</f>
        <v>309.6111489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4.25" customHeight="1">
      <c r="A69" s="7">
        <v>68.0</v>
      </c>
      <c r="B69" s="8" t="s">
        <v>74</v>
      </c>
      <c r="C69" s="9">
        <f>'Classement Général'!$E69+'Classement Général'!$F69+'Classement Général'!$G69</f>
        <v>3078.811527</v>
      </c>
      <c r="D69" s="10"/>
      <c r="E69" s="11">
        <f>IFERROR(VLOOKUP(B69,'Classement S6'!$B$2:$C$200,2,0),"0")</f>
        <v>2000.132593</v>
      </c>
      <c r="F69" s="11">
        <f>IFERROR(VLOOKUP(B69,'Classement RoC'!$B$2:$C$200,2,0),"0")</f>
        <v>817.7676358</v>
      </c>
      <c r="G69" s="11">
        <f>IFERROR(VLOOKUP(B69,'Classement Surp'!$B$2:$C$199,2,0),"0")</f>
        <v>260.9112984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4.25" customHeight="1">
      <c r="A70" s="7">
        <v>69.0</v>
      </c>
      <c r="B70" s="8" t="s">
        <v>75</v>
      </c>
      <c r="C70" s="9">
        <f>'Classement Général'!$E70+'Classement Général'!$F70+'Classement Général'!$G70</f>
        <v>3012.094454</v>
      </c>
      <c r="D70" s="10"/>
      <c r="E70" s="11">
        <f>IFERROR(VLOOKUP(B70,'Classement S6'!$B$2:$C$200,2,0),"0")</f>
        <v>2567.326308</v>
      </c>
      <c r="F70" s="11">
        <f>IFERROR(VLOOKUP(B70,'Classement RoC'!$B$2:$C$200,2,0),"0")</f>
        <v>444.7681453</v>
      </c>
      <c r="G70" s="11" t="str">
        <f>IFERROR(VLOOKUP(B70,'Classement Surp'!$B$2:$C$199,2,0),"0")</f>
        <v>0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4.25" customHeight="1">
      <c r="A71" s="7">
        <v>70.0</v>
      </c>
      <c r="B71" s="8" t="s">
        <v>76</v>
      </c>
      <c r="C71" s="9">
        <f>'Classement Général'!$E71+'Classement Général'!$F71+'Classement Général'!$G71</f>
        <v>2923.000553</v>
      </c>
      <c r="D71" s="10"/>
      <c r="E71" s="11">
        <f>IFERROR(VLOOKUP(B71,'Classement S6'!$B$2:$C$200,2,0),"0")</f>
        <v>1439.796421</v>
      </c>
      <c r="F71" s="11">
        <f>IFERROR(VLOOKUP(B71,'Classement RoC'!$B$2:$C$200,2,0),"0")</f>
        <v>778.1032207</v>
      </c>
      <c r="G71" s="11">
        <f>IFERROR(VLOOKUP(B71,'Classement Surp'!$B$2:$C$199,2,0),"0")</f>
        <v>705.1009104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4.25" customHeight="1">
      <c r="A72" s="7">
        <v>71.0</v>
      </c>
      <c r="B72" s="8" t="s">
        <v>77</v>
      </c>
      <c r="C72" s="9">
        <f>'Classement Général'!$E72+'Classement Général'!$F72+'Classement Général'!$G72</f>
        <v>2841.259217</v>
      </c>
      <c r="D72" s="10"/>
      <c r="E72" s="11">
        <f>IFERROR(VLOOKUP(B72,'Classement S6'!$B$2:$C$200,2,0),"0")</f>
        <v>1787.062626</v>
      </c>
      <c r="F72" s="11">
        <f>IFERROR(VLOOKUP(B72,'Classement RoC'!$B$2:$C$200,2,0),"0")</f>
        <v>355.2257454</v>
      </c>
      <c r="G72" s="11">
        <f>IFERROR(VLOOKUP(B72,'Classement Surp'!$B$2:$C$199,2,0),"0")</f>
        <v>698.9708455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4.25" customHeight="1">
      <c r="A73" s="7">
        <v>72.0</v>
      </c>
      <c r="B73" s="8" t="s">
        <v>78</v>
      </c>
      <c r="C73" s="9">
        <f>'Classement Général'!$E73+'Classement Général'!$F73+'Classement Général'!$G73</f>
        <v>2714.23684</v>
      </c>
      <c r="D73" s="10"/>
      <c r="E73" s="11">
        <f>IFERROR(VLOOKUP(B73,'Classement S6'!$B$2:$C$200,2,0),"0")</f>
        <v>1746.87091</v>
      </c>
      <c r="F73" s="11">
        <f>IFERROR(VLOOKUP(B73,'Classement RoC'!$B$2:$C$200,2,0),"0")</f>
        <v>470.0593628</v>
      </c>
      <c r="G73" s="11">
        <f>IFERROR(VLOOKUP(B73,'Classement Surp'!$B$2:$C$199,2,0),"0")</f>
        <v>497.3065667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4.25" customHeight="1">
      <c r="A74" s="7">
        <v>73.0</v>
      </c>
      <c r="B74" s="8" t="s">
        <v>79</v>
      </c>
      <c r="C74" s="9">
        <f>'Classement Général'!$E74+'Classement Général'!$F74+'Classement Général'!$G74</f>
        <v>2629.78228</v>
      </c>
      <c r="D74" s="10"/>
      <c r="E74" s="11">
        <f>IFERROR(VLOOKUP(B74,'Classement S6'!$B$2:$C$200,2,0),"0")</f>
        <v>1454.180522</v>
      </c>
      <c r="F74" s="11">
        <f>IFERROR(VLOOKUP(B74,'Classement RoC'!$B$2:$C$200,2,0),"0")</f>
        <v>676.52385</v>
      </c>
      <c r="G74" s="11">
        <f>IFERROR(VLOOKUP(B74,'Classement Surp'!$B$2:$C$199,2,0),"0")</f>
        <v>499.0779076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4.25" customHeight="1">
      <c r="A75" s="7">
        <v>74.0</v>
      </c>
      <c r="B75" s="8" t="s">
        <v>80</v>
      </c>
      <c r="C75" s="9">
        <f>'Classement Général'!$E75+'Classement Général'!$F75+'Classement Général'!$G75</f>
        <v>2441.508923</v>
      </c>
      <c r="D75" s="10"/>
      <c r="E75" s="11">
        <f>IFERROR(VLOOKUP(B75,'Classement S6'!$B$2:$C$200,2,0),"0")</f>
        <v>991.9183358</v>
      </c>
      <c r="F75" s="11">
        <f>IFERROR(VLOOKUP(B75,'Classement RoC'!$B$2:$C$200,2,0),"0")</f>
        <v>907.8010488</v>
      </c>
      <c r="G75" s="11">
        <f>IFERROR(VLOOKUP(B75,'Classement Surp'!$B$2:$C$199,2,0),"0")</f>
        <v>541.7895385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4.25" customHeight="1">
      <c r="A76" s="7">
        <v>75.0</v>
      </c>
      <c r="B76" s="8" t="s">
        <v>81</v>
      </c>
      <c r="C76" s="9">
        <f>'Classement Général'!$E76+'Classement Général'!$F76+'Classement Général'!$G76</f>
        <v>2406.323029</v>
      </c>
      <c r="D76" s="10"/>
      <c r="E76" s="11">
        <f>IFERROR(VLOOKUP(B76,'Classement S6'!$B$2:$C$200,2,0),"0")</f>
        <v>868.5698606</v>
      </c>
      <c r="F76" s="11">
        <f>IFERROR(VLOOKUP(B76,'Classement RoC'!$B$2:$C$200,2,0),"0")</f>
        <v>445.141524</v>
      </c>
      <c r="G76" s="11">
        <f>IFERROR(VLOOKUP(B76,'Classement Surp'!$B$2:$C$199,2,0),"0")</f>
        <v>1092.611645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4.25" customHeight="1">
      <c r="A77" s="7">
        <v>76.0</v>
      </c>
      <c r="B77" s="8" t="s">
        <v>82</v>
      </c>
      <c r="C77" s="9">
        <f>'Classement Général'!$E77+'Classement Général'!$F77+'Classement Général'!$G77</f>
        <v>2122.330773</v>
      </c>
      <c r="D77" s="10"/>
      <c r="E77" s="11">
        <f>IFERROR(VLOOKUP(B77,'Classement S6'!$B$2:$C$200,2,0),"0")</f>
        <v>2122.330773</v>
      </c>
      <c r="F77" s="11" t="str">
        <f>IFERROR(VLOOKUP(B77,'Classement RoC'!$B$2:$C$200,2,0),"0")</f>
        <v>0</v>
      </c>
      <c r="G77" s="11" t="str">
        <f>IFERROR(VLOOKUP(B77,'Classement Surp'!$B$2:$C$199,2,0),"0")</f>
        <v>0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4.25" customHeight="1">
      <c r="A78" s="7">
        <v>77.0</v>
      </c>
      <c r="B78" s="8" t="s">
        <v>83</v>
      </c>
      <c r="C78" s="9">
        <f>'Classement Général'!$E78+'Classement Général'!$F78+'Classement Général'!$G78</f>
        <v>1755.489171</v>
      </c>
      <c r="D78" s="10"/>
      <c r="E78" s="11">
        <f>IFERROR(VLOOKUP(B78,'Classement S6'!$B$2:$C$200,2,0),"0")</f>
        <v>1131.661391</v>
      </c>
      <c r="F78" s="11">
        <f>IFERROR(VLOOKUP(B78,'Classement RoC'!$B$2:$C$200,2,0),"0")</f>
        <v>623.8277798</v>
      </c>
      <c r="G78" s="11" t="str">
        <f>IFERROR(VLOOKUP(B78,'Classement Surp'!$B$2:$C$199,2,0),"0")</f>
        <v>0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4.25" customHeight="1">
      <c r="A79" s="7">
        <v>78.0</v>
      </c>
      <c r="B79" s="8" t="s">
        <v>84</v>
      </c>
      <c r="C79" s="9">
        <f>'Classement Général'!$E79+'Classement Général'!$F79+'Classement Général'!$G79</f>
        <v>1724.392174</v>
      </c>
      <c r="D79" s="10"/>
      <c r="E79" s="11">
        <f>IFERROR(VLOOKUP(B79,'Classement S6'!$B$2:$C$200,2,0),"0")</f>
        <v>1007.302742</v>
      </c>
      <c r="F79" s="11">
        <f>IFERROR(VLOOKUP(B79,'Classement RoC'!$B$2:$C$200,2,0),"0")</f>
        <v>717.0894322</v>
      </c>
      <c r="G79" s="11" t="str">
        <f>IFERROR(VLOOKUP(B79,'Classement Surp'!$B$2:$C$199,2,0),"0")</f>
        <v>0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4.25" customHeight="1">
      <c r="A80" s="7">
        <v>79.0</v>
      </c>
      <c r="B80" s="8" t="s">
        <v>85</v>
      </c>
      <c r="C80" s="9">
        <f>'Classement Général'!$E80+'Classement Général'!$F80+'Classement Général'!$G80</f>
        <v>1642.390981</v>
      </c>
      <c r="D80" s="10"/>
      <c r="E80" s="11">
        <f>IFERROR(VLOOKUP(B80,'Classement S6'!$B$2:$C$200,2,0),"0")</f>
        <v>128.3258936</v>
      </c>
      <c r="F80" s="11">
        <f>IFERROR(VLOOKUP(B80,'Classement RoC'!$B$2:$C$200,2,0),"0")</f>
        <v>1351.304042</v>
      </c>
      <c r="G80" s="11">
        <f>IFERROR(VLOOKUP(B80,'Classement Surp'!$B$2:$C$199,2,0),"0")</f>
        <v>162.761045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4.25" customHeight="1">
      <c r="A81" s="7">
        <v>80.0</v>
      </c>
      <c r="B81" s="8" t="s">
        <v>86</v>
      </c>
      <c r="C81" s="9">
        <f>'Classement Général'!$E81+'Classement Général'!$F81+'Classement Général'!$G81</f>
        <v>1629.324549</v>
      </c>
      <c r="D81" s="10"/>
      <c r="E81" s="11">
        <f>IFERROR(VLOOKUP(B81,'Classement S6'!$B$2:$C$200,2,0),"0")</f>
        <v>1184.550167</v>
      </c>
      <c r="F81" s="11">
        <f>IFERROR(VLOOKUP(B81,'Classement RoC'!$B$2:$C$200,2,0),"0")</f>
        <v>444.7743817</v>
      </c>
      <c r="G81" s="11" t="str">
        <f>IFERROR(VLOOKUP(B81,'Classement Surp'!$B$2:$C$199,2,0),"0")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4.25" customHeight="1">
      <c r="A82" s="7">
        <v>81.0</v>
      </c>
      <c r="B82" s="8" t="s">
        <v>87</v>
      </c>
      <c r="C82" s="9">
        <f>'Classement Général'!$E82+'Classement Général'!$F82+'Classement Général'!$G82</f>
        <v>1422.842808</v>
      </c>
      <c r="D82" s="10"/>
      <c r="E82" s="11">
        <f>IFERROR(VLOOKUP(B82,'Classement S6'!$B$2:$C$200,2,0),"0")</f>
        <v>1228.406346</v>
      </c>
      <c r="F82" s="11" t="str">
        <f>IFERROR(VLOOKUP(B82,'Classement RoC'!$B$2:$C$200,2,0),"0")</f>
        <v>0</v>
      </c>
      <c r="G82" s="11">
        <f>IFERROR(VLOOKUP(B82,'Classement Surp'!$B$2:$C$199,2,0),"0")</f>
        <v>194.4364622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4.25" customHeight="1">
      <c r="A83" s="7">
        <v>83.0</v>
      </c>
      <c r="B83" s="8" t="s">
        <v>88</v>
      </c>
      <c r="C83" s="9">
        <f>'Classement Général'!$E83+'Classement Général'!$F83+'Classement Général'!$G83</f>
        <v>1260.56363</v>
      </c>
      <c r="D83" s="10"/>
      <c r="E83" s="11" t="str">
        <f>IFERROR(VLOOKUP(B83,'Classement S6'!$B$2:$C$200,2,0),"0")</f>
        <v>0</v>
      </c>
      <c r="F83" s="11">
        <f>IFERROR(VLOOKUP(B83,'Classement RoC'!$B$2:$C$200,2,0),"0")</f>
        <v>1260.56363</v>
      </c>
      <c r="G83" s="11" t="str">
        <f>IFERROR(VLOOKUP(B83,'Classement Surp'!$B$2:$C$199,2,0),"0")</f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4.25" customHeight="1">
      <c r="A84" s="7">
        <v>82.0</v>
      </c>
      <c r="B84" s="8" t="s">
        <v>89</v>
      </c>
      <c r="C84" s="9">
        <f>'Classement Général'!$E84+'Classement Général'!$F84+'Classement Général'!$G84</f>
        <v>1219.704822</v>
      </c>
      <c r="D84" s="10"/>
      <c r="E84" s="11">
        <f>IFERROR(VLOOKUP(B84,'Classement S6'!$B$2:$C$200,2,0),"0")</f>
        <v>399.5152881</v>
      </c>
      <c r="F84" s="11">
        <f>IFERROR(VLOOKUP(B84,'Classement RoC'!$B$2:$C$200,2,0),"0")</f>
        <v>202.6159687</v>
      </c>
      <c r="G84" s="11">
        <f>IFERROR(VLOOKUP(B84,'Classement Surp'!$B$2:$C$199,2,0),"0")</f>
        <v>617.5735649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4.25" customHeight="1">
      <c r="A85" s="7">
        <v>84.0</v>
      </c>
      <c r="B85" s="8" t="s">
        <v>90</v>
      </c>
      <c r="C85" s="9">
        <f>'Classement Général'!$E85+'Classement Général'!$F85+'Classement Général'!$G85</f>
        <v>1018.951062</v>
      </c>
      <c r="D85" s="10"/>
      <c r="E85" s="11" t="str">
        <f>IFERROR(VLOOKUP(B85,'Classement S6'!$B$2:$C$200,2,0),"0")</f>
        <v>0</v>
      </c>
      <c r="F85" s="11">
        <f>IFERROR(VLOOKUP(B85,'Classement RoC'!$B$2:$C$200,2,0),"0")</f>
        <v>857.1085084</v>
      </c>
      <c r="G85" s="11">
        <f>IFERROR(VLOOKUP(B85,'Classement Surp'!$B$2:$C$199,2,0),"0")</f>
        <v>161.8425537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4.25" customHeight="1">
      <c r="A86" s="7">
        <v>85.0</v>
      </c>
      <c r="B86" s="8" t="s">
        <v>91</v>
      </c>
      <c r="C86" s="9">
        <f>'Classement Général'!$E86+'Classement Général'!$F86+'Classement Général'!$G86</f>
        <v>978.0396026</v>
      </c>
      <c r="D86" s="10"/>
      <c r="E86" s="11">
        <f>IFERROR(VLOOKUP(B86,'Classement S6'!$B$2:$C$200,2,0),"0")</f>
        <v>365.0912749</v>
      </c>
      <c r="F86" s="11">
        <f>IFERROR(VLOOKUP(B86,'Classement RoC'!$B$2:$C$200,2,0),"0")</f>
        <v>212.4489151</v>
      </c>
      <c r="G86" s="11">
        <f>IFERROR(VLOOKUP(B86,'Classement Surp'!$B$2:$C$199,2,0),"0")</f>
        <v>400.4994126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4.25" customHeight="1">
      <c r="A87" s="7">
        <v>86.0</v>
      </c>
      <c r="B87" s="8" t="s">
        <v>92</v>
      </c>
      <c r="C87" s="9">
        <f>'Classement Général'!$E87+'Classement Général'!$F87+'Classement Général'!$G87</f>
        <v>977.2305459</v>
      </c>
      <c r="D87" s="10"/>
      <c r="E87" s="11">
        <f>IFERROR(VLOOKUP(B87,'Classement S6'!$B$2:$C$200,2,0),"0")</f>
        <v>501.9115442</v>
      </c>
      <c r="F87" s="11">
        <f>IFERROR(VLOOKUP(B87,'Classement RoC'!$B$2:$C$200,2,0),"0")</f>
        <v>391.2081343</v>
      </c>
      <c r="G87" s="11">
        <f>IFERROR(VLOOKUP(B87,'Classement Surp'!$B$2:$C$199,2,0),"0")</f>
        <v>84.11086738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4.25" customHeight="1">
      <c r="A88" s="7">
        <v>87.0</v>
      </c>
      <c r="B88" s="8" t="s">
        <v>93</v>
      </c>
      <c r="C88" s="9">
        <f>'Classement Général'!$E88+'Classement Général'!$F88+'Classement Général'!$G88</f>
        <v>907.1791867</v>
      </c>
      <c r="D88" s="10"/>
      <c r="E88" s="11" t="str">
        <f>IFERROR(VLOOKUP(B88,'Classement S6'!$B$2:$C$200,2,0),"0")</f>
        <v>0</v>
      </c>
      <c r="F88" s="11">
        <f>IFERROR(VLOOKUP(B88,'Classement RoC'!$B$2:$C$200,2,0),"0")</f>
        <v>436.5794456</v>
      </c>
      <c r="G88" s="11">
        <f>IFERROR(VLOOKUP(B88,'Classement Surp'!$B$2:$C$199,2,0),"0")</f>
        <v>470.5997411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4.25" customHeight="1">
      <c r="A89" s="7">
        <v>88.0</v>
      </c>
      <c r="B89" s="8" t="s">
        <v>94</v>
      </c>
      <c r="C89" s="9">
        <f>'Classement Général'!$E89+'Classement Général'!$F89+'Classement Général'!$G89</f>
        <v>904.0794833</v>
      </c>
      <c r="D89" s="10"/>
      <c r="E89" s="11" t="str">
        <f>IFERROR(VLOOKUP(B89,'Classement S6'!$B$2:$C$200,2,0),"0")</f>
        <v>0</v>
      </c>
      <c r="F89" s="11">
        <f>IFERROR(VLOOKUP(B89,'Classement RoC'!$B$2:$C$200,2,0),"0")</f>
        <v>904.0794833</v>
      </c>
      <c r="G89" s="11" t="str">
        <f>IFERROR(VLOOKUP(B89,'Classement Surp'!$B$2:$C$199,2,0),"0")</f>
        <v>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4.25" customHeight="1">
      <c r="A90" s="7">
        <v>89.0</v>
      </c>
      <c r="B90" s="8" t="s">
        <v>95</v>
      </c>
      <c r="C90" s="9">
        <f>'Classement Général'!$E90+'Classement Général'!$F90+'Classement Général'!$G90</f>
        <v>899.9134271</v>
      </c>
      <c r="D90" s="10"/>
      <c r="E90" s="11">
        <f>IFERROR(VLOOKUP(B90,'Classement S6'!$B$2:$C$200,2,0),"0")</f>
        <v>363.5901973</v>
      </c>
      <c r="F90" s="11">
        <f>IFERROR(VLOOKUP(B90,'Classement RoC'!$B$2:$C$200,2,0),"0")</f>
        <v>174.4620827</v>
      </c>
      <c r="G90" s="11">
        <f>IFERROR(VLOOKUP(B90,'Classement Surp'!$B$2:$C$199,2,0),"0")</f>
        <v>361.8611471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4.25" customHeight="1">
      <c r="A91" s="7">
        <v>90.0</v>
      </c>
      <c r="B91" s="8" t="s">
        <v>96</v>
      </c>
      <c r="C91" s="9">
        <f>'Classement Général'!$E91+'Classement Général'!$F91+'Classement Général'!$G91</f>
        <v>840.2848633</v>
      </c>
      <c r="D91" s="10"/>
      <c r="E91" s="11">
        <f>IFERROR(VLOOKUP(B91,'Classement S6'!$B$2:$C$200,2,0),"0")</f>
        <v>183.0798134</v>
      </c>
      <c r="F91" s="11">
        <f>IFERROR(VLOOKUP(B91,'Classement RoC'!$B$2:$C$200,2,0),"0")</f>
        <v>657.2050499</v>
      </c>
      <c r="G91" s="11" t="str">
        <f>IFERROR(VLOOKUP(B91,'Classement Surp'!$B$2:$C$199,2,0),"0")</f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4.25" customHeight="1">
      <c r="A92" s="7">
        <v>91.0</v>
      </c>
      <c r="B92" s="8" t="s">
        <v>97</v>
      </c>
      <c r="C92" s="9">
        <f>'Classement Général'!$E92+'Classement Général'!$F92+'Classement Général'!$G92</f>
        <v>802.5283771</v>
      </c>
      <c r="D92" s="10"/>
      <c r="E92" s="11" t="str">
        <f>IFERROR(VLOOKUP(B92,'Classement S6'!$B$2:$C$200,2,0),"0")</f>
        <v>0</v>
      </c>
      <c r="F92" s="11" t="str">
        <f>IFERROR(VLOOKUP(B92,'Classement RoC'!$B$2:$C$200,2,0),"0")</f>
        <v>0</v>
      </c>
      <c r="G92" s="11">
        <f>IFERROR(VLOOKUP(B92,'Classement Surp'!$B$2:$C$199,2,0),"0")</f>
        <v>802.5283771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4.25" customHeight="1">
      <c r="A93" s="7">
        <v>92.0</v>
      </c>
      <c r="B93" s="8" t="s">
        <v>98</v>
      </c>
      <c r="C93" s="9">
        <f>'Classement Général'!$E93+'Classement Général'!$F93+'Classement Général'!$G93</f>
        <v>774.2687836</v>
      </c>
      <c r="D93" s="10"/>
      <c r="E93" s="11">
        <f>IFERROR(VLOOKUP(B93,'Classement S6'!$B$2:$C$200,2,0),"0")</f>
        <v>774.2687836</v>
      </c>
      <c r="F93" s="11" t="str">
        <f>IFERROR(VLOOKUP(B93,'Classement RoC'!$B$2:$C$200,2,0),"0")</f>
        <v>0</v>
      </c>
      <c r="G93" s="11" t="str">
        <f>IFERROR(VLOOKUP(B93,'Classement Surp'!$B$2:$C$199,2,0),"0")</f>
        <v>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4.25" customHeight="1">
      <c r="A94" s="7">
        <v>93.0</v>
      </c>
      <c r="B94" s="8" t="s">
        <v>99</v>
      </c>
      <c r="C94" s="9">
        <f>'Classement Général'!$E94+'Classement Général'!$F94+'Classement Général'!$G94</f>
        <v>736.7047854</v>
      </c>
      <c r="D94" s="10"/>
      <c r="E94" s="11">
        <f>IFERROR(VLOOKUP(B94,'Classement S6'!$B$2:$C$200,2,0),"0")</f>
        <v>349.9947762</v>
      </c>
      <c r="F94" s="11">
        <f>IFERROR(VLOOKUP(B94,'Classement RoC'!$B$2:$C$200,2,0),"0")</f>
        <v>228.4113723</v>
      </c>
      <c r="G94" s="11">
        <f>IFERROR(VLOOKUP(B94,'Classement Surp'!$B$2:$C$199,2,0),"0")</f>
        <v>158.2986368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4.25" customHeight="1">
      <c r="A95" s="7">
        <v>94.0</v>
      </c>
      <c r="B95" s="8" t="s">
        <v>100</v>
      </c>
      <c r="C95" s="9">
        <f>'Classement Général'!$E95+'Classement Général'!$F95+'Classement Général'!$G95</f>
        <v>676.5199676</v>
      </c>
      <c r="D95" s="10"/>
      <c r="E95" s="11" t="str">
        <f>IFERROR(VLOOKUP(B95,'Classement S6'!$B$2:$C$200,2,0),"0")</f>
        <v>0</v>
      </c>
      <c r="F95" s="11">
        <f>IFERROR(VLOOKUP(B95,'Classement RoC'!$B$2:$C$200,2,0),"0")</f>
        <v>499.6123751</v>
      </c>
      <c r="G95" s="11">
        <f>IFERROR(VLOOKUP(B95,'Classement Surp'!$B$2:$C$199,2,0),"0")</f>
        <v>176.9075925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4.25" customHeight="1">
      <c r="A96" s="7">
        <v>95.0</v>
      </c>
      <c r="B96" s="8" t="s">
        <v>101</v>
      </c>
      <c r="C96" s="9">
        <f>'Classement Général'!$E96+'Classement Général'!$F96+'Classement Général'!$G96</f>
        <v>652.1393431</v>
      </c>
      <c r="D96" s="10"/>
      <c r="E96" s="11" t="str">
        <f>IFERROR(VLOOKUP(B96,'Classement S6'!$B$2:$C$200,2,0),"0")</f>
        <v>0</v>
      </c>
      <c r="F96" s="11">
        <f>IFERROR(VLOOKUP(B96,'Classement RoC'!$B$2:$C$200,2,0),"0")</f>
        <v>444.4828342</v>
      </c>
      <c r="G96" s="11">
        <f>IFERROR(VLOOKUP(B96,'Classement Surp'!$B$2:$C$199,2,0),"0")</f>
        <v>207.6565089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4.25" customHeight="1">
      <c r="A97" s="7">
        <v>96.0</v>
      </c>
      <c r="B97" s="8" t="s">
        <v>102</v>
      </c>
      <c r="C97" s="9">
        <f>'Classement Général'!$E97+'Classement Général'!$F97+'Classement Général'!$G97</f>
        <v>615.6891755</v>
      </c>
      <c r="D97" s="10"/>
      <c r="E97" s="11">
        <f>IFERROR(VLOOKUP(B97,'Classement S6'!$B$2:$C$200,2,0),"0")</f>
        <v>615.6891755</v>
      </c>
      <c r="F97" s="11" t="str">
        <f>IFERROR(VLOOKUP(B97,'Classement RoC'!$B$2:$C$200,2,0),"0")</f>
        <v>0</v>
      </c>
      <c r="G97" s="11" t="str">
        <f>IFERROR(VLOOKUP(B97,'Classement Surp'!$B$2:$C$199,2,0),"0")</f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4.25" customHeight="1">
      <c r="A98" s="7">
        <v>97.0</v>
      </c>
      <c r="B98" s="8" t="s">
        <v>103</v>
      </c>
      <c r="C98" s="9">
        <f>'Classement Général'!$E98+'Classement Général'!$F98+'Classement Général'!$G98</f>
        <v>552.4815246</v>
      </c>
      <c r="D98" s="10"/>
      <c r="E98" s="11">
        <f>IFERROR(VLOOKUP(B98,'Classement S6'!$B$2:$C$200,2,0),"0")</f>
        <v>324.3620291</v>
      </c>
      <c r="F98" s="11" t="str">
        <f>IFERROR(VLOOKUP(B98,'Classement RoC'!$B$2:$C$200,2,0),"0")</f>
        <v>0</v>
      </c>
      <c r="G98" s="11">
        <f>IFERROR(VLOOKUP(B98,'Classement Surp'!$B$2:$C$199,2,0),"0")</f>
        <v>228.1194956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4.25" customHeight="1">
      <c r="A99" s="7">
        <v>98.0</v>
      </c>
      <c r="B99" s="8" t="s">
        <v>104</v>
      </c>
      <c r="C99" s="9">
        <f>'Classement Général'!$E99+'Classement Général'!$F99+'Classement Général'!$G99</f>
        <v>535.1624448</v>
      </c>
      <c r="D99" s="10"/>
      <c r="E99" s="11">
        <f>IFERROR(VLOOKUP(B99,'Classement S6'!$B$2:$C$200,2,0),"0")</f>
        <v>535.1624448</v>
      </c>
      <c r="F99" s="11" t="str">
        <f>IFERROR(VLOOKUP(B99,'Classement RoC'!$B$2:$C$200,2,0),"0")</f>
        <v>0</v>
      </c>
      <c r="G99" s="11" t="str">
        <f>IFERROR(VLOOKUP(B99,'Classement Surp'!$B$2:$C$199,2,0),"0")</f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4.25" customHeight="1">
      <c r="A100" s="7">
        <v>99.0</v>
      </c>
      <c r="B100" s="8" t="s">
        <v>105</v>
      </c>
      <c r="C100" s="9">
        <f>'Classement Général'!$E100+'Classement Général'!$F100+'Classement Général'!$G100</f>
        <v>469.1584544</v>
      </c>
      <c r="D100" s="10"/>
      <c r="E100" s="11">
        <f>IFERROR(VLOOKUP(B100,'Classement S6'!$B$2:$C$200,2,0),"0")</f>
        <v>469.1584544</v>
      </c>
      <c r="F100" s="11" t="str">
        <f>IFERROR(VLOOKUP(B100,'Classement RoC'!$B$2:$C$200,2,0),"0")</f>
        <v>0</v>
      </c>
      <c r="G100" s="11" t="str">
        <f>IFERROR(VLOOKUP(B100,'Classement Surp'!$B$2:$C$199,2,0),"0")</f>
        <v>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4.25" customHeight="1">
      <c r="A101" s="7">
        <v>100.0</v>
      </c>
      <c r="B101" s="8" t="s">
        <v>106</v>
      </c>
      <c r="C101" s="9">
        <f>'Classement Général'!$E101+'Classement Général'!$F101+'Classement Général'!$G101</f>
        <v>400.1934644</v>
      </c>
      <c r="D101" s="10"/>
      <c r="E101" s="11" t="str">
        <f>IFERROR(VLOOKUP(B101,'Classement S6'!$B$2:$C$200,2,0),"0")</f>
        <v>0</v>
      </c>
      <c r="F101" s="11">
        <f>IFERROR(VLOOKUP(B101,'Classement RoC'!$B$2:$C$200,2,0),"0")</f>
        <v>258.7867463</v>
      </c>
      <c r="G101" s="11">
        <f>IFERROR(VLOOKUP(B101,'Classement Surp'!$B$2:$C$199,2,0),"0")</f>
        <v>141.4067181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4.25" customHeight="1">
      <c r="A102" s="7">
        <v>101.0</v>
      </c>
      <c r="B102" s="8" t="s">
        <v>107</v>
      </c>
      <c r="C102" s="9">
        <f>'Classement Général'!$E102+'Classement Général'!$F102+'Classement Général'!$G102</f>
        <v>343.9800925</v>
      </c>
      <c r="D102" s="10"/>
      <c r="E102" s="11" t="str">
        <f>IFERROR(VLOOKUP(B102,'Classement S6'!$B$2:$C$200,2,0),"0")</f>
        <v>0</v>
      </c>
      <c r="F102" s="11">
        <f>IFERROR(VLOOKUP(B102,'Classement RoC'!$B$2:$C$200,2,0),"0")</f>
        <v>343.9800925</v>
      </c>
      <c r="G102" s="11" t="str">
        <f>IFERROR(VLOOKUP(B102,'Classement Surp'!$B$2:$C$199,2,0),"0")</f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4.25" customHeight="1">
      <c r="A103" s="7">
        <v>102.0</v>
      </c>
      <c r="B103" s="8" t="s">
        <v>108</v>
      </c>
      <c r="C103" s="9">
        <f>'Classement Général'!$E103+'Classement Général'!$F103+'Classement Général'!$G103</f>
        <v>312.1668677</v>
      </c>
      <c r="D103" s="10"/>
      <c r="E103" s="11" t="str">
        <f>IFERROR(VLOOKUP(B103,'Classement S6'!$B$2:$C$200,2,0),"0")</f>
        <v>0</v>
      </c>
      <c r="F103" s="11">
        <f>IFERROR(VLOOKUP(B103,'Classement RoC'!$B$2:$C$200,2,0),"0")</f>
        <v>312.1668677</v>
      </c>
      <c r="G103" s="11" t="str">
        <f>IFERROR(VLOOKUP(B103,'Classement Surp'!$B$2:$C$199,2,0),"0")</f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4.25" customHeight="1">
      <c r="A104" s="7">
        <v>103.0</v>
      </c>
      <c r="B104" s="8" t="s">
        <v>109</v>
      </c>
      <c r="C104" s="9">
        <f>'Classement Général'!$E104+'Classement Général'!$F104+'Classement Général'!$G104</f>
        <v>258.6543701</v>
      </c>
      <c r="D104" s="10"/>
      <c r="E104" s="11" t="str">
        <f>IFERROR(VLOOKUP(B104,'Classement S6'!$B$2:$C$200,2,0),"0")</f>
        <v>0</v>
      </c>
      <c r="F104" s="11" t="str">
        <f>IFERROR(VLOOKUP(B104,'Classement RoC'!$B$2:$C$200,2,0),"0")</f>
        <v>0</v>
      </c>
      <c r="G104" s="11">
        <f>IFERROR(VLOOKUP(B104,'Classement Surp'!$B$2:$C$199,2,0),"0")</f>
        <v>258.6543701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4.25" customHeight="1">
      <c r="A105" s="7">
        <v>104.0</v>
      </c>
      <c r="B105" s="8" t="s">
        <v>110</v>
      </c>
      <c r="C105" s="9">
        <f>'Classement Général'!$E105+'Classement Général'!$F105+'Classement Général'!$G105</f>
        <v>239.074659</v>
      </c>
      <c r="D105" s="10"/>
      <c r="E105" s="11" t="str">
        <f>IFERROR(VLOOKUP(B105,'Classement S6'!$B$2:$C$200,2,0),"0")</f>
        <v>0</v>
      </c>
      <c r="F105" s="11" t="str">
        <f>IFERROR(VLOOKUP(B105,'Classement RoC'!$B$2:$C$200,2,0),"0")</f>
        <v>0</v>
      </c>
      <c r="G105" s="11">
        <f>IFERROR(VLOOKUP(B105,'Classement Surp'!$B$2:$C$199,2,0),"0")</f>
        <v>239.074659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4.25" customHeight="1">
      <c r="A106" s="7">
        <v>105.0</v>
      </c>
      <c r="B106" s="8" t="s">
        <v>111</v>
      </c>
      <c r="C106" s="9">
        <f>'Classement Général'!$E106+'Classement Général'!$F106+'Classement Général'!$G106</f>
        <v>237.8304852</v>
      </c>
      <c r="D106" s="10"/>
      <c r="E106" s="11" t="str">
        <f>IFERROR(VLOOKUP(B106,'Classement S6'!$B$2:$C$200,2,0),"0")</f>
        <v>0</v>
      </c>
      <c r="F106" s="11" t="str">
        <f>IFERROR(VLOOKUP(B106,'Classement RoC'!$B$2:$C$200,2,0),"0")</f>
        <v>0</v>
      </c>
      <c r="G106" s="11">
        <f>IFERROR(VLOOKUP(B106,'Classement Surp'!$B$2:$C$199,2,0),"0")</f>
        <v>237.8304852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4.25" customHeight="1">
      <c r="A107" s="7">
        <v>106.0</v>
      </c>
      <c r="B107" s="8" t="s">
        <v>112</v>
      </c>
      <c r="C107" s="9">
        <f>'Classement Général'!$E107+'Classement Général'!$F107+'Classement Général'!$G107</f>
        <v>232.3300393</v>
      </c>
      <c r="D107" s="10"/>
      <c r="E107" s="11" t="str">
        <f>IFERROR(VLOOKUP(B107,'Classement S6'!$B$2:$C$200,2,0),"0")</f>
        <v>0</v>
      </c>
      <c r="F107" s="11" t="str">
        <f>IFERROR(VLOOKUP(B107,'Classement RoC'!$B$2:$C$200,2,0),"0")</f>
        <v>0</v>
      </c>
      <c r="G107" s="11">
        <f>IFERROR(VLOOKUP(B107,'Classement Surp'!$B$2:$C$199,2,0),"0")</f>
        <v>232.3300393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4.25" customHeight="1">
      <c r="A108" s="7">
        <v>107.0</v>
      </c>
      <c r="B108" s="8" t="s">
        <v>113</v>
      </c>
      <c r="C108" s="9">
        <f>'Classement Général'!$E108+'Classement Général'!$F108+'Classement Général'!$G108</f>
        <v>227.806629</v>
      </c>
      <c r="D108" s="10"/>
      <c r="E108" s="11" t="str">
        <f>IFERROR(VLOOKUP(B108,'Classement S6'!$B$2:$C$200,2,0),"0")</f>
        <v>0</v>
      </c>
      <c r="F108" s="11" t="str">
        <f>IFERROR(VLOOKUP(B108,'Classement RoC'!$B$2:$C$200,2,0),"0")</f>
        <v>0</v>
      </c>
      <c r="G108" s="11">
        <f>IFERROR(VLOOKUP(B108,'Classement Surp'!$B$2:$C$199,2,0),"0")</f>
        <v>227.806629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4.25" customHeight="1">
      <c r="A109" s="7">
        <v>108.0</v>
      </c>
      <c r="B109" s="8" t="s">
        <v>114</v>
      </c>
      <c r="C109" s="9">
        <f>'Classement Général'!$E109+'Classement Général'!$F109+'Classement Général'!$G109</f>
        <v>192.5812256</v>
      </c>
      <c r="D109" s="10"/>
      <c r="E109" s="11">
        <f>IFERROR(VLOOKUP(B109,'Classement S6'!$B$2:$C$200,2,0),"0")</f>
        <v>192.5812256</v>
      </c>
      <c r="F109" s="11" t="str">
        <f>IFERROR(VLOOKUP(B109,'Classement RoC'!$B$2:$C$200,2,0),"0")</f>
        <v>0</v>
      </c>
      <c r="G109" s="11" t="str">
        <f>IFERROR(VLOOKUP(B109,'Classement Surp'!$B$2:$C$199,2,0),"0")</f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4.25" customHeight="1">
      <c r="A110" s="7">
        <v>109.0</v>
      </c>
      <c r="B110" s="8" t="s">
        <v>115</v>
      </c>
      <c r="C110" s="9">
        <f>'Classement Général'!$E110+'Classement Général'!$F110+'Classement Général'!$G110</f>
        <v>140.6107541</v>
      </c>
      <c r="D110" s="10"/>
      <c r="E110" s="11" t="str">
        <f>IFERROR(VLOOKUP(B110,'Classement S6'!$B$2:$C$200,2,0),"0")</f>
        <v>0</v>
      </c>
      <c r="F110" s="11" t="str">
        <f>IFERROR(VLOOKUP(B110,'Classement RoC'!$B$2:$C$200,2,0),"0")</f>
        <v>0</v>
      </c>
      <c r="G110" s="11">
        <f>IFERROR(VLOOKUP(B110,'Classement Surp'!$B$2:$C$199,2,0),"0")</f>
        <v>140.6107541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4.25" customHeight="1">
      <c r="A111" s="7">
        <v>110.0</v>
      </c>
      <c r="B111" s="8" t="s">
        <v>116</v>
      </c>
      <c r="C111" s="9">
        <f>'Classement Général'!$E111+'Classement Général'!$F111+'Classement Général'!$G111</f>
        <v>116.7337726</v>
      </c>
      <c r="D111" s="10"/>
      <c r="E111" s="11" t="str">
        <f>IFERROR(VLOOKUP(B111,'Classement S6'!$B$2:$C$200,2,0),"0")</f>
        <v>0</v>
      </c>
      <c r="F111" s="11" t="str">
        <f>IFERROR(VLOOKUP(B111,'Classement RoC'!$B$2:$C$200,2,0),"0")</f>
        <v>0</v>
      </c>
      <c r="G111" s="11">
        <f>IFERROR(VLOOKUP(B111,'Classement Surp'!$B$2:$C$199,2,0),"0")</f>
        <v>116.7337726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4.25" customHeight="1">
      <c r="A112" s="7">
        <v>111.0</v>
      </c>
      <c r="B112" s="8" t="s">
        <v>117</v>
      </c>
      <c r="C112" s="9">
        <f>'Classement Général'!$E112+'Classement Général'!$F112+'Classement Général'!$G112</f>
        <v>102.2720607</v>
      </c>
      <c r="D112" s="10"/>
      <c r="E112" s="11">
        <f>IFERROR(VLOOKUP(B112,'Classement S6'!$B$2:$C$200,2,0),"0")</f>
        <v>70.53749439</v>
      </c>
      <c r="F112" s="11">
        <f>IFERROR(VLOOKUP(B112,'Classement RoC'!$B$2:$C$200,2,0),"0")</f>
        <v>16.80163045</v>
      </c>
      <c r="G112" s="11">
        <f>IFERROR(VLOOKUP(B112,'Classement Surp'!$B$2:$C$199,2,0),"0")</f>
        <v>14.93293585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4.25" customHeight="1">
      <c r="A113" s="7">
        <v>112.0</v>
      </c>
      <c r="B113" s="8" t="s">
        <v>118</v>
      </c>
      <c r="C113" s="9">
        <f>'Classement Général'!$E113+'Classement Général'!$F113+'Classement Général'!$G113</f>
        <v>88.54414733</v>
      </c>
      <c r="D113" s="10"/>
      <c r="E113" s="11" t="str">
        <f>IFERROR(VLOOKUP(B113,'Classement S6'!$B$2:$C$200,2,0),"0")</f>
        <v>0</v>
      </c>
      <c r="F113" s="11" t="str">
        <f>IFERROR(VLOOKUP(B113,'Classement RoC'!$B$2:$C$200,2,0),"0")</f>
        <v>0</v>
      </c>
      <c r="G113" s="11">
        <f>IFERROR(VLOOKUP(B113,'Classement Surp'!$B$2:$C$199,2,0),"0")</f>
        <v>88.54414733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4.25" customHeight="1">
      <c r="A114" s="7">
        <v>113.0</v>
      </c>
      <c r="B114" s="8" t="s">
        <v>119</v>
      </c>
      <c r="C114" s="9">
        <f>'Classement Général'!$E114+'Classement Général'!$F114+'Classement Général'!$G114</f>
        <v>34.89406805</v>
      </c>
      <c r="D114" s="10"/>
      <c r="E114" s="11" t="str">
        <f>IFERROR(VLOOKUP(B114,'Classement S6'!$B$2:$C$200,2,0),"0")</f>
        <v>0</v>
      </c>
      <c r="F114" s="11" t="str">
        <f>IFERROR(VLOOKUP(B114,'Classement RoC'!$B$2:$C$200,2,0),"0")</f>
        <v>0</v>
      </c>
      <c r="G114" s="11">
        <f>IFERROR(VLOOKUP(B114,'Classement Surp'!$B$2:$C$199,2,0),"0")</f>
        <v>34.89406805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4.25" customHeight="1">
      <c r="A115" s="7">
        <v>114.0</v>
      </c>
      <c r="B115" s="8" t="s">
        <v>120</v>
      </c>
      <c r="C115" s="9">
        <f>'Classement Général'!$E115+'Classement Général'!$F115+'Classement Général'!$G115</f>
        <v>22.14314185</v>
      </c>
      <c r="D115" s="10"/>
      <c r="E115" s="11" t="str">
        <f>IFERROR(VLOOKUP(B115,'Classement S6'!$B$2:$C$200,2,0),"0")</f>
        <v>0</v>
      </c>
      <c r="F115" s="11" t="str">
        <f>IFERROR(VLOOKUP(B115,'Classement RoC'!$B$2:$C$200,2,0),"0")</f>
        <v>0</v>
      </c>
      <c r="G115" s="11">
        <f>IFERROR(VLOOKUP(B115,'Classement Surp'!$B$2:$C$199,2,0),"0")</f>
        <v>22.14314185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4.25" customHeight="1">
      <c r="A116" s="7">
        <v>115.0</v>
      </c>
      <c r="B116" s="8" t="s">
        <v>121</v>
      </c>
      <c r="C116" s="9">
        <f>'Classement Général'!$E116+'Classement Général'!$F116+'Classement Général'!$G116</f>
        <v>13.62802543</v>
      </c>
      <c r="D116" s="10"/>
      <c r="E116" s="11" t="str">
        <f>IFERROR(VLOOKUP(B116,'Classement S6'!$B$2:$C$200,2,0),"0")</f>
        <v>0</v>
      </c>
      <c r="F116" s="11" t="str">
        <f>IFERROR(VLOOKUP(B116,'Classement RoC'!$B$2:$C$200,2,0),"0")</f>
        <v>0</v>
      </c>
      <c r="G116" s="11">
        <f>IFERROR(VLOOKUP(B116,'Classement Surp'!$B$2:$C$199,2,0),"0")</f>
        <v>13.62802543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4.25" customHeight="1">
      <c r="A117" s="7">
        <v>116.0</v>
      </c>
      <c r="B117" s="8"/>
      <c r="C117" s="9">
        <f>'Classement Général'!$E117+'Classement Général'!$F117+'Classement Général'!$G117</f>
        <v>0</v>
      </c>
      <c r="D117" s="10"/>
      <c r="E117" s="11" t="str">
        <f>IFERROR(VLOOKUP(B117,'Classement S6'!$B$2:$C$200,2,0),"0")</f>
        <v>0</v>
      </c>
      <c r="F117" s="11" t="str">
        <f>IFERROR(VLOOKUP(B117,'Classement RoC'!$B$2:$C$200,2,0),"0")</f>
        <v>0</v>
      </c>
      <c r="G117" s="11" t="str">
        <f>IFERROR(VLOOKUP(B117,'Classement Surp'!$B$2:$C$199,2,0),"0")</f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4.25" customHeight="1">
      <c r="A118" s="7">
        <v>117.0</v>
      </c>
      <c r="B118" s="8"/>
      <c r="C118" s="9">
        <f>'Classement Général'!$E118+'Classement Général'!$F118+'Classement Général'!$G118</f>
        <v>0</v>
      </c>
      <c r="D118" s="10"/>
      <c r="E118" s="11" t="str">
        <f>IFERROR(VLOOKUP(B118,'Classement S6'!$B$2:$C$200,2,0),"0")</f>
        <v>0</v>
      </c>
      <c r="F118" s="11" t="str">
        <f>IFERROR(VLOOKUP(B118,'Classement RoC'!$B$2:$C$200,2,0),"0")</f>
        <v>0</v>
      </c>
      <c r="G118" s="11" t="str">
        <f>IFERROR(VLOOKUP(B118,'Classement Surp'!$B$2:$C$199,2,0),"0")</f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4.25" customHeight="1">
      <c r="A119" s="7">
        <v>118.0</v>
      </c>
      <c r="B119" s="8"/>
      <c r="C119" s="9">
        <f>'Classement Général'!$E119+'Classement Général'!$F119+'Classement Général'!$G119</f>
        <v>0</v>
      </c>
      <c r="D119" s="10"/>
      <c r="E119" s="11" t="str">
        <f>IFERROR(VLOOKUP(B119,'Classement S6'!$B$2:$C$200,2,0),"0")</f>
        <v>0</v>
      </c>
      <c r="F119" s="11" t="str">
        <f>IFERROR(VLOOKUP(B119,'Classement RoC'!$B$2:$C$200,2,0),"0")</f>
        <v>0</v>
      </c>
      <c r="G119" s="11" t="str">
        <f>IFERROR(VLOOKUP(B119,'Classement Surp'!$B$2:$C$199,2,0),"0")</f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4.25" customHeight="1">
      <c r="A120" s="7">
        <v>119.0</v>
      </c>
      <c r="B120" s="8"/>
      <c r="C120" s="9">
        <f>'Classement Général'!$E120+'Classement Général'!$F120+'Classement Général'!$G120</f>
        <v>0</v>
      </c>
      <c r="D120" s="10"/>
      <c r="E120" s="11" t="str">
        <f>IFERROR(VLOOKUP(B120,'Classement S6'!$B$2:$C$200,2,0),"0")</f>
        <v>0</v>
      </c>
      <c r="F120" s="11" t="str">
        <f>IFERROR(VLOOKUP(B120,'Classement RoC'!$B$2:$C$200,2,0),"0")</f>
        <v>0</v>
      </c>
      <c r="G120" s="11" t="str">
        <f>IFERROR(VLOOKUP(B120,'Classement Surp'!$B$2:$C$199,2,0),"0")</f>
        <v>0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4.25" customHeight="1">
      <c r="A121" s="7">
        <v>120.0</v>
      </c>
      <c r="B121" s="8"/>
      <c r="C121" s="9">
        <f>'Classement Général'!$E121+'Classement Général'!$F121+'Classement Général'!$G121</f>
        <v>0</v>
      </c>
      <c r="D121" s="10"/>
      <c r="E121" s="11" t="str">
        <f>IFERROR(VLOOKUP(B121,'Classement S6'!$B$2:$C$200,2,0),"0")</f>
        <v>0</v>
      </c>
      <c r="F121" s="11" t="str">
        <f>IFERROR(VLOOKUP(B121,'Classement RoC'!$B$2:$C$200,2,0),"0")</f>
        <v>0</v>
      </c>
      <c r="G121" s="11" t="str">
        <f>IFERROR(VLOOKUP(B121,'Classement Surp'!$B$2:$C$199,2,0),"0")</f>
        <v>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4.25" customHeight="1">
      <c r="A122" s="7">
        <v>121.0</v>
      </c>
      <c r="B122" s="8"/>
      <c r="C122" s="9">
        <f>'Classement Général'!$E122+'Classement Général'!$F122+'Classement Général'!$G122</f>
        <v>0</v>
      </c>
      <c r="D122" s="10"/>
      <c r="E122" s="11" t="str">
        <f>IFERROR(VLOOKUP(B122,'Classement S6'!$B$2:$C$200,2,0),"0")</f>
        <v>0</v>
      </c>
      <c r="F122" s="11" t="str">
        <f>IFERROR(VLOOKUP(B122,'Classement RoC'!$B$2:$C$200,2,0),"0")</f>
        <v>0</v>
      </c>
      <c r="G122" s="11" t="str">
        <f>IFERROR(VLOOKUP(B122,'Classement Surp'!$B$2:$C$199,2,0),"0")</f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4.25" customHeight="1">
      <c r="A123" s="7">
        <v>122.0</v>
      </c>
      <c r="B123" s="8"/>
      <c r="C123" s="9">
        <f>'Classement Général'!$E123+'Classement Général'!$F123+'Classement Général'!$G123</f>
        <v>0</v>
      </c>
      <c r="D123" s="10"/>
      <c r="E123" s="11" t="str">
        <f>IFERROR(VLOOKUP(B123,'Classement S6'!$B$2:$C$200,2,0),"0")</f>
        <v>0</v>
      </c>
      <c r="F123" s="11" t="str">
        <f>IFERROR(VLOOKUP(B123,'Classement RoC'!$B$2:$C$200,2,0),"0")</f>
        <v>0</v>
      </c>
      <c r="G123" s="11" t="str">
        <f>IFERROR(VLOOKUP(B123,'Classement Surp'!$B$2:$C$199,2,0),"0")</f>
        <v>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4.25" customHeight="1">
      <c r="A124" s="7">
        <v>123.0</v>
      </c>
      <c r="B124" s="8"/>
      <c r="C124" s="9">
        <f>'Classement Général'!$E124+'Classement Général'!$F124+'Classement Général'!$G124</f>
        <v>0</v>
      </c>
      <c r="D124" s="10"/>
      <c r="E124" s="11" t="str">
        <f>IFERROR(VLOOKUP(B124,'Classement S6'!$B$2:$C$200,2,0),"0")</f>
        <v>0</v>
      </c>
      <c r="F124" s="11" t="str">
        <f>IFERROR(VLOOKUP(B124,'Classement RoC'!$B$2:$C$200,2,0),"0")</f>
        <v>0</v>
      </c>
      <c r="G124" s="11" t="str">
        <f>IFERROR(VLOOKUP(B124,'Classement Surp'!$B$2:$C$199,2,0),"0")</f>
        <v>0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4.25" customHeight="1">
      <c r="A125" s="7">
        <v>124.0</v>
      </c>
      <c r="B125" s="8"/>
      <c r="C125" s="9">
        <f>'Classement Général'!$E125+'Classement Général'!$F125+'Classement Général'!$G125</f>
        <v>0</v>
      </c>
      <c r="D125" s="10"/>
      <c r="E125" s="11" t="str">
        <f>IFERROR(VLOOKUP(B125,'Classement S6'!$B$2:$C$200,2,0),"0")</f>
        <v>0</v>
      </c>
      <c r="F125" s="11" t="str">
        <f>IFERROR(VLOOKUP(B125,'Classement RoC'!$B$2:$C$200,2,0),"0")</f>
        <v>0</v>
      </c>
      <c r="G125" s="11" t="str">
        <f>IFERROR(VLOOKUP(B125,'Classement Surp'!$B$2:$C$199,2,0),"0")</f>
        <v>0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4.25" customHeight="1">
      <c r="A126" s="7">
        <v>125.0</v>
      </c>
      <c r="B126" s="8"/>
      <c r="C126" s="9">
        <f>'Classement Général'!$E126+'Classement Général'!$F126+'Classement Général'!$G126</f>
        <v>0</v>
      </c>
      <c r="D126" s="10"/>
      <c r="E126" s="11" t="str">
        <f>IFERROR(VLOOKUP(B126,'Classement S6'!$B$2:$C$200,2,0),"0")</f>
        <v>0</v>
      </c>
      <c r="F126" s="11" t="str">
        <f>IFERROR(VLOOKUP(B126,'Classement RoC'!$B$2:$C$200,2,0),"0")</f>
        <v>0</v>
      </c>
      <c r="G126" s="11" t="str">
        <f>IFERROR(VLOOKUP(B126,'Classement Surp'!$B$2:$C$199,2,0),"0")</f>
        <v>0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4.25" customHeight="1">
      <c r="A127" s="7">
        <v>126.0</v>
      </c>
      <c r="B127" s="8"/>
      <c r="C127" s="9">
        <f>'Classement Général'!$E127+'Classement Général'!$F127+'Classement Général'!$G127</f>
        <v>0</v>
      </c>
      <c r="D127" s="10"/>
      <c r="E127" s="11" t="str">
        <f>IFERROR(VLOOKUP(B127,'Classement S6'!$B$2:$C$200,2,0),"0")</f>
        <v>0</v>
      </c>
      <c r="F127" s="11" t="str">
        <f>IFERROR(VLOOKUP(B127,'Classement RoC'!$B$2:$C$200,2,0),"0")</f>
        <v>0</v>
      </c>
      <c r="G127" s="11" t="str">
        <f>IFERROR(VLOOKUP(B127,'Classement Surp'!$B$2:$C$199,2,0),"0")</f>
        <v>0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4.25" customHeight="1">
      <c r="A128" s="7">
        <v>127.0</v>
      </c>
      <c r="B128" s="8"/>
      <c r="C128" s="9">
        <f>'Classement Général'!$E128+'Classement Général'!$F128+'Classement Général'!$G128</f>
        <v>0</v>
      </c>
      <c r="D128" s="10"/>
      <c r="E128" s="11" t="str">
        <f>IFERROR(VLOOKUP(B128,'Classement S6'!$B$2:$C$200,2,0),"0")</f>
        <v>0</v>
      </c>
      <c r="F128" s="11" t="str">
        <f>IFERROR(VLOOKUP(B128,'Classement RoC'!$B$2:$C$200,2,0),"0")</f>
        <v>0</v>
      </c>
      <c r="G128" s="11" t="str">
        <f>IFERROR(VLOOKUP(B128,'Classement Surp'!$B$2:$C$199,2,0),"0")</f>
        <v>0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4.25" customHeight="1">
      <c r="A129" s="7">
        <v>128.0</v>
      </c>
      <c r="B129" s="8"/>
      <c r="C129" s="9">
        <f>'Classement Général'!$E129+'Classement Général'!$F129+'Classement Général'!$G129</f>
        <v>0</v>
      </c>
      <c r="D129" s="10"/>
      <c r="E129" s="11" t="str">
        <f>IFERROR(VLOOKUP(B129,'Classement S6'!$B$2:$C$200,2,0),"0")</f>
        <v>0</v>
      </c>
      <c r="F129" s="11" t="str">
        <f>IFERROR(VLOOKUP(B129,'Classement RoC'!$B$2:$C$200,2,0),"0")</f>
        <v>0</v>
      </c>
      <c r="G129" s="11" t="str">
        <f>IFERROR(VLOOKUP(B129,'Classement Surp'!$B$2:$C$199,2,0),"0")</f>
        <v>0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4.25" customHeight="1">
      <c r="A130" s="7">
        <v>129.0</v>
      </c>
      <c r="B130" s="8"/>
      <c r="C130" s="9">
        <f>'Classement Général'!$E130+'Classement Général'!$F130+'Classement Général'!$G130</f>
        <v>0</v>
      </c>
      <c r="D130" s="10"/>
      <c r="E130" s="11" t="str">
        <f>IFERROR(VLOOKUP(B130,'Classement S6'!$B$2:$C$200,2,0),"0")</f>
        <v>0</v>
      </c>
      <c r="F130" s="11" t="str">
        <f>IFERROR(VLOOKUP(B130,'Classement RoC'!$B$2:$C$200,2,0),"0")</f>
        <v>0</v>
      </c>
      <c r="G130" s="11" t="str">
        <f>IFERROR(VLOOKUP(B130,'Classement Surp'!$B$2:$C$199,2,0),"0")</f>
        <v>0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4.25" customHeight="1">
      <c r="A131" s="7">
        <v>130.0</v>
      </c>
      <c r="B131" s="8"/>
      <c r="C131" s="9">
        <f>'Classement Général'!$E131+'Classement Général'!$F131+'Classement Général'!$G131</f>
        <v>0</v>
      </c>
      <c r="D131" s="10"/>
      <c r="E131" s="11" t="str">
        <f>IFERROR(VLOOKUP(B131,'Classement S6'!$B$2:$C$200,2,0),"0")</f>
        <v>0</v>
      </c>
      <c r="F131" s="11" t="str">
        <f>IFERROR(VLOOKUP(B131,'Classement RoC'!$B$2:$C$200,2,0),"0")</f>
        <v>0</v>
      </c>
      <c r="G131" s="11" t="str">
        <f>IFERROR(VLOOKUP(B131,'Classement Surp'!$B$2:$C$199,2,0),"0")</f>
        <v>0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4.25" customHeight="1">
      <c r="A132" s="7">
        <v>131.0</v>
      </c>
      <c r="B132" s="8"/>
      <c r="C132" s="9">
        <f>'Classement Général'!$E132+'Classement Général'!$F132+'Classement Général'!$G132</f>
        <v>0</v>
      </c>
      <c r="D132" s="10"/>
      <c r="E132" s="11" t="str">
        <f>IFERROR(VLOOKUP(B132,'Classement S6'!$B$2:$C$200,2,0),"0")</f>
        <v>0</v>
      </c>
      <c r="F132" s="11" t="str">
        <f>IFERROR(VLOOKUP(B132,'Classement RoC'!$B$2:$C$200,2,0),"0")</f>
        <v>0</v>
      </c>
      <c r="G132" s="11" t="str">
        <f>IFERROR(VLOOKUP(B132,'Classement Surp'!$B$2:$C$199,2,0),"0")</f>
        <v>0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4.25" customHeight="1">
      <c r="A133" s="7">
        <v>132.0</v>
      </c>
      <c r="B133" s="8"/>
      <c r="C133" s="9">
        <f>'Classement Général'!$E133+'Classement Général'!$F133+'Classement Général'!$G133</f>
        <v>0</v>
      </c>
      <c r="D133" s="10"/>
      <c r="E133" s="11" t="str">
        <f>IFERROR(VLOOKUP(B133,'Classement S6'!$B$2:$C$200,2,0),"0")</f>
        <v>0</v>
      </c>
      <c r="F133" s="11" t="str">
        <f>IFERROR(VLOOKUP(B133,'Classement RoC'!$B$2:$C$200,2,0),"0")</f>
        <v>0</v>
      </c>
      <c r="G133" s="11" t="str">
        <f>IFERROR(VLOOKUP(B133,'Classement Surp'!$B$2:$C$199,2,0),"0")</f>
        <v>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4.25" customHeight="1">
      <c r="A134" s="7">
        <v>133.0</v>
      </c>
      <c r="B134" s="8"/>
      <c r="C134" s="9">
        <f>'Classement Général'!$E134+'Classement Général'!$F134+'Classement Général'!$G134</f>
        <v>0</v>
      </c>
      <c r="D134" s="10"/>
      <c r="E134" s="11" t="str">
        <f>IFERROR(VLOOKUP(B134,'Classement S6'!$B$2:$C$200,2,0),"0")</f>
        <v>0</v>
      </c>
      <c r="F134" s="11" t="str">
        <f>IFERROR(VLOOKUP(B134,'Classement RoC'!$B$2:$C$200,2,0),"0")</f>
        <v>0</v>
      </c>
      <c r="G134" s="11" t="str">
        <f>IFERROR(VLOOKUP(B134,'Classement Surp'!$B$2:$C$199,2,0),"0")</f>
        <v>0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4.25" customHeight="1">
      <c r="A135" s="7">
        <v>134.0</v>
      </c>
      <c r="B135" s="8"/>
      <c r="C135" s="9">
        <f>'Classement Général'!$E135+'Classement Général'!$F135+'Classement Général'!$G135</f>
        <v>0</v>
      </c>
      <c r="D135" s="10"/>
      <c r="E135" s="11" t="str">
        <f>IFERROR(VLOOKUP(B135,'Classement S6'!$B$2:$C$200,2,0),"0")</f>
        <v>0</v>
      </c>
      <c r="F135" s="11" t="str">
        <f>IFERROR(VLOOKUP(B135,'Classement RoC'!$B$2:$C$200,2,0),"0")</f>
        <v>0</v>
      </c>
      <c r="G135" s="11" t="str">
        <f>IFERROR(VLOOKUP(B135,'Classement Surp'!$B$2:$C$199,2,0),"0")</f>
        <v>0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4.25" customHeight="1">
      <c r="A136" s="7">
        <v>135.0</v>
      </c>
      <c r="B136" s="8"/>
      <c r="C136" s="9">
        <f>'Classement Général'!$E136+'Classement Général'!$F136+'Classement Général'!$G136</f>
        <v>0</v>
      </c>
      <c r="D136" s="10"/>
      <c r="E136" s="11" t="str">
        <f>IFERROR(VLOOKUP(B136,'Classement S6'!$B$2:$C$200,2,0),"0")</f>
        <v>0</v>
      </c>
      <c r="F136" s="11" t="str">
        <f>IFERROR(VLOOKUP(B136,'Classement RoC'!$B$2:$C$200,2,0),"0")</f>
        <v>0</v>
      </c>
      <c r="G136" s="11" t="str">
        <f>IFERROR(VLOOKUP(B136,'Classement Surp'!$B$2:$C$199,2,0),"0")</f>
        <v>0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4.25" customHeight="1">
      <c r="A137" s="7">
        <v>136.0</v>
      </c>
      <c r="B137" s="8"/>
      <c r="C137" s="9">
        <f>'Classement Général'!$E137+'Classement Général'!$F137+'Classement Général'!$G137</f>
        <v>0</v>
      </c>
      <c r="D137" s="10"/>
      <c r="E137" s="11" t="str">
        <f>IFERROR(VLOOKUP(B137,'Classement S6'!$B$2:$C$200,2,0),"0")</f>
        <v>0</v>
      </c>
      <c r="F137" s="11" t="str">
        <f>IFERROR(VLOOKUP(B137,'Classement RoC'!$B$2:$C$200,2,0),"0")</f>
        <v>0</v>
      </c>
      <c r="G137" s="11" t="str">
        <f>IFERROR(VLOOKUP(B137,'Classement Surp'!$B$2:$C$199,2,0),"0")</f>
        <v>0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4.25" customHeight="1">
      <c r="A138" s="7">
        <v>137.0</v>
      </c>
      <c r="B138" s="8"/>
      <c r="C138" s="9">
        <f>'Classement Général'!$E138+'Classement Général'!$F138+'Classement Général'!$G138</f>
        <v>0</v>
      </c>
      <c r="D138" s="10"/>
      <c r="E138" s="11" t="str">
        <f>IFERROR(VLOOKUP(B138,'Classement S6'!$B$2:$C$200,2,0),"0")</f>
        <v>0</v>
      </c>
      <c r="F138" s="11" t="str">
        <f>IFERROR(VLOOKUP(B138,'Classement RoC'!$B$2:$C$200,2,0),"0")</f>
        <v>0</v>
      </c>
      <c r="G138" s="11" t="str">
        <f>IFERROR(VLOOKUP(B138,'Classement Surp'!$B$2:$C$199,2,0),"0")</f>
        <v>0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4.25" customHeight="1">
      <c r="A139" s="7">
        <v>138.0</v>
      </c>
      <c r="B139" s="8"/>
      <c r="C139" s="9">
        <f>'Classement Général'!$E139+'Classement Général'!$F139+'Classement Général'!$G139</f>
        <v>0</v>
      </c>
      <c r="D139" s="10"/>
      <c r="E139" s="11" t="str">
        <f>IFERROR(VLOOKUP(B139,'Classement S6'!$B$2:$C$200,2,0),"0")</f>
        <v>0</v>
      </c>
      <c r="F139" s="11" t="str">
        <f>IFERROR(VLOOKUP(B139,'Classement RoC'!$B$2:$C$200,2,0),"0")</f>
        <v>0</v>
      </c>
      <c r="G139" s="11" t="str">
        <f>IFERROR(VLOOKUP(B139,'Classement Surp'!$B$2:$C$199,2,0),"0")</f>
        <v>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4.25" customHeight="1">
      <c r="A140" s="7">
        <v>139.0</v>
      </c>
      <c r="B140" s="8"/>
      <c r="C140" s="9">
        <f>'Classement Général'!$E140+'Classement Général'!$F140+'Classement Général'!$G140</f>
        <v>0</v>
      </c>
      <c r="D140" s="10"/>
      <c r="E140" s="11" t="str">
        <f>IFERROR(VLOOKUP(B140,'Classement S6'!$B$2:$C$200,2,0),"0")</f>
        <v>0</v>
      </c>
      <c r="F140" s="11" t="str">
        <f>IFERROR(VLOOKUP(B140,'Classement RoC'!$B$2:$C$200,2,0),"0")</f>
        <v>0</v>
      </c>
      <c r="G140" s="11" t="str">
        <f>IFERROR(VLOOKUP(B140,'Classement Surp'!$B$2:$C$199,2,0),"0")</f>
        <v>0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4.25" customHeight="1">
      <c r="A141" s="7">
        <v>140.0</v>
      </c>
      <c r="B141" s="8"/>
      <c r="C141" s="9">
        <f>'Classement Général'!$E141+'Classement Général'!$F141+'Classement Général'!$G141</f>
        <v>0</v>
      </c>
      <c r="D141" s="10"/>
      <c r="E141" s="11" t="str">
        <f>IFERROR(VLOOKUP(B141,'Classement S6'!$B$2:$C$200,2,0),"0")</f>
        <v>0</v>
      </c>
      <c r="F141" s="11" t="str">
        <f>IFERROR(VLOOKUP(B141,'Classement RoC'!$B$2:$C$200,2,0),"0")</f>
        <v>0</v>
      </c>
      <c r="G141" s="11" t="str">
        <f>IFERROR(VLOOKUP(B141,'Classement Surp'!$B$2:$C$199,2,0),"0")</f>
        <v>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4.25" customHeight="1">
      <c r="A142" s="7">
        <v>141.0</v>
      </c>
      <c r="B142" s="8"/>
      <c r="C142" s="9">
        <f>'Classement Général'!$E142+'Classement Général'!$F142+'Classement Général'!$G142</f>
        <v>0</v>
      </c>
      <c r="D142" s="10"/>
      <c r="E142" s="11" t="str">
        <f>IFERROR(VLOOKUP(B142,'Classement S6'!$B$2:$C$200,2,0),"0")</f>
        <v>0</v>
      </c>
      <c r="F142" s="11" t="str">
        <f>IFERROR(VLOOKUP(B142,'Classement RoC'!$B$2:$C$200,2,0),"0")</f>
        <v>0</v>
      </c>
      <c r="G142" s="11" t="str">
        <f>IFERROR(VLOOKUP(B142,'Classement Surp'!$B$2:$C$199,2,0),"0")</f>
        <v>0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4.25" customHeight="1">
      <c r="A143" s="7">
        <v>142.0</v>
      </c>
      <c r="B143" s="8"/>
      <c r="C143" s="9">
        <f>'Classement Général'!$E143+'Classement Général'!$F143+'Classement Général'!$G143</f>
        <v>0</v>
      </c>
      <c r="D143" s="10"/>
      <c r="E143" s="11" t="str">
        <f>IFERROR(VLOOKUP(B143,'Classement S6'!$B$2:$C$200,2,0),"0")</f>
        <v>0</v>
      </c>
      <c r="F143" s="11" t="str">
        <f>IFERROR(VLOOKUP(B143,'Classement RoC'!$B$2:$C$200,2,0),"0")</f>
        <v>0</v>
      </c>
      <c r="G143" s="11" t="str">
        <f>IFERROR(VLOOKUP(B143,'Classement Surp'!$B$2:$C$199,2,0),"0")</f>
        <v>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4.25" customHeight="1">
      <c r="A144" s="7">
        <v>143.0</v>
      </c>
      <c r="B144" s="8"/>
      <c r="C144" s="9">
        <f>'Classement Général'!$E144+'Classement Général'!$F144+'Classement Général'!$G144</f>
        <v>0</v>
      </c>
      <c r="D144" s="10"/>
      <c r="E144" s="11" t="str">
        <f>IFERROR(VLOOKUP(B144,'Classement S6'!$B$2:$C$200,2,0),"0")</f>
        <v>0</v>
      </c>
      <c r="F144" s="11" t="str">
        <f>IFERROR(VLOOKUP(B144,'Classement RoC'!$B$2:$C$200,2,0),"0")</f>
        <v>0</v>
      </c>
      <c r="G144" s="11" t="str">
        <f>IFERROR(VLOOKUP(B144,'Classement Surp'!$B$2:$C$199,2,0),"0")</f>
        <v>0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4.25" customHeight="1">
      <c r="A145" s="7">
        <v>144.0</v>
      </c>
      <c r="B145" s="8"/>
      <c r="C145" s="9">
        <f>'Classement Général'!$E145+'Classement Général'!$F145+'Classement Général'!$G145</f>
        <v>0</v>
      </c>
      <c r="D145" s="10"/>
      <c r="E145" s="11" t="str">
        <f>IFERROR(VLOOKUP(B145,'Classement S6'!$B$2:$C$200,2,0),"0")</f>
        <v>0</v>
      </c>
      <c r="F145" s="11" t="str">
        <f>IFERROR(VLOOKUP(B145,'Classement RoC'!$B$2:$C$200,2,0),"0")</f>
        <v>0</v>
      </c>
      <c r="G145" s="11" t="str">
        <f>IFERROR(VLOOKUP(B145,'Classement Surp'!$B$2:$C$199,2,0),"0")</f>
        <v>0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4.25" customHeight="1">
      <c r="A146" s="7">
        <v>145.0</v>
      </c>
      <c r="B146" s="8"/>
      <c r="C146" s="9">
        <f>'Classement Général'!$E146+'Classement Général'!$F146+'Classement Général'!$G146</f>
        <v>0</v>
      </c>
      <c r="D146" s="10"/>
      <c r="E146" s="11" t="str">
        <f>IFERROR(VLOOKUP(B146,'Classement S6'!$B$2:$C$200,2,0),"0")</f>
        <v>0</v>
      </c>
      <c r="F146" s="11" t="str">
        <f>IFERROR(VLOOKUP(B146,'Classement RoC'!$B$2:$C$200,2,0),"0")</f>
        <v>0</v>
      </c>
      <c r="G146" s="11" t="str">
        <f>IFERROR(VLOOKUP(B146,'Classement Surp'!$B$2:$C$199,2,0),"0")</f>
        <v>0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4.25" customHeight="1">
      <c r="A147" s="7">
        <v>146.0</v>
      </c>
      <c r="B147" s="8"/>
      <c r="C147" s="9">
        <f>'Classement Général'!$E147+'Classement Général'!$F147+'Classement Général'!$G147</f>
        <v>0</v>
      </c>
      <c r="D147" s="10"/>
      <c r="E147" s="11" t="str">
        <f>IFERROR(VLOOKUP(B147,'Classement S6'!$B$2:$C$200,2,0),"0")</f>
        <v>0</v>
      </c>
      <c r="F147" s="11" t="str">
        <f>IFERROR(VLOOKUP(B147,'Classement RoC'!$B$2:$C$200,2,0),"0")</f>
        <v>0</v>
      </c>
      <c r="G147" s="11" t="str">
        <f>IFERROR(VLOOKUP(B147,'Classement Surp'!$B$2:$C$199,2,0),"0")</f>
        <v>0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4.25" customHeight="1">
      <c r="A148" s="7">
        <v>147.0</v>
      </c>
      <c r="B148" s="8"/>
      <c r="C148" s="9">
        <f>'Classement Général'!$E148+'Classement Général'!$F148+'Classement Général'!$G148</f>
        <v>0</v>
      </c>
      <c r="D148" s="10"/>
      <c r="E148" s="11" t="str">
        <f>IFERROR(VLOOKUP(B148,'Classement S6'!$B$2:$C$200,2,0),"0")</f>
        <v>0</v>
      </c>
      <c r="F148" s="11" t="str">
        <f>IFERROR(VLOOKUP(B148,'Classement RoC'!$B$2:$C$200,2,0),"0")</f>
        <v>0</v>
      </c>
      <c r="G148" s="11" t="str">
        <f>IFERROR(VLOOKUP(B148,'Classement Surp'!$B$2:$C$199,2,0),"0")</f>
        <v>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4.25" customHeight="1">
      <c r="A149" s="7">
        <v>148.0</v>
      </c>
      <c r="B149" s="8"/>
      <c r="C149" s="9">
        <f>'Classement Général'!$E149+'Classement Général'!$F149+'Classement Général'!$G149</f>
        <v>0</v>
      </c>
      <c r="D149" s="10"/>
      <c r="E149" s="11" t="str">
        <f>IFERROR(VLOOKUP(B149,'Classement S6'!$B$2:$C$200,2,0),"0")</f>
        <v>0</v>
      </c>
      <c r="F149" s="11" t="str">
        <f>IFERROR(VLOOKUP(B149,'Classement RoC'!$B$2:$C$200,2,0),"0")</f>
        <v>0</v>
      </c>
      <c r="G149" s="11" t="str">
        <f>IFERROR(VLOOKUP(B149,'Classement Surp'!$B$2:$C$199,2,0),"0")</f>
        <v>0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4.25" customHeight="1">
      <c r="A150" s="7">
        <v>149.0</v>
      </c>
      <c r="B150" s="8"/>
      <c r="C150" s="9">
        <f>'Classement Général'!$E150+'Classement Général'!$F150+'Classement Général'!$G150</f>
        <v>0</v>
      </c>
      <c r="D150" s="10"/>
      <c r="E150" s="11" t="str">
        <f>IFERROR(VLOOKUP(B150,'Classement S6'!$B$2:$C$200,2,0),"0")</f>
        <v>0</v>
      </c>
      <c r="F150" s="11" t="str">
        <f>IFERROR(VLOOKUP(B150,'Classement RoC'!$B$2:$C$200,2,0),"0")</f>
        <v>0</v>
      </c>
      <c r="G150" s="11" t="str">
        <f>IFERROR(VLOOKUP(B150,'Classement Surp'!$B$2:$C$199,2,0),"0")</f>
        <v>0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4.25" customHeight="1">
      <c r="A151" s="7">
        <v>150.0</v>
      </c>
      <c r="B151" s="8"/>
      <c r="C151" s="9">
        <f>'Classement Général'!$E151+'Classement Général'!$F151+'Classement Général'!$G151</f>
        <v>0</v>
      </c>
      <c r="D151" s="10"/>
      <c r="E151" s="11" t="str">
        <f>IFERROR(VLOOKUP(B151,'Classement S6'!$B$2:$C$200,2,0),"0")</f>
        <v>0</v>
      </c>
      <c r="F151" s="11" t="str">
        <f>IFERROR(VLOOKUP(B151,'Classement RoC'!$B$2:$C$200,2,0),"0")</f>
        <v>0</v>
      </c>
      <c r="G151" s="11" t="str">
        <f>IFERROR(VLOOKUP(B151,'Classement Surp'!$B$2:$C$199,2,0),"0")</f>
        <v>0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4.25" customHeight="1">
      <c r="A152" s="7">
        <v>151.0</v>
      </c>
      <c r="B152" s="8"/>
      <c r="C152" s="9">
        <f>'Classement Général'!$E152+'Classement Général'!$F152+'Classement Général'!$G152</f>
        <v>0</v>
      </c>
      <c r="D152" s="10"/>
      <c r="E152" s="11" t="str">
        <f>IFERROR(VLOOKUP(B152,'Classement S6'!$B$2:$C$200,2,0),"0")</f>
        <v>0</v>
      </c>
      <c r="F152" s="11" t="str">
        <f>IFERROR(VLOOKUP(B152,'Classement RoC'!$B$2:$C$200,2,0),"0")</f>
        <v>0</v>
      </c>
      <c r="G152" s="11" t="str">
        <f>IFERROR(VLOOKUP(B152,'Classement Surp'!$B$2:$C$199,2,0),"0")</f>
        <v>0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4.25" customHeight="1">
      <c r="A153" s="7">
        <v>152.0</v>
      </c>
      <c r="B153" s="8"/>
      <c r="C153" s="9">
        <f>'Classement Général'!$E153+'Classement Général'!$F153+'Classement Général'!$G153</f>
        <v>0</v>
      </c>
      <c r="D153" s="10"/>
      <c r="E153" s="11" t="str">
        <f>IFERROR(VLOOKUP(B153,'Classement S6'!$B$2:$C$200,2,0),"0")</f>
        <v>0</v>
      </c>
      <c r="F153" s="11" t="str">
        <f>IFERROR(VLOOKUP(B153,'Classement RoC'!$B$2:$C$200,2,0),"0")</f>
        <v>0</v>
      </c>
      <c r="G153" s="11" t="str">
        <f>IFERROR(VLOOKUP(B153,'Classement Surp'!$B$2:$C$199,2,0),"0")</f>
        <v>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4.25" customHeight="1">
      <c r="A154" s="7">
        <v>153.0</v>
      </c>
      <c r="B154" s="8"/>
      <c r="C154" s="9">
        <f>'Classement Général'!$E154+'Classement Général'!$F154+'Classement Général'!$G154</f>
        <v>0</v>
      </c>
      <c r="D154" s="10"/>
      <c r="E154" s="11" t="str">
        <f>IFERROR(VLOOKUP(B154,'Classement S6'!$B$2:$C$200,2,0),"0")</f>
        <v>0</v>
      </c>
      <c r="F154" s="11" t="str">
        <f>IFERROR(VLOOKUP(B154,'Classement RoC'!$B$2:$C$200,2,0),"0")</f>
        <v>0</v>
      </c>
      <c r="G154" s="11" t="str">
        <f>IFERROR(VLOOKUP(B154,'Classement Surp'!$B$2:$C$199,2,0),"0")</f>
        <v>0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4.25" customHeight="1">
      <c r="A155" s="15">
        <v>154.0</v>
      </c>
      <c r="B155" s="8"/>
      <c r="C155" s="9">
        <f>'Classement Général'!$E155+'Classement Général'!$F155+'Classement Général'!$G155</f>
        <v>0</v>
      </c>
      <c r="D155" s="10"/>
      <c r="E155" s="11" t="str">
        <f>IFERROR(VLOOKUP(B155,'Classement S6'!$B$2:$C$200,2,0),"0")</f>
        <v>0</v>
      </c>
      <c r="F155" s="11" t="str">
        <f>IFERROR(VLOOKUP(B155,'Classement RoC'!$B$2:$C$200,2,0),"0")</f>
        <v>0</v>
      </c>
      <c r="G155" s="11" t="str">
        <f>IFERROR(VLOOKUP(B155,'Classement Surp'!$B$2:$C$199,2,0),"0")</f>
        <v>0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4.25" customHeight="1">
      <c r="A156" s="15">
        <v>155.0</v>
      </c>
      <c r="B156" s="8"/>
      <c r="C156" s="9">
        <f>'Classement Général'!$E156+'Classement Général'!$F156+'Classement Général'!$G156</f>
        <v>0</v>
      </c>
      <c r="D156" s="10"/>
      <c r="E156" s="11" t="str">
        <f>IFERROR(VLOOKUP(B156,'Classement S6'!$B$2:$C$200,2,0),"0")</f>
        <v>0</v>
      </c>
      <c r="F156" s="11" t="str">
        <f>IFERROR(VLOOKUP(B156,'Classement RoC'!$B$2:$C$200,2,0),"0")</f>
        <v>0</v>
      </c>
      <c r="G156" s="11" t="str">
        <f>IFERROR(VLOOKUP(B156,'Classement Surp'!$B$2:$C$199,2,0),"0")</f>
        <v>0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4.25" customHeight="1">
      <c r="A157" s="15">
        <v>156.0</v>
      </c>
      <c r="B157" s="8"/>
      <c r="C157" s="9">
        <f>'Classement Général'!$E157+'Classement Général'!$F157+'Classement Général'!$G157</f>
        <v>0</v>
      </c>
      <c r="D157" s="10"/>
      <c r="E157" s="11" t="str">
        <f>IFERROR(VLOOKUP(B157,'Classement S6'!$B$2:$C$200,2,0),"0")</f>
        <v>0</v>
      </c>
      <c r="F157" s="11" t="str">
        <f>IFERROR(VLOOKUP(B157,'Classement RoC'!$B$2:$C$200,2,0),"0")</f>
        <v>0</v>
      </c>
      <c r="G157" s="11" t="str">
        <f>IFERROR(VLOOKUP(B157,'Classement Surp'!$B$2:$C$199,2,0),"0")</f>
        <v>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4.25" customHeight="1">
      <c r="A158" s="15">
        <v>157.0</v>
      </c>
      <c r="B158" s="8"/>
      <c r="C158" s="9">
        <f>'Classement Général'!$E158+'Classement Général'!$F158+'Classement Général'!$G158</f>
        <v>0</v>
      </c>
      <c r="D158" s="10"/>
      <c r="E158" s="11" t="str">
        <f>IFERROR(VLOOKUP(B158,'Classement S6'!$B$2:$C$200,2,0),"0")</f>
        <v>0</v>
      </c>
      <c r="F158" s="11" t="str">
        <f>IFERROR(VLOOKUP(B158,'Classement RoC'!$B$2:$C$200,2,0),"0")</f>
        <v>0</v>
      </c>
      <c r="G158" s="11" t="str">
        <f>IFERROR(VLOOKUP(B158,'Classement Surp'!$B$2:$C$199,2,0),"0")</f>
        <v>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4.25" customHeight="1">
      <c r="A159" s="15">
        <v>158.0</v>
      </c>
      <c r="B159" s="8"/>
      <c r="C159" s="9">
        <f>'Classement Général'!$E159+'Classement Général'!$F159+'Classement Général'!$G159</f>
        <v>0</v>
      </c>
      <c r="D159" s="10"/>
      <c r="E159" s="11" t="str">
        <f>IFERROR(VLOOKUP(B159,'Classement S6'!$B$2:$C$200,2,0),"0")</f>
        <v>0</v>
      </c>
      <c r="F159" s="11" t="str">
        <f>IFERROR(VLOOKUP(B159,'Classement RoC'!$B$2:$C$200,2,0),"0")</f>
        <v>0</v>
      </c>
      <c r="G159" s="11" t="str">
        <f>IFERROR(VLOOKUP(B159,'Classement Surp'!$B$2:$C$199,2,0),"0")</f>
        <v>0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4.25" customHeight="1">
      <c r="A160" s="15">
        <v>159.0</v>
      </c>
      <c r="B160" s="8"/>
      <c r="C160" s="9">
        <f>'Classement Général'!$E160+'Classement Général'!$F160+'Classement Général'!$G160</f>
        <v>0</v>
      </c>
      <c r="D160" s="10"/>
      <c r="E160" s="11" t="str">
        <f>IFERROR(VLOOKUP(B160,'Classement S6'!$B$2:$C$200,2,0),"0")</f>
        <v>0</v>
      </c>
      <c r="F160" s="11" t="str">
        <f>IFERROR(VLOOKUP(B160,'Classement RoC'!$B$2:$C$200,2,0),"0")</f>
        <v>0</v>
      </c>
      <c r="G160" s="11" t="str">
        <f>IFERROR(VLOOKUP(B160,'Classement Surp'!$B$2:$C$199,2,0),"0")</f>
        <v>0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4.25" customHeight="1">
      <c r="A161" s="15">
        <v>160.0</v>
      </c>
      <c r="B161" s="8"/>
      <c r="C161" s="9">
        <f>'Classement Général'!$E161+'Classement Général'!$F161+'Classement Général'!$G161</f>
        <v>0</v>
      </c>
      <c r="D161" s="10"/>
      <c r="E161" s="11" t="str">
        <f>IFERROR(VLOOKUP(B161,'Classement S6'!$B$2:$C$200,2,0),"0")</f>
        <v>0</v>
      </c>
      <c r="F161" s="11" t="str">
        <f>IFERROR(VLOOKUP(B161,'Classement RoC'!$B$2:$C$200,2,0),"0")</f>
        <v>0</v>
      </c>
      <c r="G161" s="11" t="str">
        <f>IFERROR(VLOOKUP(B161,'Classement Surp'!$B$2:$C$199,2,0),"0")</f>
        <v>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4.25" customHeight="1">
      <c r="A162" s="15">
        <v>161.0</v>
      </c>
      <c r="B162" s="8"/>
      <c r="C162" s="9">
        <f>'Classement Général'!$E162+'Classement Général'!$F162+'Classement Général'!$G162</f>
        <v>0</v>
      </c>
      <c r="D162" s="10"/>
      <c r="E162" s="11" t="str">
        <f>IFERROR(VLOOKUP(B162,'Classement S6'!$B$2:$C$200,2,0),"0")</f>
        <v>0</v>
      </c>
      <c r="F162" s="11" t="str">
        <f>IFERROR(VLOOKUP(B162,'Classement RoC'!$B$2:$C$200,2,0),"0")</f>
        <v>0</v>
      </c>
      <c r="G162" s="11" t="str">
        <f>IFERROR(VLOOKUP(B162,'Classement Surp'!$B$2:$C$199,2,0),"0")</f>
        <v>0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4.25" customHeight="1">
      <c r="A163" s="15">
        <v>162.0</v>
      </c>
      <c r="B163" s="8"/>
      <c r="C163" s="9">
        <f>'Classement Général'!$E163+'Classement Général'!$F163+'Classement Général'!$G163</f>
        <v>0</v>
      </c>
      <c r="D163" s="10"/>
      <c r="E163" s="11" t="str">
        <f>IFERROR(VLOOKUP(B163,'Classement S6'!$B$2:$C$200,2,0),"0")</f>
        <v>0</v>
      </c>
      <c r="F163" s="11" t="str">
        <f>IFERROR(VLOOKUP(B163,'Classement RoC'!$B$2:$C$200,2,0),"0")</f>
        <v>0</v>
      </c>
      <c r="G163" s="11" t="str">
        <f>IFERROR(VLOOKUP(B163,'Classement Surp'!$B$2:$C$199,2,0),"0")</f>
        <v>0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4.25" customHeight="1">
      <c r="A164" s="15">
        <v>163.0</v>
      </c>
      <c r="B164" s="8"/>
      <c r="C164" s="9">
        <f>'Classement Général'!$E164+'Classement Général'!$F164+'Classement Général'!$G164</f>
        <v>0</v>
      </c>
      <c r="D164" s="10"/>
      <c r="E164" s="11" t="str">
        <f>IFERROR(VLOOKUP(B164,'Classement S6'!$B$2:$C$200,2,0),"0")</f>
        <v>0</v>
      </c>
      <c r="F164" s="11" t="str">
        <f>IFERROR(VLOOKUP(B164,'Classement RoC'!$B$2:$C$200,2,0),"0")</f>
        <v>0</v>
      </c>
      <c r="G164" s="11" t="str">
        <f>IFERROR(VLOOKUP(B164,'Classement Surp'!$B$2:$C$199,2,0),"0")</f>
        <v>0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4.25" customHeight="1">
      <c r="A165" s="15">
        <v>164.0</v>
      </c>
      <c r="B165" s="8"/>
      <c r="C165" s="9">
        <f>'Classement Général'!$E165+'Classement Général'!$F165+'Classement Général'!$G165</f>
        <v>0</v>
      </c>
      <c r="D165" s="10"/>
      <c r="E165" s="11" t="str">
        <f>IFERROR(VLOOKUP(B165,'Classement S6'!$B$2:$C$200,2,0),"0")</f>
        <v>0</v>
      </c>
      <c r="F165" s="11" t="str">
        <f>IFERROR(VLOOKUP(B165,'Classement RoC'!$B$2:$C$200,2,0),"0")</f>
        <v>0</v>
      </c>
      <c r="G165" s="11" t="str">
        <f>IFERROR(VLOOKUP(B165,'Classement Surp'!$B$2:$C$199,2,0),"0")</f>
        <v>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4.25" customHeight="1">
      <c r="A166" s="15">
        <v>165.0</v>
      </c>
      <c r="B166" s="8"/>
      <c r="C166" s="9">
        <f>'Classement Général'!$E166+'Classement Général'!$F166+'Classement Général'!$G166</f>
        <v>0</v>
      </c>
      <c r="D166" s="10"/>
      <c r="E166" s="11" t="str">
        <f>IFERROR(VLOOKUP(B166,'Classement S6'!$B$2:$C$200,2,0),"0")</f>
        <v>0</v>
      </c>
      <c r="F166" s="11" t="str">
        <f>IFERROR(VLOOKUP(B166,'Classement RoC'!$B$2:$C$200,2,0),"0")</f>
        <v>0</v>
      </c>
      <c r="G166" s="11" t="str">
        <f>IFERROR(VLOOKUP(B166,'Classement Surp'!$B$2:$C$199,2,0),"0")</f>
        <v>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4.25" customHeight="1">
      <c r="A167" s="15">
        <v>166.0</v>
      </c>
      <c r="B167" s="8"/>
      <c r="C167" s="9">
        <f>'Classement Général'!$E167+'Classement Général'!$F167+'Classement Général'!$G167</f>
        <v>0</v>
      </c>
      <c r="D167" s="10"/>
      <c r="E167" s="11" t="str">
        <f>IFERROR(VLOOKUP(B167,'Classement S6'!$B$2:$C$200,2,0),"0")</f>
        <v>0</v>
      </c>
      <c r="F167" s="11" t="str">
        <f>IFERROR(VLOOKUP(B167,'Classement RoC'!$B$2:$C$200,2,0),"0")</f>
        <v>0</v>
      </c>
      <c r="G167" s="11" t="str">
        <f>IFERROR(VLOOKUP(B167,'Classement Surp'!$B$2:$C$199,2,0),"0")</f>
        <v>0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4.25" customHeight="1">
      <c r="A168" s="15">
        <v>167.0</v>
      </c>
      <c r="B168" s="8"/>
      <c r="C168" s="9">
        <f>'Classement Général'!$E168+'Classement Général'!$F168+'Classement Général'!$G168</f>
        <v>0</v>
      </c>
      <c r="D168" s="10"/>
      <c r="E168" s="11" t="str">
        <f>IFERROR(VLOOKUP(B168,'Classement S6'!$B$2:$C$200,2,0),"0")</f>
        <v>0</v>
      </c>
      <c r="F168" s="11" t="str">
        <f>IFERROR(VLOOKUP(B168,'Classement RoC'!$B$2:$C$200,2,0),"0")</f>
        <v>0</v>
      </c>
      <c r="G168" s="11" t="str">
        <f>IFERROR(VLOOKUP(B168,'Classement Surp'!$B$2:$C$199,2,0),"0")</f>
        <v>0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4.25" customHeight="1">
      <c r="A169" s="15">
        <v>168.0</v>
      </c>
      <c r="B169" s="8"/>
      <c r="C169" s="9">
        <f>'Classement Général'!$E169+'Classement Général'!$F169+'Classement Général'!$G169</f>
        <v>0</v>
      </c>
      <c r="D169" s="10"/>
      <c r="E169" s="11" t="str">
        <f>IFERROR(VLOOKUP(B169,'Classement S6'!$B$2:$C$200,2,0),"0")</f>
        <v>0</v>
      </c>
      <c r="F169" s="11" t="str">
        <f>IFERROR(VLOOKUP(B169,'Classement RoC'!$B$2:$C$200,2,0),"0")</f>
        <v>0</v>
      </c>
      <c r="G169" s="11" t="str">
        <f>IFERROR(VLOOKUP(B169,'Classement Surp'!$B$2:$C$199,2,0),"0")</f>
        <v>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4.25" customHeight="1">
      <c r="A170" s="15">
        <v>169.0</v>
      </c>
      <c r="B170" s="8"/>
      <c r="C170" s="9">
        <f>'Classement Général'!$E170+'Classement Général'!$F170+'Classement Général'!$G170</f>
        <v>0</v>
      </c>
      <c r="D170" s="10"/>
      <c r="E170" s="11" t="str">
        <f>IFERROR(VLOOKUP(B170,'Classement S6'!$B$2:$C$200,2,0),"0")</f>
        <v>0</v>
      </c>
      <c r="F170" s="11" t="str">
        <f>IFERROR(VLOOKUP(B170,'Classement RoC'!$B$2:$C$200,2,0),"0")</f>
        <v>0</v>
      </c>
      <c r="G170" s="11" t="str">
        <f>IFERROR(VLOOKUP(B170,'Classement Surp'!$B$2:$C$199,2,0),"0")</f>
        <v>0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4.25" customHeight="1">
      <c r="A171" s="15">
        <v>170.0</v>
      </c>
      <c r="B171" s="8"/>
      <c r="C171" s="9">
        <f>'Classement Général'!$E171+'Classement Général'!$F171+'Classement Général'!$G171</f>
        <v>0</v>
      </c>
      <c r="D171" s="10"/>
      <c r="E171" s="11" t="str">
        <f>IFERROR(VLOOKUP(B171,'Classement S6'!$B$2:$C$200,2,0),"0")</f>
        <v>0</v>
      </c>
      <c r="F171" s="11" t="str">
        <f>IFERROR(VLOOKUP(B171,'Classement RoC'!$B$2:$C$200,2,0),"0")</f>
        <v>0</v>
      </c>
      <c r="G171" s="11" t="str">
        <f>IFERROR(VLOOKUP(B171,'Classement Surp'!$B$2:$C$199,2,0),"0")</f>
        <v>0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4.25" customHeight="1">
      <c r="A172" s="15">
        <v>171.0</v>
      </c>
      <c r="B172" s="8"/>
      <c r="C172" s="9">
        <f>'Classement Général'!$E172+'Classement Général'!$F172+'Classement Général'!$G172</f>
        <v>0</v>
      </c>
      <c r="D172" s="10"/>
      <c r="E172" s="11" t="str">
        <f>IFERROR(VLOOKUP(B172,'Classement S6'!$B$2:$C$200,2,0),"0")</f>
        <v>0</v>
      </c>
      <c r="F172" s="11" t="str">
        <f>IFERROR(VLOOKUP(B172,'Classement RoC'!$B$2:$C$200,2,0),"0")</f>
        <v>0</v>
      </c>
      <c r="G172" s="11" t="str">
        <f>IFERROR(VLOOKUP(B172,'Classement Surp'!$B$2:$C$199,2,0),"0")</f>
        <v>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4.25" customHeight="1">
      <c r="A173" s="15">
        <v>172.0</v>
      </c>
      <c r="B173" s="8"/>
      <c r="C173" s="9">
        <f>'Classement Général'!$E173+'Classement Général'!$F173+'Classement Général'!$G173</f>
        <v>0</v>
      </c>
      <c r="D173" s="10"/>
      <c r="E173" s="11" t="str">
        <f>IFERROR(VLOOKUP(B173,'Classement S6'!$B$2:$C$200,2,0),"0")</f>
        <v>0</v>
      </c>
      <c r="F173" s="11" t="str">
        <f>IFERROR(VLOOKUP(B173,'Classement RoC'!$B$2:$C$200,2,0),"0")</f>
        <v>0</v>
      </c>
      <c r="G173" s="11" t="str">
        <f>IFERROR(VLOOKUP(B173,'Classement Surp'!$B$2:$C$199,2,0),"0")</f>
        <v>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4.25" customHeight="1">
      <c r="A174" s="15">
        <v>173.0</v>
      </c>
      <c r="B174" s="8"/>
      <c r="C174" s="9">
        <f>'Classement Général'!$E174+'Classement Général'!$F174+'Classement Général'!$G174</f>
        <v>0</v>
      </c>
      <c r="D174" s="10"/>
      <c r="E174" s="11" t="str">
        <f>IFERROR(VLOOKUP(B174,'Classement S6'!$B$2:$C$200,2,0),"0")</f>
        <v>0</v>
      </c>
      <c r="F174" s="11" t="str">
        <f>IFERROR(VLOOKUP(B174,'Classement RoC'!$B$2:$C$200,2,0),"0")</f>
        <v>0</v>
      </c>
      <c r="G174" s="11" t="str">
        <f>IFERROR(VLOOKUP(B174,'Classement Surp'!$B$2:$C$199,2,0),"0")</f>
        <v>0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4.25" customHeight="1">
      <c r="A175" s="15">
        <v>174.0</v>
      </c>
      <c r="B175" s="8"/>
      <c r="C175" s="9">
        <f>'Classement Général'!$E175+'Classement Général'!$F175+'Classement Général'!$G175</f>
        <v>0</v>
      </c>
      <c r="D175" s="10"/>
      <c r="E175" s="11" t="str">
        <f>IFERROR(VLOOKUP(B175,'Classement S6'!$B$2:$C$200,2,0),"0")</f>
        <v>0</v>
      </c>
      <c r="F175" s="11" t="str">
        <f>IFERROR(VLOOKUP(B175,'Classement RoC'!$B$2:$C$200,2,0),"0")</f>
        <v>0</v>
      </c>
      <c r="G175" s="11" t="str">
        <f>IFERROR(VLOOKUP(B175,'Classement Surp'!$B$2:$C$199,2,0),"0")</f>
        <v>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4.25" customHeight="1">
      <c r="A176" s="15">
        <v>175.0</v>
      </c>
      <c r="B176" s="8"/>
      <c r="C176" s="9">
        <f>'Classement Général'!$E176+'Classement Général'!$F176+'Classement Général'!$G176</f>
        <v>0</v>
      </c>
      <c r="D176" s="10"/>
      <c r="E176" s="11" t="str">
        <f>IFERROR(VLOOKUP(B176,'Classement S6'!$B$2:$C$200,2,0),"0")</f>
        <v>0</v>
      </c>
      <c r="F176" s="11" t="str">
        <f>IFERROR(VLOOKUP(B176,'Classement RoC'!$B$2:$C$200,2,0),"0")</f>
        <v>0</v>
      </c>
      <c r="G176" s="11" t="str">
        <f>IFERROR(VLOOKUP(B176,'Classement Surp'!$B$2:$C$199,2,0),"0")</f>
        <v>0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4.25" customHeight="1">
      <c r="A177" s="15">
        <v>176.0</v>
      </c>
      <c r="B177" s="8"/>
      <c r="C177" s="9">
        <f>'Classement Général'!$E177+'Classement Général'!$F177+'Classement Général'!$G177</f>
        <v>0</v>
      </c>
      <c r="D177" s="10"/>
      <c r="E177" s="11" t="str">
        <f>IFERROR(VLOOKUP(B177,'Classement S6'!$B$2:$C$200,2,0),"0")</f>
        <v>0</v>
      </c>
      <c r="F177" s="11" t="str">
        <f>IFERROR(VLOOKUP(B177,'Classement RoC'!$B$2:$C$200,2,0),"0")</f>
        <v>0</v>
      </c>
      <c r="G177" s="11" t="str">
        <f>IFERROR(VLOOKUP(B177,'Classement Surp'!$B$2:$C$199,2,0),"0")</f>
        <v>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4.25" customHeight="1">
      <c r="A178" s="15">
        <v>177.0</v>
      </c>
      <c r="B178" s="8"/>
      <c r="C178" s="9">
        <f>'Classement Général'!$E178+'Classement Général'!$F178+'Classement Général'!$G178</f>
        <v>0</v>
      </c>
      <c r="D178" s="10"/>
      <c r="E178" s="11" t="str">
        <f>IFERROR(VLOOKUP(B178,'Classement S6'!$B$2:$C$200,2,0),"0")</f>
        <v>0</v>
      </c>
      <c r="F178" s="11" t="str">
        <f>IFERROR(VLOOKUP(B178,'Classement RoC'!$B$2:$C$200,2,0),"0")</f>
        <v>0</v>
      </c>
      <c r="G178" s="11" t="str">
        <f>IFERROR(VLOOKUP(B178,'Classement Surp'!$B$2:$C$199,2,0),"0")</f>
        <v>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4.25" customHeight="1">
      <c r="A179" s="15">
        <v>178.0</v>
      </c>
      <c r="B179" s="8"/>
      <c r="C179" s="9">
        <f>'Classement Général'!$E179+'Classement Général'!$F179+'Classement Général'!$G179</f>
        <v>0</v>
      </c>
      <c r="D179" s="10"/>
      <c r="E179" s="11" t="str">
        <f>IFERROR(VLOOKUP(B179,'Classement S6'!$B$2:$C$200,2,0),"0")</f>
        <v>0</v>
      </c>
      <c r="F179" s="11" t="str">
        <f>IFERROR(VLOOKUP(B179,'Classement RoC'!$B$2:$C$200,2,0),"0")</f>
        <v>0</v>
      </c>
      <c r="G179" s="11" t="str">
        <f>IFERROR(VLOOKUP(B179,'Classement Surp'!$B$2:$C$199,2,0),"0")</f>
        <v>0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4.25" customHeight="1">
      <c r="A180" s="15">
        <v>179.0</v>
      </c>
      <c r="B180" s="8"/>
      <c r="C180" s="9">
        <f>'Classement Général'!$E180+'Classement Général'!$F180+'Classement Général'!$G180</f>
        <v>0</v>
      </c>
      <c r="D180" s="10"/>
      <c r="E180" s="11" t="str">
        <f>IFERROR(VLOOKUP(B180,'Classement S6'!$B$2:$C$200,2,0),"0")</f>
        <v>0</v>
      </c>
      <c r="F180" s="11" t="str">
        <f>IFERROR(VLOOKUP(B180,'Classement RoC'!$B$2:$C$200,2,0),"0")</f>
        <v>0</v>
      </c>
      <c r="G180" s="11" t="str">
        <f>IFERROR(VLOOKUP(B180,'Classement Surp'!$B$2:$C$199,2,0),"0")</f>
        <v>0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4.25" customHeight="1">
      <c r="A181" s="15">
        <v>180.0</v>
      </c>
      <c r="B181" s="8"/>
      <c r="C181" s="9">
        <f>'Classement Général'!$E181+'Classement Général'!$F181+'Classement Général'!$G181</f>
        <v>0</v>
      </c>
      <c r="D181" s="10"/>
      <c r="E181" s="11" t="str">
        <f>IFERROR(VLOOKUP(B181,'Classement S6'!$B$2:$C$200,2,0),"0")</f>
        <v>0</v>
      </c>
      <c r="F181" s="11" t="str">
        <f>IFERROR(VLOOKUP(B181,'Classement RoC'!$B$2:$C$200,2,0),"0")</f>
        <v>0</v>
      </c>
      <c r="G181" s="11" t="str">
        <f>IFERROR(VLOOKUP(B181,'Classement Surp'!$B$2:$C$199,2,0),"0")</f>
        <v>0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4.25" customHeight="1">
      <c r="A182" s="15">
        <v>181.0</v>
      </c>
      <c r="B182" s="8"/>
      <c r="C182" s="9">
        <f>'Classement Général'!$E182+'Classement Général'!$F182+'Classement Général'!$G182</f>
        <v>0</v>
      </c>
      <c r="D182" s="10"/>
      <c r="E182" s="11" t="str">
        <f>IFERROR(VLOOKUP(B182,'Classement S6'!$B$2:$C$200,2,0),"0")</f>
        <v>0</v>
      </c>
      <c r="F182" s="11" t="str">
        <f>IFERROR(VLOOKUP(B182,'Classement RoC'!$B$2:$C$200,2,0),"0")</f>
        <v>0</v>
      </c>
      <c r="G182" s="11" t="str">
        <f>IFERROR(VLOOKUP(B182,'Classement Surp'!$B$2:$C$199,2,0),"0")</f>
        <v>0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4.25" customHeight="1">
      <c r="A183" s="15">
        <v>182.0</v>
      </c>
      <c r="B183" s="8"/>
      <c r="C183" s="9">
        <f>'Classement Général'!$E183+'Classement Général'!$F183+'Classement Général'!$G183</f>
        <v>0</v>
      </c>
      <c r="D183" s="10"/>
      <c r="E183" s="11" t="str">
        <f>IFERROR(VLOOKUP(B183,'Classement S6'!$B$2:$C$200,2,0),"0")</f>
        <v>0</v>
      </c>
      <c r="F183" s="11" t="str">
        <f>IFERROR(VLOOKUP(B183,'Classement RoC'!$B$2:$C$200,2,0),"0")</f>
        <v>0</v>
      </c>
      <c r="G183" s="11" t="str">
        <f>IFERROR(VLOOKUP(B183,'Classement Surp'!$B$2:$C$199,2,0),"0")</f>
        <v>0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4.25" customHeight="1">
      <c r="A184" s="15">
        <v>183.0</v>
      </c>
      <c r="B184" s="8"/>
      <c r="C184" s="9">
        <f>'Classement Général'!$E184+'Classement Général'!$F184+'Classement Général'!$G184</f>
        <v>0</v>
      </c>
      <c r="D184" s="10"/>
      <c r="E184" s="11" t="str">
        <f>IFERROR(VLOOKUP(B184,'Classement S6'!$B$2:$C$200,2,0),"0")</f>
        <v>0</v>
      </c>
      <c r="F184" s="11" t="str">
        <f>IFERROR(VLOOKUP(B184,'Classement RoC'!$B$2:$C$200,2,0),"0")</f>
        <v>0</v>
      </c>
      <c r="G184" s="11" t="str">
        <f>IFERROR(VLOOKUP(B184,'Classement Surp'!$B$2:$C$199,2,0),"0")</f>
        <v>0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4.25" customHeight="1">
      <c r="A185" s="15">
        <v>184.0</v>
      </c>
      <c r="B185" s="8"/>
      <c r="C185" s="9">
        <f>'Classement Général'!$E185+'Classement Général'!$F185+'Classement Général'!$G185</f>
        <v>0</v>
      </c>
      <c r="D185" s="10"/>
      <c r="E185" s="11" t="str">
        <f>IFERROR(VLOOKUP(B185,'Classement S6'!$B$2:$C$200,2,0),"0")</f>
        <v>0</v>
      </c>
      <c r="F185" s="11" t="str">
        <f>IFERROR(VLOOKUP(B185,'Classement RoC'!$B$2:$C$200,2,0),"0")</f>
        <v>0</v>
      </c>
      <c r="G185" s="11" t="str">
        <f>IFERROR(VLOOKUP(B185,'Classement Surp'!$B$2:$C$199,2,0),"0")</f>
        <v>0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4.25" customHeight="1">
      <c r="A186" s="15">
        <v>185.0</v>
      </c>
      <c r="B186" s="8"/>
      <c r="C186" s="9">
        <f>'Classement Général'!$E186+'Classement Général'!$F186+'Classement Général'!$G186</f>
        <v>0</v>
      </c>
      <c r="D186" s="10"/>
      <c r="E186" s="11" t="str">
        <f>IFERROR(VLOOKUP(B186,'Classement S6'!$B$2:$C$200,2,0),"0")</f>
        <v>0</v>
      </c>
      <c r="F186" s="11" t="str">
        <f>IFERROR(VLOOKUP(B186,'Classement RoC'!$B$2:$C$200,2,0),"0")</f>
        <v>0</v>
      </c>
      <c r="G186" s="11" t="str">
        <f>IFERROR(VLOOKUP(B186,'Classement Surp'!$B$2:$C$199,2,0),"0")</f>
        <v>0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4.25" customHeight="1">
      <c r="A187" s="15">
        <v>186.0</v>
      </c>
      <c r="B187" s="8"/>
      <c r="C187" s="9">
        <f>'Classement Général'!$E187+'Classement Général'!$F187+'Classement Général'!$G187</f>
        <v>0</v>
      </c>
      <c r="D187" s="10"/>
      <c r="E187" s="11" t="str">
        <f>IFERROR(VLOOKUP(B187,'Classement S6'!$B$2:$C$200,2,0),"0")</f>
        <v>0</v>
      </c>
      <c r="F187" s="11" t="str">
        <f>IFERROR(VLOOKUP(B187,'Classement RoC'!$B$2:$C$200,2,0),"0")</f>
        <v>0</v>
      </c>
      <c r="G187" s="11" t="str">
        <f>IFERROR(VLOOKUP(B187,'Classement Surp'!$B$2:$C$199,2,0),"0")</f>
        <v>0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4.25" customHeight="1">
      <c r="A188" s="15">
        <v>187.0</v>
      </c>
      <c r="B188" s="8"/>
      <c r="C188" s="9">
        <f>'Classement Général'!$E188+'Classement Général'!$F188+'Classement Général'!$G188</f>
        <v>0</v>
      </c>
      <c r="D188" s="10"/>
      <c r="E188" s="11" t="str">
        <f>IFERROR(VLOOKUP(B188,'Classement S6'!$B$2:$C$200,2,0),"0")</f>
        <v>0</v>
      </c>
      <c r="F188" s="11" t="str">
        <f>IFERROR(VLOOKUP(B188,'Classement RoC'!$B$2:$C$200,2,0),"0")</f>
        <v>0</v>
      </c>
      <c r="G188" s="11" t="str">
        <f>IFERROR(VLOOKUP(B188,'Classement Surp'!$B$2:$C$199,2,0),"0")</f>
        <v>0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4.25" customHeight="1">
      <c r="A189" s="15">
        <v>188.0</v>
      </c>
      <c r="B189" s="8"/>
      <c r="C189" s="9">
        <f>'Classement Général'!$E189+'Classement Général'!$F189+'Classement Général'!$G189</f>
        <v>0</v>
      </c>
      <c r="D189" s="10"/>
      <c r="E189" s="11" t="str">
        <f>IFERROR(VLOOKUP(B189,'Classement S6'!$B$2:$C$200,2,0),"0")</f>
        <v>0</v>
      </c>
      <c r="F189" s="11" t="str">
        <f>IFERROR(VLOOKUP(B189,'Classement RoC'!$B$2:$C$200,2,0),"0")</f>
        <v>0</v>
      </c>
      <c r="G189" s="11" t="str">
        <f>IFERROR(VLOOKUP(B189,'Classement Surp'!$B$2:$C$199,2,0),"0")</f>
        <v>0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4.25" customHeight="1">
      <c r="A190" s="15">
        <v>189.0</v>
      </c>
      <c r="B190" s="8"/>
      <c r="C190" s="9">
        <f>'Classement Général'!$E190+'Classement Général'!$F190+'Classement Général'!$G190</f>
        <v>0</v>
      </c>
      <c r="D190" s="10"/>
      <c r="E190" s="11" t="str">
        <f>IFERROR(VLOOKUP(B190,'Classement S6'!$B$2:$C$200,2,0),"0")</f>
        <v>0</v>
      </c>
      <c r="F190" s="11" t="str">
        <f>IFERROR(VLOOKUP(B190,'Classement RoC'!$B$2:$C$200,2,0),"0")</f>
        <v>0</v>
      </c>
      <c r="G190" s="11" t="str">
        <f>IFERROR(VLOOKUP(B190,'Classement Surp'!$B$2:$C$199,2,0),"0")</f>
        <v>0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4.25" customHeight="1">
      <c r="A191" s="15">
        <v>190.0</v>
      </c>
      <c r="B191" s="8"/>
      <c r="C191" s="9">
        <f>'Classement Général'!$E191+'Classement Général'!$F191+'Classement Général'!$G191</f>
        <v>0</v>
      </c>
      <c r="D191" s="10"/>
      <c r="E191" s="11" t="str">
        <f>IFERROR(VLOOKUP(B191,'Classement S6'!$B$2:$C$200,2,0),"0")</f>
        <v>0</v>
      </c>
      <c r="F191" s="11" t="str">
        <f>IFERROR(VLOOKUP(B191,'Classement RoC'!$B$2:$C$200,2,0),"0")</f>
        <v>0</v>
      </c>
      <c r="G191" s="11" t="str">
        <f>IFERROR(VLOOKUP(B191,'Classement Surp'!$B$2:$C$199,2,0),"0")</f>
        <v>0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4.25" customHeight="1">
      <c r="A192" s="15">
        <v>191.0</v>
      </c>
      <c r="B192" s="8"/>
      <c r="C192" s="9">
        <f>'Classement Général'!$E192+'Classement Général'!$F192+'Classement Général'!$G192</f>
        <v>0</v>
      </c>
      <c r="D192" s="10"/>
      <c r="E192" s="11" t="str">
        <f>IFERROR(VLOOKUP(B192,'Classement S6'!$B$2:$C$200,2,0),"0")</f>
        <v>0</v>
      </c>
      <c r="F192" s="11" t="str">
        <f>IFERROR(VLOOKUP(B192,'Classement RoC'!$B$2:$C$200,2,0),"0")</f>
        <v>0</v>
      </c>
      <c r="G192" s="11" t="str">
        <f>IFERROR(VLOOKUP(B192,'Classement Surp'!$B$2:$C$199,2,0),"0")</f>
        <v>0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4.25" customHeight="1">
      <c r="A193" s="15">
        <v>192.0</v>
      </c>
      <c r="B193" s="8"/>
      <c r="C193" s="9">
        <f>'Classement Général'!$E193+'Classement Général'!$F193+'Classement Général'!$G193</f>
        <v>0</v>
      </c>
      <c r="D193" s="10"/>
      <c r="E193" s="11" t="str">
        <f>IFERROR(VLOOKUP(B193,'Classement S6'!$B$2:$C$200,2,0),"0")</f>
        <v>0</v>
      </c>
      <c r="F193" s="11" t="str">
        <f>IFERROR(VLOOKUP(B193,'Classement RoC'!$B$2:$C$200,2,0),"0")</f>
        <v>0</v>
      </c>
      <c r="G193" s="11" t="str">
        <f>IFERROR(VLOOKUP(B193,'Classement Surp'!$B$2:$C$199,2,0),"0")</f>
        <v>0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4.25" customHeight="1">
      <c r="A194" s="15">
        <v>193.0</v>
      </c>
      <c r="B194" s="8"/>
      <c r="C194" s="9">
        <f>'Classement Général'!$E194+'Classement Général'!$F194+'Classement Général'!$G194</f>
        <v>0</v>
      </c>
      <c r="D194" s="10"/>
      <c r="E194" s="11" t="str">
        <f>IFERROR(VLOOKUP(B194,'Classement S6'!$B$2:$C$200,2,0),"0")</f>
        <v>0</v>
      </c>
      <c r="F194" s="11" t="str">
        <f>IFERROR(VLOOKUP(B194,'Classement RoC'!$B$2:$C$200,2,0),"0")</f>
        <v>0</v>
      </c>
      <c r="G194" s="11" t="str">
        <f>IFERROR(VLOOKUP(B194,'Classement Surp'!$B$2:$C$199,2,0),"0")</f>
        <v>0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4.25" customHeight="1">
      <c r="A195" s="15">
        <v>194.0</v>
      </c>
      <c r="B195" s="8"/>
      <c r="C195" s="9">
        <f>'Classement Général'!$E195+'Classement Général'!$F195+'Classement Général'!$G195</f>
        <v>0</v>
      </c>
      <c r="D195" s="10"/>
      <c r="E195" s="11" t="str">
        <f>IFERROR(VLOOKUP(B195,'Classement S6'!$B$2:$C$200,2,0),"0")</f>
        <v>0</v>
      </c>
      <c r="F195" s="11" t="str">
        <f>IFERROR(VLOOKUP(B195,'Classement RoC'!$B$2:$C$200,2,0),"0")</f>
        <v>0</v>
      </c>
      <c r="G195" s="11" t="str">
        <f>IFERROR(VLOOKUP(B195,'Classement Surp'!$B$2:$C$199,2,0),"0")</f>
        <v>0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4.25" customHeight="1">
      <c r="A196" s="15">
        <v>195.0</v>
      </c>
      <c r="B196" s="8"/>
      <c r="C196" s="9">
        <f>'Classement Général'!$E196+'Classement Général'!$F196+'Classement Général'!$G196</f>
        <v>0</v>
      </c>
      <c r="D196" s="10"/>
      <c r="E196" s="11" t="str">
        <f>IFERROR(VLOOKUP(B196,'Classement S6'!$B$2:$C$200,2,0),"0")</f>
        <v>0</v>
      </c>
      <c r="F196" s="11" t="str">
        <f>IFERROR(VLOOKUP(B196,'Classement RoC'!$B$2:$C$200,2,0),"0")</f>
        <v>0</v>
      </c>
      <c r="G196" s="11" t="str">
        <f>IFERROR(VLOOKUP(B196,'Classement Surp'!$B$2:$C$199,2,0),"0")</f>
        <v>0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4.25" customHeight="1">
      <c r="A197" s="15">
        <v>196.0</v>
      </c>
      <c r="B197" s="8"/>
      <c r="C197" s="9">
        <f>'Classement Général'!$E197+'Classement Général'!$F197+'Classement Général'!$G197</f>
        <v>0</v>
      </c>
      <c r="D197" s="10"/>
      <c r="E197" s="11" t="str">
        <f>IFERROR(VLOOKUP(B197,'Classement S6'!$B$2:$C$200,2,0),"0")</f>
        <v>0</v>
      </c>
      <c r="F197" s="11" t="str">
        <f>IFERROR(VLOOKUP(B197,'Classement RoC'!$B$2:$C$200,2,0),"0")</f>
        <v>0</v>
      </c>
      <c r="G197" s="11" t="str">
        <f>IFERROR(VLOOKUP(B197,'Classement Surp'!$B$2:$C$199,2,0),"0")</f>
        <v>0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4.25" customHeight="1">
      <c r="A198" s="15">
        <v>197.0</v>
      </c>
      <c r="B198" s="8"/>
      <c r="C198" s="9">
        <f>'Classement Général'!$E198+'Classement Général'!$F198+'Classement Général'!$G198</f>
        <v>0</v>
      </c>
      <c r="D198" s="10"/>
      <c r="E198" s="11" t="str">
        <f>IFERROR(VLOOKUP(B198,'Classement S6'!$B$2:$C$200,2,0),"0")</f>
        <v>0</v>
      </c>
      <c r="F198" s="11" t="str">
        <f>IFERROR(VLOOKUP(B198,'Classement RoC'!$B$2:$C$200,2,0),"0")</f>
        <v>0</v>
      </c>
      <c r="G198" s="11" t="str">
        <f>IFERROR(VLOOKUP(B198,'Classement Surp'!$B$2:$C$199,2,0),"0")</f>
        <v>0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4.25" customHeight="1">
      <c r="A199" s="15">
        <v>198.0</v>
      </c>
      <c r="B199" s="8"/>
      <c r="C199" s="9">
        <f>'Classement Général'!$E199+'Classement Général'!$F199+'Classement Général'!$G199</f>
        <v>0</v>
      </c>
      <c r="D199" s="10"/>
      <c r="E199" s="11" t="str">
        <f>IFERROR(VLOOKUP(B199,'Classement S6'!$B$2:$C$200,2,0),"0")</f>
        <v>0</v>
      </c>
      <c r="F199" s="11" t="str">
        <f>IFERROR(VLOOKUP(B199,'Classement RoC'!$B$2:$C$200,2,0),"0")</f>
        <v>0</v>
      </c>
      <c r="G199" s="11" t="str">
        <f>IFERROR(VLOOKUP(B199,'Classement Surp'!$B$2:$C$199,2,0),"0")</f>
        <v>0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4.25" customHeight="1">
      <c r="A200" s="15">
        <v>199.0</v>
      </c>
      <c r="B200" s="8"/>
      <c r="C200" s="9">
        <f>'Classement Général'!$E200+'Classement Général'!$F200+'Classement Général'!$G200</f>
        <v>0</v>
      </c>
      <c r="D200" s="10"/>
      <c r="E200" s="11" t="str">
        <f>IFERROR(VLOOKUP(B200,'Classement S6'!$B$2:$C$200,2,0),"0")</f>
        <v>0</v>
      </c>
      <c r="F200" s="11" t="str">
        <f>IFERROR(VLOOKUP(B200,'Classement RoC'!$B$2:$C$200,2,0),"0")</f>
        <v>0</v>
      </c>
      <c r="G200" s="11" t="str">
        <f>IFERROR(VLOOKUP(B200,'Classement Surp'!$B$2:$C$199,2,0),"0")</f>
        <v>0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4.25" customHeight="1">
      <c r="A201" s="15">
        <v>200.0</v>
      </c>
      <c r="B201" s="8"/>
      <c r="C201" s="9">
        <f>'Classement Général'!$E201+'Classement Général'!$F201+'Classement Général'!$G201</f>
        <v>0</v>
      </c>
      <c r="D201" s="10"/>
      <c r="E201" s="11" t="str">
        <f>IFERROR(VLOOKUP(B201,'Classement S6'!$B$2:$C$200,2,0),"0")</f>
        <v>0</v>
      </c>
      <c r="F201" s="11" t="str">
        <f>IFERROR(VLOOKUP(B201,'Classement RoC'!$B$2:$C$200,2,0),"0")</f>
        <v>0</v>
      </c>
      <c r="G201" s="11" t="str">
        <f>IFERROR(VLOOKUP(B201,'Classement Surp'!$B$2:$C$199,2,0),"0")</f>
        <v>0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4.25" customHeight="1">
      <c r="A202" s="15">
        <v>201.0</v>
      </c>
      <c r="B202" s="8"/>
      <c r="C202" s="9">
        <f>'Classement Général'!$E202+'Classement Général'!$F202+'Classement Général'!$G202</f>
        <v>0</v>
      </c>
      <c r="D202" s="10"/>
      <c r="E202" s="11" t="str">
        <f>IFERROR(VLOOKUP(B202,'Classement S6'!$B$2:$C$200,2,0),"0")</f>
        <v>0</v>
      </c>
      <c r="F202" s="11" t="str">
        <f>IFERROR(VLOOKUP(B202,'Classement RoC'!$B$2:$C$200,2,0),"0")</f>
        <v>0</v>
      </c>
      <c r="G202" s="11" t="str">
        <f>IFERROR(VLOOKUP(B202,'Classement Surp'!$B$2:$C$199,2,0),"0")</f>
        <v>0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4.25" customHeight="1">
      <c r="A203" s="15">
        <v>202.0</v>
      </c>
      <c r="B203" s="8"/>
      <c r="C203" s="9">
        <f>'Classement Général'!$E203+'Classement Général'!$F203+'Classement Général'!$G203</f>
        <v>0</v>
      </c>
      <c r="D203" s="10"/>
      <c r="E203" s="11" t="str">
        <f>IFERROR(VLOOKUP(B203,'Classement S6'!$B$2:$C$200,2,0),"0")</f>
        <v>0</v>
      </c>
      <c r="F203" s="11" t="str">
        <f>IFERROR(VLOOKUP(B203,'Classement RoC'!$B$2:$C$200,2,0),"0")</f>
        <v>0</v>
      </c>
      <c r="G203" s="11" t="str">
        <f>IFERROR(VLOOKUP(B203,'Classement Surp'!$B$2:$C$199,2,0),"0")</f>
        <v>0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4.25" customHeight="1">
      <c r="A204" s="15">
        <v>203.0</v>
      </c>
      <c r="B204" s="8"/>
      <c r="C204" s="9">
        <f>'Classement Général'!$E204+'Classement Général'!$F204+'Classement Général'!$G204</f>
        <v>0</v>
      </c>
      <c r="D204" s="10"/>
      <c r="E204" s="11" t="str">
        <f>IFERROR(VLOOKUP(B204,'Classement S6'!$B$2:$C$200,2,0),"0")</f>
        <v>0</v>
      </c>
      <c r="F204" s="11" t="str">
        <f>IFERROR(VLOOKUP(B204,'Classement RoC'!$B$2:$C$200,2,0),"0")</f>
        <v>0</v>
      </c>
      <c r="G204" s="11" t="str">
        <f>IFERROR(VLOOKUP(B204,'Classement Surp'!$B$2:$C$199,2,0),"0")</f>
        <v>0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4.25" customHeight="1">
      <c r="A205" s="15">
        <v>204.0</v>
      </c>
      <c r="B205" s="8"/>
      <c r="C205" s="9">
        <f>'Classement Général'!$E205+'Classement Général'!$F205+'Classement Général'!$G205</f>
        <v>0</v>
      </c>
      <c r="D205" s="10"/>
      <c r="E205" s="11" t="str">
        <f>IFERROR(VLOOKUP(B205,'Classement S6'!$B$2:$C$200,2,0),"0")</f>
        <v>0</v>
      </c>
      <c r="F205" s="11" t="str">
        <f>IFERROR(VLOOKUP(B205,'Classement RoC'!$B$2:$C$200,2,0),"0")</f>
        <v>0</v>
      </c>
      <c r="G205" s="11" t="str">
        <f>IFERROR(VLOOKUP(B205,'Classement Surp'!$B$2:$C$199,2,0),"0")</f>
        <v>0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4.25" customHeight="1">
      <c r="A206" s="15">
        <v>205.0</v>
      </c>
      <c r="B206" s="8"/>
      <c r="C206" s="9">
        <f>'Classement Général'!$E206+'Classement Général'!$F206+'Classement Général'!$G206</f>
        <v>0</v>
      </c>
      <c r="D206" s="10"/>
      <c r="E206" s="11" t="str">
        <f>IFERROR(VLOOKUP(B206,'Classement S6'!$B$2:$C$200,2,0),"0")</f>
        <v>0</v>
      </c>
      <c r="F206" s="11" t="str">
        <f>IFERROR(VLOOKUP(B206,'Classement RoC'!$B$2:$C$200,2,0),"0")</f>
        <v>0</v>
      </c>
      <c r="G206" s="11" t="str">
        <f>IFERROR(VLOOKUP(B206,'Classement Surp'!$B$2:$C$199,2,0),"0")</f>
        <v>0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4.25" customHeight="1">
      <c r="A207" s="15">
        <v>206.0</v>
      </c>
      <c r="B207" s="8"/>
      <c r="C207" s="9">
        <f>'Classement Général'!$E207+'Classement Général'!$F207+'Classement Général'!$G207</f>
        <v>0</v>
      </c>
      <c r="D207" s="10"/>
      <c r="E207" s="11" t="str">
        <f>IFERROR(VLOOKUP(B207,'Classement S6'!$B$2:$C$200,2,0),"0")</f>
        <v>0</v>
      </c>
      <c r="F207" s="11" t="str">
        <f>IFERROR(VLOOKUP(B207,'Classement RoC'!$B$2:$C$200,2,0),"0")</f>
        <v>0</v>
      </c>
      <c r="G207" s="11" t="str">
        <f>IFERROR(VLOOKUP(B207,'Classement Surp'!$B$2:$C$199,2,0),"0")</f>
        <v>0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4.25" customHeight="1">
      <c r="A208" s="15">
        <v>207.0</v>
      </c>
      <c r="B208" s="8"/>
      <c r="C208" s="9">
        <f>'Classement Général'!$E208+'Classement Général'!$F208+'Classement Général'!$G208</f>
        <v>0</v>
      </c>
      <c r="D208" s="10"/>
      <c r="E208" s="11" t="str">
        <f>IFERROR(VLOOKUP(B208,'Classement S6'!$B$2:$C$200,2,0),"0")</f>
        <v>0</v>
      </c>
      <c r="F208" s="11" t="str">
        <f>IFERROR(VLOOKUP(B208,'Classement RoC'!$B$2:$C$200,2,0),"0")</f>
        <v>0</v>
      </c>
      <c r="G208" s="11" t="str">
        <f>IFERROR(VLOOKUP(B208,'Classement Surp'!$B$2:$C$199,2,0),"0")</f>
        <v>0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4.25" customHeight="1">
      <c r="A209" s="15">
        <v>208.0</v>
      </c>
      <c r="B209" s="8"/>
      <c r="C209" s="9">
        <f>'Classement Général'!$E209+'Classement Général'!$F209+'Classement Général'!$G209</f>
        <v>0</v>
      </c>
      <c r="D209" s="10"/>
      <c r="E209" s="11" t="str">
        <f>IFERROR(VLOOKUP(B209,'Classement S6'!$B$2:$C$200,2,0),"0")</f>
        <v>0</v>
      </c>
      <c r="F209" s="11" t="str">
        <f>IFERROR(VLOOKUP(B209,'Classement RoC'!$B$2:$C$200,2,0),"0")</f>
        <v>0</v>
      </c>
      <c r="G209" s="11" t="str">
        <f>IFERROR(VLOOKUP(B209,'Classement Surp'!$B$2:$C$199,2,0),"0")</f>
        <v>0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4.25" customHeight="1">
      <c r="A210" s="15">
        <v>209.0</v>
      </c>
      <c r="B210" s="8"/>
      <c r="C210" s="9">
        <f>'Classement Général'!$E210+'Classement Général'!$F210+'Classement Général'!$G210</f>
        <v>0</v>
      </c>
      <c r="D210" s="10"/>
      <c r="E210" s="11" t="str">
        <f>IFERROR(VLOOKUP(B210,'Classement S6'!$B$2:$C$200,2,0),"0")</f>
        <v>0</v>
      </c>
      <c r="F210" s="11" t="str">
        <f>IFERROR(VLOOKUP(B210,'Classement RoC'!$B$2:$C$200,2,0),"0")</f>
        <v>0</v>
      </c>
      <c r="G210" s="11" t="str">
        <f>IFERROR(VLOOKUP(B210,'Classement Surp'!$B$2:$C$199,2,0),"0")</f>
        <v>0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4.25" customHeight="1">
      <c r="A211" s="15">
        <v>210.0</v>
      </c>
      <c r="B211" s="8"/>
      <c r="C211" s="9">
        <f>'Classement Général'!$E211+'Classement Général'!$F211+'Classement Général'!$G211</f>
        <v>0</v>
      </c>
      <c r="D211" s="10"/>
      <c r="E211" s="11" t="str">
        <f>IFERROR(VLOOKUP(B211,'Classement S6'!$B$2:$C$200,2,0),"0")</f>
        <v>0</v>
      </c>
      <c r="F211" s="11" t="str">
        <f>IFERROR(VLOOKUP(B211,'Classement RoC'!$B$2:$C$200,2,0),"0")</f>
        <v>0</v>
      </c>
      <c r="G211" s="11" t="str">
        <f>IFERROR(VLOOKUP(B211,'Classement Surp'!$B$2:$C$199,2,0),"0")</f>
        <v>0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4.25" customHeight="1">
      <c r="A212" s="15">
        <v>211.0</v>
      </c>
      <c r="B212" s="8"/>
      <c r="C212" s="9">
        <f>'Classement Général'!$E212+'Classement Général'!$F212+'Classement Général'!$G212</f>
        <v>0</v>
      </c>
      <c r="D212" s="10"/>
      <c r="E212" s="11" t="str">
        <f>IFERROR(VLOOKUP(B212,'Classement S6'!$B$2:$C$200,2,0),"0")</f>
        <v>0</v>
      </c>
      <c r="F212" s="11" t="str">
        <f>IFERROR(VLOOKUP(B212,'Classement RoC'!$B$2:$C$200,2,0),"0")</f>
        <v>0</v>
      </c>
      <c r="G212" s="11" t="str">
        <f>IFERROR(VLOOKUP(B212,'Classement Surp'!$B$2:$C$199,2,0),"0")</f>
        <v>0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4.25" customHeight="1">
      <c r="A213" s="15">
        <v>212.0</v>
      </c>
      <c r="B213" s="8"/>
      <c r="C213" s="9">
        <f>'Classement Général'!$E213+'Classement Général'!$F213+'Classement Général'!$G213</f>
        <v>0</v>
      </c>
      <c r="D213" s="10"/>
      <c r="E213" s="11" t="str">
        <f>IFERROR(VLOOKUP(B213,'Classement S6'!$B$2:$C$200,2,0),"0")</f>
        <v>0</v>
      </c>
      <c r="F213" s="11" t="str">
        <f>IFERROR(VLOOKUP(B213,'Classement RoC'!$B$2:$C$200,2,0),"0")</f>
        <v>0</v>
      </c>
      <c r="G213" s="11" t="str">
        <f>IFERROR(VLOOKUP(B213,'Classement Surp'!$B$2:$C$199,2,0),"0")</f>
        <v>0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4.25" customHeight="1">
      <c r="A214" s="15">
        <v>213.0</v>
      </c>
      <c r="B214" s="8"/>
      <c r="C214" s="9">
        <f>'Classement Général'!$E214+'Classement Général'!$F214+'Classement Général'!$G214</f>
        <v>0</v>
      </c>
      <c r="D214" s="10"/>
      <c r="E214" s="11" t="str">
        <f>IFERROR(VLOOKUP(B214,'Classement S6'!$B$2:$C$200,2,0),"0")</f>
        <v>0</v>
      </c>
      <c r="F214" s="11" t="str">
        <f>IFERROR(VLOOKUP(B214,'Classement RoC'!$B$2:$C$200,2,0),"0")</f>
        <v>0</v>
      </c>
      <c r="G214" s="11" t="str">
        <f>IFERROR(VLOOKUP(B214,'Classement Surp'!$B$2:$C$199,2,0),"0")</f>
        <v>0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4.25" customHeight="1">
      <c r="A215" s="15">
        <v>214.0</v>
      </c>
      <c r="B215" s="8"/>
      <c r="C215" s="9">
        <f>'Classement Général'!$E215+'Classement Général'!$F215+'Classement Général'!$G215</f>
        <v>0</v>
      </c>
      <c r="D215" s="10"/>
      <c r="E215" s="11" t="str">
        <f>IFERROR(VLOOKUP(B215,'Classement S6'!$B$2:$C$200,2,0),"0")</f>
        <v>0</v>
      </c>
      <c r="F215" s="11" t="str">
        <f>IFERROR(VLOOKUP(B215,'Classement RoC'!$B$2:$C$200,2,0),"0")</f>
        <v>0</v>
      </c>
      <c r="G215" s="11" t="str">
        <f>IFERROR(VLOOKUP(B215,'Classement Surp'!$B$2:$C$199,2,0),"0")</f>
        <v>0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4.25" customHeight="1">
      <c r="A216" s="15">
        <v>215.0</v>
      </c>
      <c r="B216" s="8"/>
      <c r="C216" s="9">
        <f>'Classement Général'!$E216+'Classement Général'!$F216+'Classement Général'!$G216</f>
        <v>0</v>
      </c>
      <c r="D216" s="10"/>
      <c r="E216" s="11" t="str">
        <f>IFERROR(VLOOKUP(B216,'Classement S6'!$B$2:$C$200,2,0),"0")</f>
        <v>0</v>
      </c>
      <c r="F216" s="11" t="str">
        <f>IFERROR(VLOOKUP(B216,'Classement RoC'!$B$2:$C$200,2,0),"0")</f>
        <v>0</v>
      </c>
      <c r="G216" s="11" t="str">
        <f>IFERROR(VLOOKUP(B216,'Classement Surp'!$B$2:$C$199,2,0),"0")</f>
        <v>0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4.25" customHeight="1">
      <c r="A217" s="15">
        <v>216.0</v>
      </c>
      <c r="B217" s="8"/>
      <c r="C217" s="9">
        <f>'Classement Général'!$E217+'Classement Général'!$F217+'Classement Général'!$G217</f>
        <v>0</v>
      </c>
      <c r="D217" s="10"/>
      <c r="E217" s="11" t="str">
        <f>IFERROR(VLOOKUP(B217,'Classement S6'!$B$2:$C$200,2,0),"0")</f>
        <v>0</v>
      </c>
      <c r="F217" s="11" t="str">
        <f>IFERROR(VLOOKUP(B217,'Classement RoC'!$B$2:$C$200,2,0),"0")</f>
        <v>0</v>
      </c>
      <c r="G217" s="11" t="str">
        <f>IFERROR(VLOOKUP(B217,'Classement Surp'!$B$2:$C$199,2,0),"0")</f>
        <v>0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4.25" customHeight="1">
      <c r="A218" s="15">
        <v>217.0</v>
      </c>
      <c r="B218" s="8"/>
      <c r="C218" s="9">
        <f>'Classement Général'!$E218+'Classement Général'!$F218+'Classement Général'!$G218</f>
        <v>0</v>
      </c>
      <c r="D218" s="10"/>
      <c r="E218" s="11" t="str">
        <f>IFERROR(VLOOKUP(B218,'Classement S6'!$B$2:$C$200,2,0),"0")</f>
        <v>0</v>
      </c>
      <c r="F218" s="11" t="str">
        <f>IFERROR(VLOOKUP(B218,'Classement RoC'!$B$2:$C$200,2,0),"0")</f>
        <v>0</v>
      </c>
      <c r="G218" s="11" t="str">
        <f>IFERROR(VLOOKUP(B218,'Classement Surp'!$B$2:$C$199,2,0),"0")</f>
        <v>0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4.25" customHeight="1">
      <c r="A219" s="15">
        <v>218.0</v>
      </c>
      <c r="B219" s="8"/>
      <c r="C219" s="9">
        <f>'Classement Général'!$E219+'Classement Général'!$F219+'Classement Général'!$G219</f>
        <v>0</v>
      </c>
      <c r="D219" s="10"/>
      <c r="E219" s="11" t="str">
        <f>IFERROR(VLOOKUP(B219,'Classement S6'!$B$2:$C$200,2,0),"0")</f>
        <v>0</v>
      </c>
      <c r="F219" s="11" t="str">
        <f>IFERROR(VLOOKUP(B219,'Classement RoC'!$B$2:$C$200,2,0),"0")</f>
        <v>0</v>
      </c>
      <c r="G219" s="11" t="str">
        <f>IFERROR(VLOOKUP(B219,'Classement Surp'!$B$2:$C$199,2,0),"0")</f>
        <v>0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4.25" customHeight="1">
      <c r="A220" s="15">
        <v>219.0</v>
      </c>
      <c r="B220" s="8"/>
      <c r="C220" s="9">
        <f>'Classement Général'!$E220+'Classement Général'!$F220+'Classement Général'!$G220</f>
        <v>0</v>
      </c>
      <c r="D220" s="10"/>
      <c r="E220" s="11" t="str">
        <f>IFERROR(VLOOKUP(B220,'Classement S6'!$B$2:$C$200,2,0),"0")</f>
        <v>0</v>
      </c>
      <c r="F220" s="11" t="str">
        <f>IFERROR(VLOOKUP(B220,'Classement RoC'!$B$2:$C$200,2,0),"0")</f>
        <v>0</v>
      </c>
      <c r="G220" s="11" t="str">
        <f>IFERROR(VLOOKUP(B220,'Classement Surp'!$B$2:$C$199,2,0),"0")</f>
        <v>0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4.25" customHeight="1">
      <c r="A221" s="15">
        <v>220.0</v>
      </c>
      <c r="B221" s="8"/>
      <c r="C221" s="9">
        <f>'Classement Général'!$E221+'Classement Général'!$F221+'Classement Général'!$G221</f>
        <v>0</v>
      </c>
      <c r="D221" s="10"/>
      <c r="E221" s="11" t="str">
        <f>IFERROR(VLOOKUP(B221,'Classement S6'!$B$2:$C$200,2,0),"0")</f>
        <v>0</v>
      </c>
      <c r="F221" s="11" t="str">
        <f>IFERROR(VLOOKUP(B221,'Classement RoC'!$B$2:$C$200,2,0),"0")</f>
        <v>0</v>
      </c>
      <c r="G221" s="11" t="str">
        <f>IFERROR(VLOOKUP(B221,'Classement Surp'!$B$2:$C$199,2,0),"0")</f>
        <v>0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4.25" customHeight="1">
      <c r="A222" s="15">
        <v>221.0</v>
      </c>
      <c r="B222" s="8"/>
      <c r="C222" s="9">
        <f>'Classement Général'!$E222+'Classement Général'!$F222+'Classement Général'!$G222</f>
        <v>0</v>
      </c>
      <c r="D222" s="10"/>
      <c r="E222" s="11" t="str">
        <f>IFERROR(VLOOKUP(B222,'Classement S6'!$B$2:$C$200,2,0),"0")</f>
        <v>0</v>
      </c>
      <c r="F222" s="11" t="str">
        <f>IFERROR(VLOOKUP(B222,'Classement RoC'!$B$2:$C$200,2,0),"0")</f>
        <v>0</v>
      </c>
      <c r="G222" s="11" t="str">
        <f>IFERROR(VLOOKUP(B222,'Classement Surp'!$B$2:$C$199,2,0),"0")</f>
        <v>0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4.25" customHeight="1">
      <c r="A223" s="15">
        <v>222.0</v>
      </c>
      <c r="B223" s="8"/>
      <c r="C223" s="9">
        <f>'Classement Général'!$E223+'Classement Général'!$F223+'Classement Général'!$G223</f>
        <v>0</v>
      </c>
      <c r="D223" s="10"/>
      <c r="E223" s="11" t="str">
        <f>IFERROR(VLOOKUP(B223,'Classement S6'!$B$2:$C$200,2,0),"0")</f>
        <v>0</v>
      </c>
      <c r="F223" s="11" t="str">
        <f>IFERROR(VLOOKUP(B223,'Classement RoC'!$B$2:$C$200,2,0),"0")</f>
        <v>0</v>
      </c>
      <c r="G223" s="11" t="str">
        <f>IFERROR(VLOOKUP(B223,'Classement Surp'!$B$2:$C$199,2,0),"0")</f>
        <v>0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4.25" customHeight="1">
      <c r="A224" s="15">
        <v>223.0</v>
      </c>
      <c r="B224" s="8"/>
      <c r="C224" s="9">
        <f>'Classement Général'!$E224+'Classement Général'!$F224+'Classement Général'!$G224</f>
        <v>0</v>
      </c>
      <c r="D224" s="10"/>
      <c r="E224" s="11" t="str">
        <f>IFERROR(VLOOKUP(B224,'Classement S6'!$B$2:$C$200,2,0),"0")</f>
        <v>0</v>
      </c>
      <c r="F224" s="11" t="str">
        <f>IFERROR(VLOOKUP(B224,'Classement RoC'!$B$2:$C$200,2,0),"0")</f>
        <v>0</v>
      </c>
      <c r="G224" s="11" t="str">
        <f>IFERROR(VLOOKUP(B224,'Classement Surp'!$B$2:$C$199,2,0),"0")</f>
        <v>0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4.25" customHeight="1">
      <c r="A225" s="15">
        <v>224.0</v>
      </c>
      <c r="B225" s="8"/>
      <c r="C225" s="9">
        <f>'Classement Général'!$E225+'Classement Général'!$F225+'Classement Général'!$G225</f>
        <v>0</v>
      </c>
      <c r="D225" s="10"/>
      <c r="E225" s="11" t="str">
        <f>IFERROR(VLOOKUP(B225,'Classement S6'!$B$2:$C$200,2,0),"0")</f>
        <v>0</v>
      </c>
      <c r="F225" s="11" t="str">
        <f>IFERROR(VLOOKUP(B225,'Classement RoC'!$B$2:$C$200,2,0),"0")</f>
        <v>0</v>
      </c>
      <c r="G225" s="11" t="str">
        <f>IFERROR(VLOOKUP(B225,'Classement Surp'!$B$2:$C$199,2,0),"0")</f>
        <v>0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4.25" customHeight="1">
      <c r="A226" s="15">
        <v>225.0</v>
      </c>
      <c r="B226" s="8"/>
      <c r="C226" s="9">
        <f>'Classement Général'!$E226+'Classement Général'!$F226+'Classement Général'!$G226</f>
        <v>0</v>
      </c>
      <c r="D226" s="10"/>
      <c r="E226" s="11" t="str">
        <f>IFERROR(VLOOKUP(B226,'Classement S6'!$B$2:$C$200,2,0),"0")</f>
        <v>0</v>
      </c>
      <c r="F226" s="11" t="str">
        <f>IFERROR(VLOOKUP(B226,'Classement RoC'!$B$2:$C$200,2,0),"0")</f>
        <v>0</v>
      </c>
      <c r="G226" s="11" t="str">
        <f>IFERROR(VLOOKUP(B226,'Classement Surp'!$B$2:$C$199,2,0),"0")</f>
        <v>0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4.25" customHeight="1">
      <c r="A227" s="15">
        <v>226.0</v>
      </c>
      <c r="B227" s="8"/>
      <c r="C227" s="9">
        <f>'Classement Général'!$E227+'Classement Général'!$F227+'Classement Général'!$G227</f>
        <v>0</v>
      </c>
      <c r="D227" s="10"/>
      <c r="E227" s="11" t="str">
        <f>IFERROR(VLOOKUP(B227,'Classement S6'!$B$2:$C$200,2,0),"0")</f>
        <v>0</v>
      </c>
      <c r="F227" s="11" t="str">
        <f>IFERROR(VLOOKUP(B227,'Classement RoC'!$B$2:$C$200,2,0),"0")</f>
        <v>0</v>
      </c>
      <c r="G227" s="11" t="str">
        <f>IFERROR(VLOOKUP(B227,'Classement Surp'!$B$2:$C$199,2,0),"0")</f>
        <v>0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4.25" customHeight="1">
      <c r="A228" s="15">
        <v>227.0</v>
      </c>
      <c r="B228" s="8"/>
      <c r="C228" s="9">
        <f>'Classement Général'!$E228+'Classement Général'!$F228+'Classement Général'!$G228</f>
        <v>0</v>
      </c>
      <c r="D228" s="10"/>
      <c r="E228" s="11" t="str">
        <f>IFERROR(VLOOKUP(B228,'Classement S6'!$B$2:$C$200,2,0),"0")</f>
        <v>0</v>
      </c>
      <c r="F228" s="11" t="str">
        <f>IFERROR(VLOOKUP(B228,'Classement RoC'!$B$2:$C$200,2,0),"0")</f>
        <v>0</v>
      </c>
      <c r="G228" s="11" t="str">
        <f>IFERROR(VLOOKUP(B228,'Classement Surp'!$B$2:$C$199,2,0),"0")</f>
        <v>0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4.25" customHeight="1">
      <c r="A229" s="15">
        <v>228.0</v>
      </c>
      <c r="B229" s="8"/>
      <c r="C229" s="9">
        <f>'Classement Général'!$E229+'Classement Général'!$F229+'Classement Général'!$G229</f>
        <v>0</v>
      </c>
      <c r="D229" s="10"/>
      <c r="E229" s="11" t="str">
        <f>IFERROR(VLOOKUP(B229,'Classement S6'!$B$2:$C$200,2,0),"0")</f>
        <v>0</v>
      </c>
      <c r="F229" s="11" t="str">
        <f>IFERROR(VLOOKUP(B229,'Classement RoC'!$B$2:$C$200,2,0),"0")</f>
        <v>0</v>
      </c>
      <c r="G229" s="11" t="str">
        <f>IFERROR(VLOOKUP(B229,'Classement Surp'!$B$2:$C$199,2,0),"0")</f>
        <v>0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4.25" customHeight="1">
      <c r="A230" s="15">
        <v>229.0</v>
      </c>
      <c r="B230" s="8"/>
      <c r="C230" s="9">
        <f>'Classement Général'!$E230+'Classement Général'!$F230+'Classement Général'!$G230</f>
        <v>0</v>
      </c>
      <c r="D230" s="10"/>
      <c r="E230" s="11" t="str">
        <f>IFERROR(VLOOKUP(B230,'Classement S6'!$B$2:$C$200,2,0),"0")</f>
        <v>0</v>
      </c>
      <c r="F230" s="11" t="str">
        <f>IFERROR(VLOOKUP(B230,'Classement RoC'!$B$2:$C$200,2,0),"0")</f>
        <v>0</v>
      </c>
      <c r="G230" s="11" t="str">
        <f>IFERROR(VLOOKUP(B230,'Classement Surp'!$B$2:$C$199,2,0),"0")</f>
        <v>0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4.25" customHeight="1">
      <c r="A231" s="15">
        <v>230.0</v>
      </c>
      <c r="B231" s="8"/>
      <c r="C231" s="9">
        <f>'Classement Général'!$E231+'Classement Général'!$F231+'Classement Général'!$G231</f>
        <v>0</v>
      </c>
      <c r="D231" s="10"/>
      <c r="E231" s="11" t="str">
        <f>IFERROR(VLOOKUP(B231,'Classement S6'!$B$2:$C$200,2,0),"0")</f>
        <v>0</v>
      </c>
      <c r="F231" s="11" t="str">
        <f>IFERROR(VLOOKUP(B231,'Classement RoC'!$B$2:$C$200,2,0),"0")</f>
        <v>0</v>
      </c>
      <c r="G231" s="11" t="str">
        <f>IFERROR(VLOOKUP(B231,'Classement Surp'!$B$2:$C$199,2,0),"0")</f>
        <v>0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4.25" customHeight="1">
      <c r="A232" s="15">
        <v>231.0</v>
      </c>
      <c r="B232" s="8"/>
      <c r="C232" s="9">
        <f>'Classement Général'!$E232+'Classement Général'!$F232+'Classement Général'!$G232</f>
        <v>0</v>
      </c>
      <c r="D232" s="10"/>
      <c r="E232" s="11" t="str">
        <f>IFERROR(VLOOKUP(B232,'Classement S6'!$B$2:$C$200,2,0),"0")</f>
        <v>0</v>
      </c>
      <c r="F232" s="11" t="str">
        <f>IFERROR(VLOOKUP(B232,'Classement RoC'!$B$2:$C$200,2,0),"0")</f>
        <v>0</v>
      </c>
      <c r="G232" s="11" t="str">
        <f>IFERROR(VLOOKUP(B232,'Classement Surp'!$B$2:$C$199,2,0),"0")</f>
        <v>0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4.25" customHeight="1">
      <c r="A233" s="15">
        <v>232.0</v>
      </c>
      <c r="B233" s="8"/>
      <c r="C233" s="9">
        <f>'Classement Général'!$E233+'Classement Général'!$F233+'Classement Général'!$G233</f>
        <v>0</v>
      </c>
      <c r="D233" s="10"/>
      <c r="E233" s="11" t="str">
        <f>IFERROR(VLOOKUP(B233,'Classement S6'!$B$2:$C$200,2,0),"0")</f>
        <v>0</v>
      </c>
      <c r="F233" s="11" t="str">
        <f>IFERROR(VLOOKUP(B233,'Classement RoC'!$B$2:$C$200,2,0),"0")</f>
        <v>0</v>
      </c>
      <c r="G233" s="11" t="str">
        <f>IFERROR(VLOOKUP(B233,'Classement Surp'!$B$2:$C$199,2,0),"0")</f>
        <v>0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4.25" customHeight="1">
      <c r="A234" s="15">
        <v>233.0</v>
      </c>
      <c r="B234" s="8"/>
      <c r="C234" s="9">
        <f>'Classement Général'!$E234+'Classement Général'!$F234+'Classement Général'!$G234</f>
        <v>0</v>
      </c>
      <c r="D234" s="10"/>
      <c r="E234" s="11" t="str">
        <f>IFERROR(VLOOKUP(B234,'Classement S6'!$B$2:$C$200,2,0),"0")</f>
        <v>0</v>
      </c>
      <c r="F234" s="11" t="str">
        <f>IFERROR(VLOOKUP(B234,'Classement RoC'!$B$2:$C$200,2,0),"0")</f>
        <v>0</v>
      </c>
      <c r="G234" s="11" t="str">
        <f>IFERROR(VLOOKUP(B234,'Classement Surp'!$B$2:$C$199,2,0),"0")</f>
        <v>0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4.25" customHeight="1">
      <c r="A235" s="15">
        <v>234.0</v>
      </c>
      <c r="B235" s="8"/>
      <c r="C235" s="9">
        <f>'Classement Général'!$E235+'Classement Général'!$F235+'Classement Général'!$G235</f>
        <v>0</v>
      </c>
      <c r="D235" s="10"/>
      <c r="E235" s="11" t="str">
        <f>IFERROR(VLOOKUP(B235,'Classement S6'!$B$2:$C$200,2,0),"0")</f>
        <v>0</v>
      </c>
      <c r="F235" s="11" t="str">
        <f>IFERROR(VLOOKUP(B235,'Classement RoC'!$B$2:$C$200,2,0),"0")</f>
        <v>0</v>
      </c>
      <c r="G235" s="11" t="str">
        <f>IFERROR(VLOOKUP(B235,'Classement Surp'!$B$2:$C$199,2,0),"0")</f>
        <v>0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4.25" customHeight="1">
      <c r="A236" s="15">
        <v>235.0</v>
      </c>
      <c r="B236" s="8"/>
      <c r="C236" s="9">
        <f>'Classement Général'!$E236+'Classement Général'!$F236+'Classement Général'!$G236</f>
        <v>0</v>
      </c>
      <c r="D236" s="10"/>
      <c r="E236" s="11" t="str">
        <f>IFERROR(VLOOKUP(B236,'Classement S6'!$B$2:$C$200,2,0),"0")</f>
        <v>0</v>
      </c>
      <c r="F236" s="11" t="str">
        <f>IFERROR(VLOOKUP(B236,'Classement RoC'!$B$2:$C$200,2,0),"0")</f>
        <v>0</v>
      </c>
      <c r="G236" s="11" t="str">
        <f>IFERROR(VLOOKUP(B236,'Classement Surp'!$B$2:$C$199,2,0),"0")</f>
        <v>0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4.25" customHeight="1">
      <c r="A237" s="15">
        <v>236.0</v>
      </c>
      <c r="B237" s="8"/>
      <c r="C237" s="9">
        <f>'Classement Général'!$E237+'Classement Général'!$F237+'Classement Général'!$G237</f>
        <v>0</v>
      </c>
      <c r="D237" s="10"/>
      <c r="E237" s="11" t="str">
        <f>IFERROR(VLOOKUP(B237,'Classement S6'!$B$2:$C$200,2,0),"0")</f>
        <v>0</v>
      </c>
      <c r="F237" s="11" t="str">
        <f>IFERROR(VLOOKUP(B237,'Classement RoC'!$B$2:$C$200,2,0),"0")</f>
        <v>0</v>
      </c>
      <c r="G237" s="11" t="str">
        <f>IFERROR(VLOOKUP(B237,'Classement Surp'!$B$2:$C$199,2,0),"0")</f>
        <v>0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4.25" customHeight="1">
      <c r="A238" s="15">
        <v>237.0</v>
      </c>
      <c r="B238" s="8"/>
      <c r="C238" s="9">
        <f>'Classement Général'!$E238+'Classement Général'!$F238+'Classement Général'!$G238</f>
        <v>0</v>
      </c>
      <c r="D238" s="10"/>
      <c r="E238" s="11" t="str">
        <f>IFERROR(VLOOKUP(B238,'Classement S6'!$B$2:$C$200,2,0),"0")</f>
        <v>0</v>
      </c>
      <c r="F238" s="11" t="str">
        <f>IFERROR(VLOOKUP(B238,'Classement RoC'!$B$2:$C$200,2,0),"0")</f>
        <v>0</v>
      </c>
      <c r="G238" s="11" t="str">
        <f>IFERROR(VLOOKUP(B238,'Classement Surp'!$B$2:$C$199,2,0),"0")</f>
        <v>0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4.25" customHeight="1">
      <c r="A239" s="15">
        <v>238.0</v>
      </c>
      <c r="B239" s="8"/>
      <c r="C239" s="9">
        <f>'Classement Général'!$E239+'Classement Général'!$F239+'Classement Général'!$G239</f>
        <v>0</v>
      </c>
      <c r="D239" s="10"/>
      <c r="E239" s="11" t="str">
        <f>IFERROR(VLOOKUP(B239,'Classement S6'!$B$2:$C$200,2,0),"0")</f>
        <v>0</v>
      </c>
      <c r="F239" s="11" t="str">
        <f>IFERROR(VLOOKUP(B239,'Classement RoC'!$B$2:$C$200,2,0),"0")</f>
        <v>0</v>
      </c>
      <c r="G239" s="11" t="str">
        <f>IFERROR(VLOOKUP(B239,'Classement Surp'!$B$2:$C$199,2,0),"0")</f>
        <v>0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4.25" customHeight="1">
      <c r="A240" s="15">
        <v>239.0</v>
      </c>
      <c r="B240" s="8"/>
      <c r="C240" s="9">
        <f>'Classement Général'!$E240+'Classement Général'!$F240+'Classement Général'!$G240</f>
        <v>0</v>
      </c>
      <c r="D240" s="10"/>
      <c r="E240" s="11" t="str">
        <f>IFERROR(VLOOKUP(B240,'Classement S6'!$B$2:$C$200,2,0),"0")</f>
        <v>0</v>
      </c>
      <c r="F240" s="11" t="str">
        <f>IFERROR(VLOOKUP(B240,'Classement RoC'!$B$2:$C$200,2,0),"0")</f>
        <v>0</v>
      </c>
      <c r="G240" s="11" t="str">
        <f>IFERROR(VLOOKUP(B240,'Classement Surp'!$B$2:$C$199,2,0),"0")</f>
        <v>0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4.25" customHeight="1">
      <c r="A241" s="15">
        <v>240.0</v>
      </c>
      <c r="B241" s="8"/>
      <c r="C241" s="9">
        <f>'Classement Général'!$E241+'Classement Général'!$F241+'Classement Général'!$G241</f>
        <v>0</v>
      </c>
      <c r="D241" s="10"/>
      <c r="E241" s="11" t="str">
        <f>IFERROR(VLOOKUP(B241,'Classement S6'!$B$2:$C$200,2,0),"0")</f>
        <v>0</v>
      </c>
      <c r="F241" s="11" t="str">
        <f>IFERROR(VLOOKUP(B241,'Classement RoC'!$B$2:$C$200,2,0),"0")</f>
        <v>0</v>
      </c>
      <c r="G241" s="11" t="str">
        <f>IFERROR(VLOOKUP(B241,'Classement Surp'!$B$2:$C$199,2,0),"0")</f>
        <v>0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4.25" customHeight="1">
      <c r="A242" s="15">
        <v>241.0</v>
      </c>
      <c r="B242" s="8"/>
      <c r="C242" s="9">
        <f>'Classement Général'!$E242+'Classement Général'!$F242+'Classement Général'!$G242</f>
        <v>0</v>
      </c>
      <c r="D242" s="10"/>
      <c r="E242" s="11" t="str">
        <f>IFERROR(VLOOKUP(B242,'Classement S6'!$B$2:$C$200,2,0),"0")</f>
        <v>0</v>
      </c>
      <c r="F242" s="11" t="str">
        <f>IFERROR(VLOOKUP(B242,'Classement RoC'!$B$2:$C$200,2,0),"0")</f>
        <v>0</v>
      </c>
      <c r="G242" s="11" t="str">
        <f>IFERROR(VLOOKUP(B242,'Classement Surp'!$B$2:$C$199,2,0),"0")</f>
        <v>0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4.25" customHeight="1">
      <c r="A243" s="15">
        <v>242.0</v>
      </c>
      <c r="B243" s="8"/>
      <c r="C243" s="9">
        <f>'Classement Général'!$E243+'Classement Général'!$F243+'Classement Général'!$G243</f>
        <v>0</v>
      </c>
      <c r="D243" s="10"/>
      <c r="E243" s="11" t="str">
        <f>IFERROR(VLOOKUP(B243,'Classement S6'!$B$2:$C$200,2,0),"0")</f>
        <v>0</v>
      </c>
      <c r="F243" s="11" t="str">
        <f>IFERROR(VLOOKUP(B243,'Classement RoC'!$B$2:$C$200,2,0),"0")</f>
        <v>0</v>
      </c>
      <c r="G243" s="11" t="str">
        <f>IFERROR(VLOOKUP(B243,'Classement Surp'!$B$2:$C$199,2,0),"0")</f>
        <v>0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4.25" customHeight="1">
      <c r="A244" s="15">
        <v>243.0</v>
      </c>
      <c r="B244" s="8"/>
      <c r="C244" s="9">
        <f>'Classement Général'!$E244+'Classement Général'!$F244+'Classement Général'!$G244</f>
        <v>0</v>
      </c>
      <c r="D244" s="10"/>
      <c r="E244" s="11" t="str">
        <f>IFERROR(VLOOKUP(B244,'Classement S6'!$B$2:$C$200,2,0),"0")</f>
        <v>0</v>
      </c>
      <c r="F244" s="11" t="str">
        <f>IFERROR(VLOOKUP(B244,'Classement RoC'!$B$2:$C$200,2,0),"0")</f>
        <v>0</v>
      </c>
      <c r="G244" s="11" t="str">
        <f>IFERROR(VLOOKUP(B244,'Classement Surp'!$B$2:$C$199,2,0),"0")</f>
        <v>0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4.25" customHeight="1">
      <c r="A245" s="15">
        <v>244.0</v>
      </c>
      <c r="B245" s="8"/>
      <c r="C245" s="9">
        <f>'Classement Général'!$E245+'Classement Général'!$F245+'Classement Général'!$G245</f>
        <v>0</v>
      </c>
      <c r="D245" s="10"/>
      <c r="E245" s="11" t="str">
        <f>IFERROR(VLOOKUP(B245,'Classement S6'!$B$2:$C$200,2,0),"0")</f>
        <v>0</v>
      </c>
      <c r="F245" s="11" t="str">
        <f>IFERROR(VLOOKUP(B245,'Classement RoC'!$B$2:$C$200,2,0),"0")</f>
        <v>0</v>
      </c>
      <c r="G245" s="11" t="str">
        <f>IFERROR(VLOOKUP(B245,'Classement Surp'!$B$2:$C$199,2,0),"0")</f>
        <v>0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4.25" customHeight="1">
      <c r="A246" s="15">
        <v>245.0</v>
      </c>
      <c r="B246" s="8"/>
      <c r="C246" s="9">
        <f>'Classement Général'!$E246+'Classement Général'!$F246+'Classement Général'!$G246</f>
        <v>0</v>
      </c>
      <c r="D246" s="10"/>
      <c r="E246" s="11" t="str">
        <f>IFERROR(VLOOKUP(B246,'Classement S6'!$B$2:$C$200,2,0),"0")</f>
        <v>0</v>
      </c>
      <c r="F246" s="11" t="str">
        <f>IFERROR(VLOOKUP(B246,'Classement RoC'!$B$2:$C$200,2,0),"0")</f>
        <v>0</v>
      </c>
      <c r="G246" s="11" t="str">
        <f>IFERROR(VLOOKUP(B246,'Classement Surp'!$B$2:$C$199,2,0),"0")</f>
        <v>0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4.25" customHeight="1">
      <c r="A247" s="15">
        <v>246.0</v>
      </c>
      <c r="B247" s="8"/>
      <c r="C247" s="9">
        <f>'Classement Général'!$E247+'Classement Général'!$F247+'Classement Général'!$G247</f>
        <v>0</v>
      </c>
      <c r="D247" s="10"/>
      <c r="E247" s="11" t="str">
        <f>IFERROR(VLOOKUP(B247,'Classement S6'!$B$2:$C$200,2,0),"0")</f>
        <v>0</v>
      </c>
      <c r="F247" s="11" t="str">
        <f>IFERROR(VLOOKUP(B247,'Classement RoC'!$B$2:$C$200,2,0),"0")</f>
        <v>0</v>
      </c>
      <c r="G247" s="11" t="str">
        <f>IFERROR(VLOOKUP(B247,'Classement Surp'!$B$2:$C$199,2,0),"0")</f>
        <v>0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4.25" customHeight="1">
      <c r="A248" s="15">
        <v>247.0</v>
      </c>
      <c r="B248" s="8"/>
      <c r="C248" s="9">
        <f>'Classement Général'!$E248+'Classement Général'!$F248+'Classement Général'!$G248</f>
        <v>0</v>
      </c>
      <c r="D248" s="10"/>
      <c r="E248" s="11" t="str">
        <f>IFERROR(VLOOKUP(B248,'Classement S6'!$B$2:$C$200,2,0),"0")</f>
        <v>0</v>
      </c>
      <c r="F248" s="11" t="str">
        <f>IFERROR(VLOOKUP(B248,'Classement RoC'!$B$2:$C$200,2,0),"0")</f>
        <v>0</v>
      </c>
      <c r="G248" s="11" t="str">
        <f>IFERROR(VLOOKUP(B248,'Classement Surp'!$B$2:$C$199,2,0),"0")</f>
        <v>0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4.25" customHeight="1">
      <c r="A249" s="15">
        <v>248.0</v>
      </c>
      <c r="B249" s="8"/>
      <c r="C249" s="9">
        <f>'Classement Général'!$E249+'Classement Général'!$F249+'Classement Général'!$G249</f>
        <v>0</v>
      </c>
      <c r="D249" s="10"/>
      <c r="E249" s="11" t="str">
        <f>IFERROR(VLOOKUP(B249,'Classement S6'!$B$2:$C$200,2,0),"0")</f>
        <v>0</v>
      </c>
      <c r="F249" s="11" t="str">
        <f>IFERROR(VLOOKUP(B249,'Classement RoC'!$B$2:$C$200,2,0),"0")</f>
        <v>0</v>
      </c>
      <c r="G249" s="11" t="str">
        <f>IFERROR(VLOOKUP(B249,'Classement Surp'!$B$2:$C$199,2,0),"0")</f>
        <v>0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4.25" customHeight="1">
      <c r="A250" s="15">
        <v>249.0</v>
      </c>
      <c r="B250" s="8"/>
      <c r="C250" s="9">
        <f>'Classement Général'!$E250+'Classement Général'!$F250+'Classement Général'!$G250</f>
        <v>0</v>
      </c>
      <c r="D250" s="10"/>
      <c r="E250" s="11" t="str">
        <f>IFERROR(VLOOKUP(B250,'Classement S6'!$B$2:$C$200,2,0),"0")</f>
        <v>0</v>
      </c>
      <c r="F250" s="11" t="str">
        <f>IFERROR(VLOOKUP(B250,'Classement RoC'!$B$2:$C$200,2,0),"0")</f>
        <v>0</v>
      </c>
      <c r="G250" s="11" t="str">
        <f>IFERROR(VLOOKUP(B250,'Classement Surp'!$B$2:$C$199,2,0),"0")</f>
        <v>0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4.25" customHeight="1">
      <c r="A251" s="15">
        <v>250.0</v>
      </c>
      <c r="B251" s="8"/>
      <c r="C251" s="9">
        <f>'Classement Général'!$E251+'Classement Général'!$F251+'Classement Général'!$G251</f>
        <v>0</v>
      </c>
      <c r="D251" s="10"/>
      <c r="E251" s="11" t="str">
        <f>IFERROR(VLOOKUP(B251,'Classement S6'!$B$2:$C$200,2,0),"0")</f>
        <v>0</v>
      </c>
      <c r="F251" s="11" t="str">
        <f>IFERROR(VLOOKUP(B251,'Classement RoC'!$B$2:$C$200,2,0),"0")</f>
        <v>0</v>
      </c>
      <c r="G251" s="11" t="str">
        <f>IFERROR(VLOOKUP(B251,'Classement Surp'!$B$2:$C$199,2,0),"0")</f>
        <v>0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4.25" customHeight="1">
      <c r="A252" s="6"/>
      <c r="B252" s="1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4.25" customHeight="1">
      <c r="A253" s="6"/>
      <c r="B253" s="1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4.25" customHeight="1">
      <c r="A254" s="6"/>
      <c r="B254" s="1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4.25" customHeight="1">
      <c r="A255" s="6"/>
      <c r="B255" s="1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4.25" customHeight="1">
      <c r="A256" s="6"/>
      <c r="B256" s="1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4.25" customHeight="1">
      <c r="A257" s="6"/>
      <c r="B257" s="1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4.25" customHeight="1">
      <c r="A258" s="6"/>
      <c r="B258" s="1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4.25" customHeight="1">
      <c r="A259" s="6"/>
      <c r="B259" s="1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4.25" customHeight="1">
      <c r="A260" s="6"/>
      <c r="B260" s="1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4.25" customHeight="1">
      <c r="A261" s="6"/>
      <c r="B261" s="1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4.25" customHeight="1">
      <c r="A262" s="6"/>
      <c r="B262" s="1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4.25" customHeight="1">
      <c r="A263" s="6"/>
      <c r="B263" s="1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4.25" customHeight="1">
      <c r="A264" s="6"/>
      <c r="B264" s="1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4.25" customHeight="1">
      <c r="A265" s="6"/>
      <c r="B265" s="1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4.25" customHeight="1">
      <c r="A266" s="6"/>
      <c r="B266" s="1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4.25" customHeight="1">
      <c r="A267" s="6"/>
      <c r="B267" s="1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4.25" customHeight="1">
      <c r="A268" s="6"/>
      <c r="B268" s="1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4.25" customHeight="1">
      <c r="A269" s="6"/>
      <c r="B269" s="1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4.25" customHeight="1">
      <c r="A270" s="6"/>
      <c r="B270" s="1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4.25" customHeight="1">
      <c r="A271" s="6"/>
      <c r="B271" s="1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4.25" customHeight="1">
      <c r="A272" s="6"/>
      <c r="B272" s="1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4.25" customHeight="1">
      <c r="A273" s="6"/>
      <c r="B273" s="1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4.25" customHeight="1">
      <c r="A274" s="6"/>
      <c r="B274" s="1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4.25" customHeight="1">
      <c r="A275" s="6"/>
      <c r="B275" s="1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4.25" customHeight="1">
      <c r="A276" s="6"/>
      <c r="B276" s="1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4.25" customHeight="1">
      <c r="A277" s="6"/>
      <c r="B277" s="1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4.25" customHeight="1">
      <c r="A278" s="6"/>
      <c r="B278" s="1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4.25" customHeight="1">
      <c r="A279" s="6"/>
      <c r="B279" s="1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4.25" customHeight="1">
      <c r="A280" s="6"/>
      <c r="B280" s="1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4.25" customHeight="1">
      <c r="A281" s="6"/>
      <c r="B281" s="1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4.25" customHeight="1">
      <c r="A282" s="6"/>
      <c r="B282" s="1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4.25" customHeight="1">
      <c r="A283" s="6"/>
      <c r="B283" s="1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4.25" customHeight="1">
      <c r="A284" s="6"/>
      <c r="B284" s="1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4.25" customHeight="1">
      <c r="A285" s="6"/>
      <c r="B285" s="1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4.25" customHeight="1">
      <c r="A286" s="6"/>
      <c r="B286" s="1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4.25" customHeight="1">
      <c r="A287" s="6"/>
      <c r="B287" s="1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4.25" customHeight="1">
      <c r="A288" s="6"/>
      <c r="B288" s="1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4.25" customHeight="1">
      <c r="A289" s="6"/>
      <c r="B289" s="1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4.25" customHeight="1">
      <c r="A290" s="6"/>
      <c r="B290" s="1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4.25" customHeight="1">
      <c r="A291" s="6"/>
      <c r="B291" s="1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4.25" customHeight="1">
      <c r="A292" s="6"/>
      <c r="B292" s="1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4.25" customHeight="1">
      <c r="A293" s="6"/>
      <c r="B293" s="1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4.25" customHeight="1">
      <c r="A294" s="6"/>
      <c r="B294" s="1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4.25" customHeight="1">
      <c r="A295" s="6"/>
      <c r="B295" s="1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4.25" customHeight="1">
      <c r="A296" s="6"/>
      <c r="B296" s="1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4.25" customHeight="1">
      <c r="A297" s="6"/>
      <c r="B297" s="1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4.25" customHeight="1">
      <c r="A298" s="6"/>
      <c r="B298" s="1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4.25" customHeight="1">
      <c r="A299" s="6"/>
      <c r="B299" s="1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4.25" customHeight="1">
      <c r="A300" s="6"/>
      <c r="B300" s="1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4.25" customHeight="1">
      <c r="A301" s="6"/>
      <c r="B301" s="1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4.25" customHeight="1">
      <c r="A302" s="6"/>
      <c r="B302" s="1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4.25" customHeight="1">
      <c r="A303" s="6"/>
      <c r="B303" s="1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4.25" customHeight="1">
      <c r="A304" s="6"/>
      <c r="B304" s="1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4.25" customHeight="1">
      <c r="A305" s="6"/>
      <c r="B305" s="1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4.25" customHeight="1">
      <c r="A306" s="6"/>
      <c r="B306" s="1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4.25" customHeight="1">
      <c r="A307" s="6"/>
      <c r="B307" s="1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4.25" customHeight="1">
      <c r="A308" s="6"/>
      <c r="B308" s="1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4.25" customHeight="1">
      <c r="A309" s="6"/>
      <c r="B309" s="1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4.25" customHeight="1">
      <c r="A310" s="6"/>
      <c r="B310" s="1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4.25" customHeight="1">
      <c r="A311" s="6"/>
      <c r="B311" s="1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4.25" customHeight="1">
      <c r="A312" s="6"/>
      <c r="B312" s="1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4.25" customHeight="1">
      <c r="A313" s="6"/>
      <c r="B313" s="1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4.25" customHeight="1">
      <c r="A314" s="6"/>
      <c r="B314" s="1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4.25" customHeight="1">
      <c r="A315" s="6"/>
      <c r="B315" s="1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4.25" customHeight="1">
      <c r="A316" s="6"/>
      <c r="B316" s="1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4.25" customHeight="1">
      <c r="A317" s="6"/>
      <c r="B317" s="1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4.25" customHeight="1">
      <c r="A318" s="6"/>
      <c r="B318" s="1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4.25" customHeight="1">
      <c r="A319" s="6"/>
      <c r="B319" s="1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4.25" customHeight="1">
      <c r="A320" s="6"/>
      <c r="B320" s="1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4.25" customHeight="1">
      <c r="A321" s="6"/>
      <c r="B321" s="1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4.25" customHeight="1">
      <c r="A322" s="6"/>
      <c r="B322" s="1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4.25" customHeight="1">
      <c r="A323" s="6"/>
      <c r="B323" s="1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4.25" customHeight="1">
      <c r="A324" s="6"/>
      <c r="B324" s="1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4.25" customHeight="1">
      <c r="A325" s="6"/>
      <c r="B325" s="1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4.25" customHeight="1">
      <c r="A326" s="6"/>
      <c r="B326" s="1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4.25" customHeight="1">
      <c r="A327" s="6"/>
      <c r="B327" s="1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4.25" customHeight="1">
      <c r="A328" s="6"/>
      <c r="B328" s="1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4.25" customHeight="1">
      <c r="A329" s="6"/>
      <c r="B329" s="1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4.25" customHeight="1">
      <c r="A330" s="6"/>
      <c r="B330" s="1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4.25" customHeight="1">
      <c r="A331" s="6"/>
      <c r="B331" s="1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4.25" customHeight="1">
      <c r="A332" s="6"/>
      <c r="B332" s="1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4.25" customHeight="1">
      <c r="A333" s="6"/>
      <c r="B333" s="1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4.25" customHeight="1">
      <c r="A334" s="6"/>
      <c r="B334" s="1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4.25" customHeight="1">
      <c r="A335" s="6"/>
      <c r="B335" s="1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4.25" customHeight="1">
      <c r="A336" s="6"/>
      <c r="B336" s="1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4.25" customHeight="1">
      <c r="A337" s="6"/>
      <c r="B337" s="1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4.25" customHeight="1">
      <c r="A338" s="6"/>
      <c r="B338" s="1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4.25" customHeight="1">
      <c r="A339" s="6"/>
      <c r="B339" s="1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4.25" customHeight="1">
      <c r="A340" s="6"/>
      <c r="B340" s="1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4.25" customHeight="1">
      <c r="A341" s="6"/>
      <c r="B341" s="1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4.25" customHeight="1">
      <c r="A342" s="6"/>
      <c r="B342" s="1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4.25" customHeight="1">
      <c r="A343" s="6"/>
      <c r="B343" s="1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4.25" customHeight="1">
      <c r="A344" s="6"/>
      <c r="B344" s="1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4.25" customHeight="1">
      <c r="A345" s="6"/>
      <c r="B345" s="1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4.25" customHeight="1">
      <c r="A346" s="6"/>
      <c r="B346" s="1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4.25" customHeight="1">
      <c r="A347" s="6"/>
      <c r="B347" s="1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4.25" customHeight="1">
      <c r="A348" s="6"/>
      <c r="B348" s="1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4.25" customHeight="1">
      <c r="A349" s="6"/>
      <c r="B349" s="1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4.25" customHeight="1">
      <c r="A350" s="6"/>
      <c r="B350" s="1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4.25" customHeight="1">
      <c r="A351" s="6"/>
      <c r="B351" s="1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4.25" customHeight="1">
      <c r="A352" s="6"/>
      <c r="B352" s="1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4.25" customHeight="1">
      <c r="A353" s="6"/>
      <c r="B353" s="1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4.25" customHeight="1">
      <c r="A354" s="6"/>
      <c r="B354" s="1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4.25" customHeight="1">
      <c r="A355" s="6"/>
      <c r="B355" s="1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4.25" customHeight="1">
      <c r="A356" s="6"/>
      <c r="B356" s="1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4.25" customHeight="1">
      <c r="A357" s="6"/>
      <c r="B357" s="1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4.25" customHeight="1">
      <c r="A358" s="6"/>
      <c r="B358" s="1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4.25" customHeight="1">
      <c r="A359" s="6"/>
      <c r="B359" s="1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4.25" customHeight="1">
      <c r="A360" s="6"/>
      <c r="B360" s="1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4.25" customHeight="1">
      <c r="A361" s="6"/>
      <c r="B361" s="1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4.25" customHeight="1">
      <c r="A362" s="6"/>
      <c r="B362" s="1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4.25" customHeight="1">
      <c r="A363" s="6"/>
      <c r="B363" s="1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4.25" customHeight="1">
      <c r="A364" s="6"/>
      <c r="B364" s="1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4.25" customHeight="1">
      <c r="A365" s="6"/>
      <c r="B365" s="1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4.25" customHeight="1">
      <c r="A366" s="6"/>
      <c r="B366" s="1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4.25" customHeight="1">
      <c r="A367" s="6"/>
      <c r="B367" s="1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4.25" customHeight="1">
      <c r="A368" s="6"/>
      <c r="B368" s="1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4.25" customHeight="1">
      <c r="A369" s="6"/>
      <c r="B369" s="1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4.25" customHeight="1">
      <c r="A370" s="6"/>
      <c r="B370" s="1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4.25" customHeight="1">
      <c r="A371" s="6"/>
      <c r="B371" s="1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4.25" customHeight="1">
      <c r="A372" s="6"/>
      <c r="B372" s="1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4.25" customHeight="1">
      <c r="A373" s="6"/>
      <c r="B373" s="1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4.25" customHeight="1">
      <c r="A374" s="6"/>
      <c r="B374" s="1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4.25" customHeight="1">
      <c r="A375" s="6"/>
      <c r="B375" s="1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4.25" customHeight="1">
      <c r="A376" s="6"/>
      <c r="B376" s="1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4.25" customHeight="1">
      <c r="A377" s="6"/>
      <c r="B377" s="1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4.25" customHeight="1">
      <c r="A378" s="6"/>
      <c r="B378" s="1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4.25" customHeight="1">
      <c r="A379" s="6"/>
      <c r="B379" s="1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4.25" customHeight="1">
      <c r="A380" s="6"/>
      <c r="B380" s="1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4.25" customHeight="1">
      <c r="A381" s="6"/>
      <c r="B381" s="1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4.25" customHeight="1">
      <c r="A382" s="6"/>
      <c r="B382" s="1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4.25" customHeight="1">
      <c r="A383" s="6"/>
      <c r="B383" s="1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4.25" customHeight="1">
      <c r="A384" s="6"/>
      <c r="B384" s="1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4.25" customHeight="1">
      <c r="A385" s="6"/>
      <c r="B385" s="1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4.25" customHeight="1">
      <c r="A386" s="6"/>
      <c r="B386" s="1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4.25" customHeight="1">
      <c r="A387" s="6"/>
      <c r="B387" s="1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4.25" customHeight="1">
      <c r="A388" s="6"/>
      <c r="B388" s="1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4.25" customHeight="1">
      <c r="A389" s="6"/>
      <c r="B389" s="1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4.25" customHeight="1">
      <c r="A390" s="6"/>
      <c r="B390" s="1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4.25" customHeight="1">
      <c r="A391" s="6"/>
      <c r="B391" s="1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4.25" customHeight="1">
      <c r="A392" s="6"/>
      <c r="B392" s="1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4.25" customHeight="1">
      <c r="A393" s="6"/>
      <c r="B393" s="1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4.25" customHeight="1">
      <c r="A394" s="6"/>
      <c r="B394" s="1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4.25" customHeight="1">
      <c r="A395" s="6"/>
      <c r="B395" s="1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4.25" customHeight="1">
      <c r="A396" s="6"/>
      <c r="B396" s="1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4.25" customHeight="1">
      <c r="A397" s="6"/>
      <c r="B397" s="1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4.25" customHeight="1">
      <c r="A398" s="6"/>
      <c r="B398" s="1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4.25" customHeight="1">
      <c r="A399" s="6"/>
      <c r="B399" s="1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4.25" customHeight="1">
      <c r="A400" s="6"/>
      <c r="B400" s="1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4.25" customHeight="1">
      <c r="A401" s="6"/>
      <c r="B401" s="1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4.25" customHeight="1">
      <c r="A402" s="6"/>
      <c r="B402" s="1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4.25" customHeight="1">
      <c r="A403" s="6"/>
      <c r="B403" s="1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4.25" customHeight="1">
      <c r="A404" s="6"/>
      <c r="B404" s="1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4.25" customHeight="1">
      <c r="A405" s="6"/>
      <c r="B405" s="1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4.25" customHeight="1">
      <c r="A406" s="6"/>
      <c r="B406" s="1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4.25" customHeight="1">
      <c r="A407" s="6"/>
      <c r="B407" s="1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4.25" customHeight="1">
      <c r="A408" s="6"/>
      <c r="B408" s="1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4.25" customHeight="1">
      <c r="A409" s="6"/>
      <c r="B409" s="1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4.25" customHeight="1">
      <c r="A410" s="6"/>
      <c r="B410" s="1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4.25" customHeight="1">
      <c r="A411" s="6"/>
      <c r="B411" s="1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4.25" customHeight="1">
      <c r="A412" s="6"/>
      <c r="B412" s="1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4.25" customHeight="1">
      <c r="A413" s="6"/>
      <c r="B413" s="1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4.25" customHeight="1">
      <c r="A414" s="6"/>
      <c r="B414" s="1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4.25" customHeight="1">
      <c r="A415" s="6"/>
      <c r="B415" s="1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4.25" customHeight="1">
      <c r="A416" s="6"/>
      <c r="B416" s="1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4.25" customHeight="1">
      <c r="A417" s="6"/>
      <c r="B417" s="1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4.25" customHeight="1">
      <c r="A418" s="6"/>
      <c r="B418" s="1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4.25" customHeight="1">
      <c r="A419" s="6"/>
      <c r="B419" s="1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4.25" customHeight="1">
      <c r="A420" s="6"/>
      <c r="B420" s="1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4.25" customHeight="1">
      <c r="A421" s="6"/>
      <c r="B421" s="1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4.25" customHeight="1">
      <c r="A422" s="6"/>
      <c r="B422" s="1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4.25" customHeight="1">
      <c r="A423" s="6"/>
      <c r="B423" s="1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4.25" customHeight="1">
      <c r="A424" s="6"/>
      <c r="B424" s="1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4.25" customHeight="1">
      <c r="A425" s="6"/>
      <c r="B425" s="1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4.25" customHeight="1">
      <c r="A426" s="6"/>
      <c r="B426" s="1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4.25" customHeight="1">
      <c r="A427" s="6"/>
      <c r="B427" s="1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4.25" customHeight="1">
      <c r="A428" s="6"/>
      <c r="B428" s="1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4.25" customHeight="1">
      <c r="A429" s="6"/>
      <c r="B429" s="1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4.25" customHeight="1">
      <c r="A430" s="6"/>
      <c r="B430" s="1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4.25" customHeight="1">
      <c r="A431" s="6"/>
      <c r="B431" s="1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4.25" customHeight="1">
      <c r="A432" s="6"/>
      <c r="B432" s="1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4.25" customHeight="1">
      <c r="A433" s="6"/>
      <c r="B433" s="1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4.25" customHeight="1">
      <c r="A434" s="6"/>
      <c r="B434" s="1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4.25" customHeight="1">
      <c r="A435" s="6"/>
      <c r="B435" s="1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4.25" customHeight="1">
      <c r="A436" s="6"/>
      <c r="B436" s="1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4.25" customHeight="1">
      <c r="A437" s="6"/>
      <c r="B437" s="1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4.25" customHeight="1">
      <c r="A438" s="6"/>
      <c r="B438" s="1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4.25" customHeight="1">
      <c r="A439" s="6"/>
      <c r="B439" s="1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4.25" customHeight="1">
      <c r="A440" s="6"/>
      <c r="B440" s="1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4.25" customHeight="1">
      <c r="A441" s="6"/>
      <c r="B441" s="1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4.25" customHeight="1">
      <c r="A442" s="6"/>
      <c r="B442" s="1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4.25" customHeight="1">
      <c r="A443" s="6"/>
      <c r="B443" s="1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4.25" customHeight="1">
      <c r="A444" s="6"/>
      <c r="B444" s="1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4.25" customHeight="1">
      <c r="A445" s="6"/>
      <c r="B445" s="1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4.25" customHeight="1">
      <c r="A446" s="6"/>
      <c r="B446" s="1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4.25" customHeight="1">
      <c r="A447" s="6"/>
      <c r="B447" s="1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4.25" customHeight="1">
      <c r="A448" s="6"/>
      <c r="B448" s="1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4.25" customHeight="1">
      <c r="A449" s="6"/>
      <c r="B449" s="1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4.25" customHeight="1">
      <c r="A450" s="6"/>
      <c r="B450" s="1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4.25" customHeight="1">
      <c r="A451" s="6"/>
      <c r="B451" s="1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4.25" customHeight="1">
      <c r="A452" s="6"/>
      <c r="B452" s="1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4.25" customHeight="1">
      <c r="A453" s="6"/>
      <c r="B453" s="1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4.25" customHeight="1">
      <c r="A454" s="6"/>
      <c r="B454" s="1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4.25" customHeight="1">
      <c r="A455" s="6"/>
      <c r="B455" s="1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4.25" customHeight="1">
      <c r="A456" s="6"/>
      <c r="B456" s="1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4.25" customHeight="1">
      <c r="A457" s="6"/>
      <c r="B457" s="1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4.25" customHeight="1">
      <c r="A458" s="6"/>
      <c r="B458" s="1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4.25" customHeight="1">
      <c r="A459" s="6"/>
      <c r="B459" s="1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4.25" customHeight="1">
      <c r="A460" s="6"/>
      <c r="B460" s="1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4.25" customHeight="1">
      <c r="A461" s="6"/>
      <c r="B461" s="1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4.25" customHeight="1">
      <c r="A462" s="6"/>
      <c r="B462" s="1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4.25" customHeight="1">
      <c r="A463" s="6"/>
      <c r="B463" s="1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4.25" customHeight="1">
      <c r="A464" s="6"/>
      <c r="B464" s="1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4.25" customHeight="1">
      <c r="A465" s="6"/>
      <c r="B465" s="1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4.25" customHeight="1">
      <c r="A466" s="6"/>
      <c r="B466" s="1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4.25" customHeight="1">
      <c r="A467" s="6"/>
      <c r="B467" s="1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4.25" customHeight="1">
      <c r="A468" s="6"/>
      <c r="B468" s="1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4.25" customHeight="1">
      <c r="A469" s="6"/>
      <c r="B469" s="1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4.25" customHeight="1">
      <c r="A470" s="6"/>
      <c r="B470" s="1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4.25" customHeight="1">
      <c r="A471" s="6"/>
      <c r="B471" s="1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4.25" customHeight="1">
      <c r="A472" s="6"/>
      <c r="B472" s="1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4.25" customHeight="1">
      <c r="A473" s="6"/>
      <c r="B473" s="1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4.25" customHeight="1">
      <c r="A474" s="6"/>
      <c r="B474" s="1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4.25" customHeight="1">
      <c r="A475" s="6"/>
      <c r="B475" s="1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4.25" customHeight="1">
      <c r="A476" s="6"/>
      <c r="B476" s="1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4.25" customHeight="1">
      <c r="A477" s="6"/>
      <c r="B477" s="1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4.25" customHeight="1">
      <c r="A478" s="6"/>
      <c r="B478" s="1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4.25" customHeight="1">
      <c r="A479" s="6"/>
      <c r="B479" s="1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4.25" customHeight="1">
      <c r="A480" s="6"/>
      <c r="B480" s="1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4.25" customHeight="1">
      <c r="A481" s="6"/>
      <c r="B481" s="1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4.25" customHeight="1">
      <c r="A482" s="6"/>
      <c r="B482" s="1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4.25" customHeight="1">
      <c r="A483" s="6"/>
      <c r="B483" s="1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4.25" customHeight="1">
      <c r="A484" s="6"/>
      <c r="B484" s="1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4.25" customHeight="1">
      <c r="A485" s="6"/>
      <c r="B485" s="1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4.25" customHeight="1">
      <c r="A486" s="6"/>
      <c r="B486" s="1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4.25" customHeight="1">
      <c r="A487" s="6"/>
      <c r="B487" s="1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4.25" customHeight="1">
      <c r="A488" s="6"/>
      <c r="B488" s="1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4.25" customHeight="1">
      <c r="A489" s="6"/>
      <c r="B489" s="1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4.25" customHeight="1">
      <c r="A490" s="6"/>
      <c r="B490" s="1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4.25" customHeight="1">
      <c r="A491" s="6"/>
      <c r="B491" s="1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4.25" customHeight="1">
      <c r="A492" s="6"/>
      <c r="B492" s="1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4.25" customHeight="1">
      <c r="A493" s="6"/>
      <c r="B493" s="1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4.25" customHeight="1">
      <c r="A494" s="6"/>
      <c r="B494" s="1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4.25" customHeight="1">
      <c r="A495" s="6"/>
      <c r="B495" s="1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4.25" customHeight="1">
      <c r="A496" s="6"/>
      <c r="B496" s="1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4.25" customHeight="1">
      <c r="A497" s="6"/>
      <c r="B497" s="1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4.25" customHeight="1">
      <c r="A498" s="6"/>
      <c r="B498" s="1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4.25" customHeight="1">
      <c r="A499" s="6"/>
      <c r="B499" s="1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4.25" customHeight="1">
      <c r="A500" s="6"/>
      <c r="B500" s="1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4.25" customHeight="1">
      <c r="A501" s="6"/>
      <c r="B501" s="1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4.25" customHeight="1">
      <c r="A502" s="6"/>
      <c r="B502" s="1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4.25" customHeight="1">
      <c r="A503" s="6"/>
      <c r="B503" s="1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4.25" customHeight="1">
      <c r="A504" s="6"/>
      <c r="B504" s="1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4.25" customHeight="1">
      <c r="A505" s="6"/>
      <c r="B505" s="1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4.25" customHeight="1">
      <c r="A506" s="6"/>
      <c r="B506" s="1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4.25" customHeight="1">
      <c r="A507" s="6"/>
      <c r="B507" s="1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4.25" customHeight="1">
      <c r="A508" s="6"/>
      <c r="B508" s="1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4.25" customHeight="1">
      <c r="A509" s="6"/>
      <c r="B509" s="1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4.25" customHeight="1">
      <c r="A510" s="6"/>
      <c r="B510" s="1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4.25" customHeight="1">
      <c r="A511" s="6"/>
      <c r="B511" s="1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4.25" customHeight="1">
      <c r="A512" s="6"/>
      <c r="B512" s="1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4.25" customHeight="1">
      <c r="A513" s="6"/>
      <c r="B513" s="1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4.25" customHeight="1">
      <c r="A514" s="6"/>
      <c r="B514" s="1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4.25" customHeight="1">
      <c r="A515" s="6"/>
      <c r="B515" s="1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4.25" customHeight="1">
      <c r="A516" s="6"/>
      <c r="B516" s="1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4.25" customHeight="1">
      <c r="A517" s="6"/>
      <c r="B517" s="1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4.25" customHeight="1">
      <c r="A518" s="6"/>
      <c r="B518" s="1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4.25" customHeight="1">
      <c r="A519" s="6"/>
      <c r="B519" s="1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4.25" customHeight="1">
      <c r="A520" s="6"/>
      <c r="B520" s="1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4.25" customHeight="1">
      <c r="A521" s="6"/>
      <c r="B521" s="1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4.25" customHeight="1">
      <c r="A522" s="6"/>
      <c r="B522" s="1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4.25" customHeight="1">
      <c r="A523" s="6"/>
      <c r="B523" s="1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4.25" customHeight="1">
      <c r="A524" s="6"/>
      <c r="B524" s="1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4.25" customHeight="1">
      <c r="A525" s="6"/>
      <c r="B525" s="1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4.25" customHeight="1">
      <c r="A526" s="6"/>
      <c r="B526" s="1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4.25" customHeight="1">
      <c r="A527" s="6"/>
      <c r="B527" s="1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4.25" customHeight="1">
      <c r="A528" s="6"/>
      <c r="B528" s="1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4.25" customHeight="1">
      <c r="A529" s="6"/>
      <c r="B529" s="1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4.25" customHeight="1">
      <c r="A530" s="6"/>
      <c r="B530" s="1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4.25" customHeight="1">
      <c r="A531" s="6"/>
      <c r="B531" s="1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4.25" customHeight="1">
      <c r="A532" s="6"/>
      <c r="B532" s="1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4.25" customHeight="1">
      <c r="A533" s="6"/>
      <c r="B533" s="1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4.25" customHeight="1">
      <c r="A534" s="6"/>
      <c r="B534" s="1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4.25" customHeight="1">
      <c r="A535" s="6"/>
      <c r="B535" s="1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4.25" customHeight="1">
      <c r="A536" s="6"/>
      <c r="B536" s="1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4.25" customHeight="1">
      <c r="A537" s="6"/>
      <c r="B537" s="1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4.25" customHeight="1">
      <c r="A538" s="6"/>
      <c r="B538" s="1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4.25" customHeight="1">
      <c r="A539" s="6"/>
      <c r="B539" s="1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4.25" customHeight="1">
      <c r="A540" s="6"/>
      <c r="B540" s="1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4.25" customHeight="1">
      <c r="A541" s="6"/>
      <c r="B541" s="1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4.25" customHeight="1">
      <c r="A542" s="6"/>
      <c r="B542" s="1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4.25" customHeight="1">
      <c r="A543" s="6"/>
      <c r="B543" s="1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4.25" customHeight="1">
      <c r="A544" s="6"/>
      <c r="B544" s="1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4.25" customHeight="1">
      <c r="A545" s="6"/>
      <c r="B545" s="1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4.25" customHeight="1">
      <c r="A546" s="6"/>
      <c r="B546" s="1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4.25" customHeight="1">
      <c r="A547" s="6"/>
      <c r="B547" s="1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4.25" customHeight="1">
      <c r="A548" s="6"/>
      <c r="B548" s="1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4.25" customHeight="1">
      <c r="A549" s="6"/>
      <c r="B549" s="1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4.25" customHeight="1">
      <c r="A550" s="6"/>
      <c r="B550" s="1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4.25" customHeight="1">
      <c r="A551" s="6"/>
      <c r="B551" s="1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4.25" customHeight="1">
      <c r="A552" s="6"/>
      <c r="B552" s="1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4.25" customHeight="1">
      <c r="A553" s="6"/>
      <c r="B553" s="1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4.25" customHeight="1">
      <c r="A554" s="6"/>
      <c r="B554" s="1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4.25" customHeight="1">
      <c r="A555" s="6"/>
      <c r="B555" s="1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4.25" customHeight="1">
      <c r="A556" s="6"/>
      <c r="B556" s="1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4.25" customHeight="1">
      <c r="A557" s="6"/>
      <c r="B557" s="1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4.25" customHeight="1">
      <c r="A558" s="6"/>
      <c r="B558" s="1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4.25" customHeight="1">
      <c r="A559" s="6"/>
      <c r="B559" s="1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4.25" customHeight="1">
      <c r="A560" s="6"/>
      <c r="B560" s="1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4.25" customHeight="1">
      <c r="A561" s="6"/>
      <c r="B561" s="1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4.25" customHeight="1">
      <c r="A562" s="6"/>
      <c r="B562" s="1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4.25" customHeight="1">
      <c r="A563" s="6"/>
      <c r="B563" s="1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4.25" customHeight="1">
      <c r="A564" s="6"/>
      <c r="B564" s="1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4.25" customHeight="1">
      <c r="A565" s="6"/>
      <c r="B565" s="1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4.25" customHeight="1">
      <c r="A566" s="6"/>
      <c r="B566" s="1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4.25" customHeight="1">
      <c r="A567" s="6"/>
      <c r="B567" s="1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4.25" customHeight="1">
      <c r="A568" s="6"/>
      <c r="B568" s="1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4.25" customHeight="1">
      <c r="A569" s="6"/>
      <c r="B569" s="1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4.25" customHeight="1">
      <c r="A570" s="6"/>
      <c r="B570" s="1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4.25" customHeight="1">
      <c r="A571" s="6"/>
      <c r="B571" s="1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4.25" customHeight="1">
      <c r="A572" s="6"/>
      <c r="B572" s="1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4.25" customHeight="1">
      <c r="A573" s="6"/>
      <c r="B573" s="1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4.25" customHeight="1">
      <c r="A574" s="6"/>
      <c r="B574" s="1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4.25" customHeight="1">
      <c r="A575" s="6"/>
      <c r="B575" s="1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4.25" customHeight="1">
      <c r="A576" s="6"/>
      <c r="B576" s="1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4.25" customHeight="1">
      <c r="A577" s="6"/>
      <c r="B577" s="1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4.25" customHeight="1">
      <c r="A578" s="6"/>
      <c r="B578" s="1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4.25" customHeight="1">
      <c r="A579" s="6"/>
      <c r="B579" s="1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4.25" customHeight="1">
      <c r="A580" s="6"/>
      <c r="B580" s="1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4.25" customHeight="1">
      <c r="A581" s="6"/>
      <c r="B581" s="1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4.25" customHeight="1">
      <c r="A582" s="6"/>
      <c r="B582" s="1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4.25" customHeight="1">
      <c r="A583" s="6"/>
      <c r="B583" s="1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4.25" customHeight="1">
      <c r="A584" s="6"/>
      <c r="B584" s="1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4.25" customHeight="1">
      <c r="A585" s="6"/>
      <c r="B585" s="1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4.25" customHeight="1">
      <c r="A586" s="6"/>
      <c r="B586" s="1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4.25" customHeight="1">
      <c r="A587" s="6"/>
      <c r="B587" s="1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4.25" customHeight="1">
      <c r="A588" s="6"/>
      <c r="B588" s="1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4.25" customHeight="1">
      <c r="A589" s="6"/>
      <c r="B589" s="1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4.25" customHeight="1">
      <c r="A590" s="6"/>
      <c r="B590" s="1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4.25" customHeight="1">
      <c r="A591" s="6"/>
      <c r="B591" s="1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4.25" customHeight="1">
      <c r="A592" s="6"/>
      <c r="B592" s="1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4.25" customHeight="1">
      <c r="A593" s="6"/>
      <c r="B593" s="1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4.25" customHeight="1">
      <c r="A594" s="6"/>
      <c r="B594" s="1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4.25" customHeight="1">
      <c r="A595" s="6"/>
      <c r="B595" s="1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4.25" customHeight="1">
      <c r="A596" s="6"/>
      <c r="B596" s="1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4.25" customHeight="1">
      <c r="A597" s="6"/>
      <c r="B597" s="1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4.25" customHeight="1">
      <c r="A598" s="6"/>
      <c r="B598" s="1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4.25" customHeight="1">
      <c r="A599" s="6"/>
      <c r="B599" s="1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4.25" customHeight="1">
      <c r="A600" s="6"/>
      <c r="B600" s="1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4.25" customHeight="1">
      <c r="A601" s="6"/>
      <c r="B601" s="1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4.25" customHeight="1">
      <c r="A602" s="6"/>
      <c r="B602" s="1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4.25" customHeight="1">
      <c r="A603" s="6"/>
      <c r="B603" s="1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4.25" customHeight="1">
      <c r="A604" s="6"/>
      <c r="B604" s="1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4.25" customHeight="1">
      <c r="A605" s="6"/>
      <c r="B605" s="1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4.25" customHeight="1">
      <c r="A606" s="6"/>
      <c r="B606" s="1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4.25" customHeight="1">
      <c r="A607" s="6"/>
      <c r="B607" s="1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4.25" customHeight="1">
      <c r="A608" s="6"/>
      <c r="B608" s="1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4.25" customHeight="1">
      <c r="A609" s="6"/>
      <c r="B609" s="1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4.25" customHeight="1">
      <c r="A610" s="6"/>
      <c r="B610" s="1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4.25" customHeight="1">
      <c r="A611" s="6"/>
      <c r="B611" s="1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4.25" customHeight="1">
      <c r="A612" s="6"/>
      <c r="B612" s="1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4.25" customHeight="1">
      <c r="A613" s="6"/>
      <c r="B613" s="1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4.25" customHeight="1">
      <c r="A614" s="6"/>
      <c r="B614" s="1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4.25" customHeight="1">
      <c r="A615" s="6"/>
      <c r="B615" s="1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4.25" customHeight="1">
      <c r="A616" s="6"/>
      <c r="B616" s="1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4.25" customHeight="1">
      <c r="A617" s="6"/>
      <c r="B617" s="1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4.25" customHeight="1">
      <c r="A618" s="6"/>
      <c r="B618" s="1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4.25" customHeight="1">
      <c r="A619" s="6"/>
      <c r="B619" s="1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4.25" customHeight="1">
      <c r="A620" s="6"/>
      <c r="B620" s="1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4.25" customHeight="1">
      <c r="A621" s="6"/>
      <c r="B621" s="1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4.25" customHeight="1">
      <c r="A622" s="6"/>
      <c r="B622" s="1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4.25" customHeight="1">
      <c r="A623" s="6"/>
      <c r="B623" s="1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4.25" customHeight="1">
      <c r="A624" s="6"/>
      <c r="B624" s="1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4.25" customHeight="1">
      <c r="A625" s="6"/>
      <c r="B625" s="1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4.25" customHeight="1">
      <c r="A626" s="6"/>
      <c r="B626" s="1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4.25" customHeight="1">
      <c r="A627" s="6"/>
      <c r="B627" s="1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4.25" customHeight="1">
      <c r="A628" s="6"/>
      <c r="B628" s="1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4.25" customHeight="1">
      <c r="A629" s="6"/>
      <c r="B629" s="1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4.25" customHeight="1">
      <c r="A630" s="6"/>
      <c r="B630" s="1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4.25" customHeight="1">
      <c r="A631" s="6"/>
      <c r="B631" s="1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4.25" customHeight="1">
      <c r="A632" s="6"/>
      <c r="B632" s="1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4.25" customHeight="1">
      <c r="A633" s="6"/>
      <c r="B633" s="1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4.25" customHeight="1">
      <c r="A634" s="6"/>
      <c r="B634" s="1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4.25" customHeight="1">
      <c r="A635" s="6"/>
      <c r="B635" s="1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4.25" customHeight="1">
      <c r="A636" s="6"/>
      <c r="B636" s="1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4.25" customHeight="1">
      <c r="A637" s="6"/>
      <c r="B637" s="1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4.25" customHeight="1">
      <c r="A638" s="6"/>
      <c r="B638" s="1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4.25" customHeight="1">
      <c r="A639" s="6"/>
      <c r="B639" s="1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4.25" customHeight="1">
      <c r="A640" s="6"/>
      <c r="B640" s="1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4.25" customHeight="1">
      <c r="A641" s="6"/>
      <c r="B641" s="1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4.25" customHeight="1">
      <c r="A642" s="6"/>
      <c r="B642" s="1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4.25" customHeight="1">
      <c r="A643" s="6"/>
      <c r="B643" s="1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4.25" customHeight="1">
      <c r="A644" s="6"/>
      <c r="B644" s="1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4.25" customHeight="1">
      <c r="A645" s="6"/>
      <c r="B645" s="1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4.25" customHeight="1">
      <c r="A646" s="6"/>
      <c r="B646" s="1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4.25" customHeight="1">
      <c r="A647" s="6"/>
      <c r="B647" s="1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4.25" customHeight="1">
      <c r="A648" s="6"/>
      <c r="B648" s="1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4.25" customHeight="1">
      <c r="A649" s="6"/>
      <c r="B649" s="1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4.25" customHeight="1">
      <c r="A650" s="6"/>
      <c r="B650" s="1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4.25" customHeight="1">
      <c r="A651" s="6"/>
      <c r="B651" s="1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4.25" customHeight="1">
      <c r="A652" s="6"/>
      <c r="B652" s="1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4.25" customHeight="1">
      <c r="A653" s="6"/>
      <c r="B653" s="1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4.25" customHeight="1">
      <c r="A654" s="6"/>
      <c r="B654" s="1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4.25" customHeight="1">
      <c r="A655" s="6"/>
      <c r="B655" s="1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4.25" customHeight="1">
      <c r="A656" s="6"/>
      <c r="B656" s="1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4.25" customHeight="1">
      <c r="A657" s="6"/>
      <c r="B657" s="1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4.25" customHeight="1">
      <c r="A658" s="6"/>
      <c r="B658" s="1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4.25" customHeight="1">
      <c r="A659" s="6"/>
      <c r="B659" s="1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4.25" customHeight="1">
      <c r="A660" s="6"/>
      <c r="B660" s="1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4.25" customHeight="1">
      <c r="A661" s="6"/>
      <c r="B661" s="1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4.25" customHeight="1">
      <c r="A662" s="6"/>
      <c r="B662" s="1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4.25" customHeight="1">
      <c r="A663" s="6"/>
      <c r="B663" s="1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4.25" customHeight="1">
      <c r="A664" s="6"/>
      <c r="B664" s="1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4.25" customHeight="1">
      <c r="A665" s="6"/>
      <c r="B665" s="1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4.25" customHeight="1">
      <c r="A666" s="6"/>
      <c r="B666" s="1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4.25" customHeight="1">
      <c r="A667" s="6"/>
      <c r="B667" s="1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4.25" customHeight="1">
      <c r="A668" s="6"/>
      <c r="B668" s="1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4.25" customHeight="1">
      <c r="A669" s="6"/>
      <c r="B669" s="1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4.25" customHeight="1">
      <c r="A670" s="6"/>
      <c r="B670" s="1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4.25" customHeight="1">
      <c r="A671" s="6"/>
      <c r="B671" s="1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4.25" customHeight="1">
      <c r="A672" s="6"/>
      <c r="B672" s="1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4.25" customHeight="1">
      <c r="A673" s="6"/>
      <c r="B673" s="1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4.25" customHeight="1">
      <c r="A674" s="6"/>
      <c r="B674" s="1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4.25" customHeight="1">
      <c r="A675" s="6"/>
      <c r="B675" s="1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4.25" customHeight="1">
      <c r="A676" s="6"/>
      <c r="B676" s="1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4.25" customHeight="1">
      <c r="A677" s="6"/>
      <c r="B677" s="1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4.25" customHeight="1">
      <c r="A678" s="6"/>
      <c r="B678" s="1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4.25" customHeight="1">
      <c r="A679" s="6"/>
      <c r="B679" s="1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4.25" customHeight="1">
      <c r="A680" s="6"/>
      <c r="B680" s="1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4.25" customHeight="1">
      <c r="A681" s="6"/>
      <c r="B681" s="1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4.25" customHeight="1">
      <c r="A682" s="6"/>
      <c r="B682" s="1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4.25" customHeight="1">
      <c r="A683" s="6"/>
      <c r="B683" s="1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4.25" customHeight="1">
      <c r="A684" s="6"/>
      <c r="B684" s="1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4.25" customHeight="1">
      <c r="A685" s="6"/>
      <c r="B685" s="1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4.25" customHeight="1">
      <c r="A686" s="6"/>
      <c r="B686" s="1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4.25" customHeight="1">
      <c r="A687" s="6"/>
      <c r="B687" s="1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4.25" customHeight="1">
      <c r="A688" s="6"/>
      <c r="B688" s="1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4.25" customHeight="1">
      <c r="A689" s="6"/>
      <c r="B689" s="1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4.25" customHeight="1">
      <c r="A690" s="6"/>
      <c r="B690" s="1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4.25" customHeight="1">
      <c r="A691" s="6"/>
      <c r="B691" s="1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4.25" customHeight="1">
      <c r="A692" s="6"/>
      <c r="B692" s="1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4.25" customHeight="1">
      <c r="A693" s="6"/>
      <c r="B693" s="1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4.25" customHeight="1">
      <c r="A694" s="6"/>
      <c r="B694" s="1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4.25" customHeight="1">
      <c r="A695" s="6"/>
      <c r="B695" s="1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4.25" customHeight="1">
      <c r="A696" s="6"/>
      <c r="B696" s="1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4.25" customHeight="1">
      <c r="A697" s="6"/>
      <c r="B697" s="1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4.25" customHeight="1">
      <c r="A698" s="6"/>
      <c r="B698" s="1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4.25" customHeight="1">
      <c r="A699" s="6"/>
      <c r="B699" s="1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4.25" customHeight="1">
      <c r="A700" s="6"/>
      <c r="B700" s="1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4.25" customHeight="1">
      <c r="A701" s="6"/>
      <c r="B701" s="1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4.25" customHeight="1">
      <c r="A702" s="6"/>
      <c r="B702" s="1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4.25" customHeight="1">
      <c r="A703" s="6"/>
      <c r="B703" s="1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4.25" customHeight="1">
      <c r="A704" s="6"/>
      <c r="B704" s="1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4.25" customHeight="1">
      <c r="A705" s="6"/>
      <c r="B705" s="1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4.25" customHeight="1">
      <c r="A706" s="6"/>
      <c r="B706" s="1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4.25" customHeight="1">
      <c r="A707" s="6"/>
      <c r="B707" s="1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4.25" customHeight="1">
      <c r="A708" s="6"/>
      <c r="B708" s="1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4.25" customHeight="1">
      <c r="A709" s="6"/>
      <c r="B709" s="1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4.25" customHeight="1">
      <c r="A710" s="6"/>
      <c r="B710" s="1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4.25" customHeight="1">
      <c r="A711" s="6"/>
      <c r="B711" s="1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4.25" customHeight="1">
      <c r="A712" s="6"/>
      <c r="B712" s="1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4.25" customHeight="1">
      <c r="A713" s="6"/>
      <c r="B713" s="1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4.25" customHeight="1">
      <c r="A714" s="6"/>
      <c r="B714" s="1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4.25" customHeight="1">
      <c r="A715" s="6"/>
      <c r="B715" s="1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4.25" customHeight="1">
      <c r="A716" s="6"/>
      <c r="B716" s="1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4.25" customHeight="1">
      <c r="A717" s="6"/>
      <c r="B717" s="1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4.25" customHeight="1">
      <c r="A718" s="6"/>
      <c r="B718" s="1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4.25" customHeight="1">
      <c r="A719" s="6"/>
      <c r="B719" s="1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4.25" customHeight="1">
      <c r="A720" s="6"/>
      <c r="B720" s="1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4.25" customHeight="1">
      <c r="A721" s="6"/>
      <c r="B721" s="1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4.25" customHeight="1">
      <c r="A722" s="6"/>
      <c r="B722" s="1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4.25" customHeight="1">
      <c r="A723" s="6"/>
      <c r="B723" s="1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4.25" customHeight="1">
      <c r="A724" s="6"/>
      <c r="B724" s="1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4.25" customHeight="1">
      <c r="A725" s="6"/>
      <c r="B725" s="1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4.25" customHeight="1">
      <c r="A726" s="6"/>
      <c r="B726" s="1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4.25" customHeight="1">
      <c r="A727" s="6"/>
      <c r="B727" s="1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4.25" customHeight="1">
      <c r="A728" s="6"/>
      <c r="B728" s="1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4.25" customHeight="1">
      <c r="A729" s="6"/>
      <c r="B729" s="1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4.25" customHeight="1">
      <c r="A730" s="6"/>
      <c r="B730" s="1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4.25" customHeight="1">
      <c r="A731" s="6"/>
      <c r="B731" s="1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4.25" customHeight="1">
      <c r="A732" s="6"/>
      <c r="B732" s="1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4.25" customHeight="1">
      <c r="A733" s="6"/>
      <c r="B733" s="1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4.25" customHeight="1">
      <c r="A734" s="6"/>
      <c r="B734" s="1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4.25" customHeight="1">
      <c r="A735" s="6"/>
      <c r="B735" s="1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4.25" customHeight="1">
      <c r="A736" s="6"/>
      <c r="B736" s="1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4.25" customHeight="1">
      <c r="A737" s="6"/>
      <c r="B737" s="1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4.25" customHeight="1">
      <c r="A738" s="6"/>
      <c r="B738" s="1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4.25" customHeight="1">
      <c r="A739" s="6"/>
      <c r="B739" s="1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4.25" customHeight="1">
      <c r="A740" s="6"/>
      <c r="B740" s="1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4.25" customHeight="1">
      <c r="A741" s="6"/>
      <c r="B741" s="1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4.25" customHeight="1">
      <c r="A742" s="6"/>
      <c r="B742" s="1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4.25" customHeight="1">
      <c r="A743" s="6"/>
      <c r="B743" s="1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4.25" customHeight="1">
      <c r="A744" s="6"/>
      <c r="B744" s="1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4.25" customHeight="1">
      <c r="A745" s="6"/>
      <c r="B745" s="1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4.25" customHeight="1">
      <c r="A746" s="6"/>
      <c r="B746" s="1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4.25" customHeight="1">
      <c r="A747" s="6"/>
      <c r="B747" s="1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4.25" customHeight="1">
      <c r="A748" s="6"/>
      <c r="B748" s="1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4.25" customHeight="1">
      <c r="A749" s="6"/>
      <c r="B749" s="1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4.25" customHeight="1">
      <c r="A750" s="6"/>
      <c r="B750" s="1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4.25" customHeight="1">
      <c r="A751" s="6"/>
      <c r="B751" s="1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4.25" customHeight="1">
      <c r="A752" s="6"/>
      <c r="B752" s="1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4.25" customHeight="1">
      <c r="A753" s="6"/>
      <c r="B753" s="1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4.25" customHeight="1">
      <c r="A754" s="6"/>
      <c r="B754" s="1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4.25" customHeight="1">
      <c r="A755" s="6"/>
      <c r="B755" s="1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4.25" customHeight="1">
      <c r="A756" s="6"/>
      <c r="B756" s="1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4.25" customHeight="1">
      <c r="A757" s="6"/>
      <c r="B757" s="1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4.25" customHeight="1">
      <c r="A758" s="6"/>
      <c r="B758" s="1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4.25" customHeight="1">
      <c r="A759" s="6"/>
      <c r="B759" s="1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4.25" customHeight="1">
      <c r="A760" s="6"/>
      <c r="B760" s="1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4.25" customHeight="1">
      <c r="A761" s="6"/>
      <c r="B761" s="1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4.25" customHeight="1">
      <c r="A762" s="6"/>
      <c r="B762" s="1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4.25" customHeight="1">
      <c r="A763" s="6"/>
      <c r="B763" s="1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4.25" customHeight="1">
      <c r="A764" s="6"/>
      <c r="B764" s="1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4.25" customHeight="1">
      <c r="A765" s="6"/>
      <c r="B765" s="1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4.25" customHeight="1">
      <c r="A766" s="6"/>
      <c r="B766" s="1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4.25" customHeight="1">
      <c r="A767" s="6"/>
      <c r="B767" s="1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4.25" customHeight="1">
      <c r="A768" s="6"/>
      <c r="B768" s="1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4.25" customHeight="1">
      <c r="A769" s="6"/>
      <c r="B769" s="1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4.25" customHeight="1">
      <c r="A770" s="6"/>
      <c r="B770" s="1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4.25" customHeight="1">
      <c r="A771" s="6"/>
      <c r="B771" s="1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4.25" customHeight="1">
      <c r="A772" s="6"/>
      <c r="B772" s="1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4.25" customHeight="1">
      <c r="A773" s="6"/>
      <c r="B773" s="1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4.25" customHeight="1">
      <c r="A774" s="6"/>
      <c r="B774" s="1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4.25" customHeight="1">
      <c r="A775" s="6"/>
      <c r="B775" s="1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4.25" customHeight="1">
      <c r="A776" s="6"/>
      <c r="B776" s="1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4.25" customHeight="1">
      <c r="A777" s="6"/>
      <c r="B777" s="1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4.25" customHeight="1">
      <c r="A778" s="6"/>
      <c r="B778" s="1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4.25" customHeight="1">
      <c r="A779" s="6"/>
      <c r="B779" s="1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4.25" customHeight="1">
      <c r="A780" s="6"/>
      <c r="B780" s="1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4.25" customHeight="1">
      <c r="A781" s="6"/>
      <c r="B781" s="1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4.25" customHeight="1">
      <c r="A782" s="6"/>
      <c r="B782" s="1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4.25" customHeight="1">
      <c r="A783" s="6"/>
      <c r="B783" s="1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4.25" customHeight="1">
      <c r="A784" s="6"/>
      <c r="B784" s="1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4.25" customHeight="1">
      <c r="A785" s="6"/>
      <c r="B785" s="1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4.25" customHeight="1">
      <c r="A786" s="6"/>
      <c r="B786" s="1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4.25" customHeight="1">
      <c r="A787" s="6"/>
      <c r="B787" s="1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4.25" customHeight="1">
      <c r="A788" s="6"/>
      <c r="B788" s="1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4.25" customHeight="1">
      <c r="A789" s="6"/>
      <c r="B789" s="1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4.25" customHeight="1">
      <c r="A790" s="6"/>
      <c r="B790" s="1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4.25" customHeight="1">
      <c r="A791" s="6"/>
      <c r="B791" s="1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4.25" customHeight="1">
      <c r="A792" s="6"/>
      <c r="B792" s="1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4.25" customHeight="1">
      <c r="A793" s="6"/>
      <c r="B793" s="1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4.25" customHeight="1">
      <c r="A794" s="6"/>
      <c r="B794" s="1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4.25" customHeight="1">
      <c r="A795" s="6"/>
      <c r="B795" s="1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4.25" customHeight="1">
      <c r="A796" s="6"/>
      <c r="B796" s="1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4.25" customHeight="1">
      <c r="A797" s="6"/>
      <c r="B797" s="1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4.25" customHeight="1">
      <c r="A798" s="6"/>
      <c r="B798" s="1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4.25" customHeight="1">
      <c r="A799" s="6"/>
      <c r="B799" s="1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4.25" customHeight="1">
      <c r="A800" s="6"/>
      <c r="B800" s="1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4.25" customHeight="1">
      <c r="A801" s="6"/>
      <c r="B801" s="1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4.25" customHeight="1">
      <c r="A802" s="6"/>
      <c r="B802" s="1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4.25" customHeight="1">
      <c r="A803" s="6"/>
      <c r="B803" s="1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4.25" customHeight="1">
      <c r="A804" s="6"/>
      <c r="B804" s="1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4.25" customHeight="1">
      <c r="A805" s="6"/>
      <c r="B805" s="1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4.25" customHeight="1">
      <c r="A806" s="6"/>
      <c r="B806" s="1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4.25" customHeight="1">
      <c r="A807" s="6"/>
      <c r="B807" s="1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4.25" customHeight="1">
      <c r="A808" s="6"/>
      <c r="B808" s="1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4.25" customHeight="1">
      <c r="A809" s="6"/>
      <c r="B809" s="1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4.25" customHeight="1">
      <c r="A810" s="6"/>
      <c r="B810" s="1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4.25" customHeight="1">
      <c r="A811" s="6"/>
      <c r="B811" s="1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4.25" customHeight="1">
      <c r="A812" s="6"/>
      <c r="B812" s="1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4.25" customHeight="1">
      <c r="A813" s="6"/>
      <c r="B813" s="1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4.25" customHeight="1">
      <c r="A814" s="6"/>
      <c r="B814" s="1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4.25" customHeight="1">
      <c r="A815" s="6"/>
      <c r="B815" s="1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4.25" customHeight="1">
      <c r="A816" s="6"/>
      <c r="B816" s="1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4.25" customHeight="1">
      <c r="A817" s="6"/>
      <c r="B817" s="1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4.25" customHeight="1">
      <c r="A818" s="6"/>
      <c r="B818" s="1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4.25" customHeight="1">
      <c r="A819" s="6"/>
      <c r="B819" s="1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4.25" customHeight="1">
      <c r="A820" s="6"/>
      <c r="B820" s="1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4.25" customHeight="1">
      <c r="A821" s="6"/>
      <c r="B821" s="1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4.25" customHeight="1">
      <c r="A822" s="6"/>
      <c r="B822" s="1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4.25" customHeight="1">
      <c r="A823" s="6"/>
      <c r="B823" s="1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4.25" customHeight="1">
      <c r="A824" s="6"/>
      <c r="B824" s="1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4.25" customHeight="1">
      <c r="A825" s="6"/>
      <c r="B825" s="1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4.25" customHeight="1">
      <c r="A826" s="6"/>
      <c r="B826" s="1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4.25" customHeight="1">
      <c r="A827" s="6"/>
      <c r="B827" s="1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4.25" customHeight="1">
      <c r="A828" s="6"/>
      <c r="B828" s="1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4.25" customHeight="1">
      <c r="A829" s="6"/>
      <c r="B829" s="1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4.25" customHeight="1">
      <c r="A830" s="6"/>
      <c r="B830" s="1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4.25" customHeight="1">
      <c r="A831" s="6"/>
      <c r="B831" s="1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4.25" customHeight="1">
      <c r="A832" s="6"/>
      <c r="B832" s="1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4.25" customHeight="1">
      <c r="A833" s="6"/>
      <c r="B833" s="1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4.25" customHeight="1">
      <c r="A834" s="6"/>
      <c r="B834" s="1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4.25" customHeight="1">
      <c r="A835" s="6"/>
      <c r="B835" s="1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4.25" customHeight="1">
      <c r="A836" s="6"/>
      <c r="B836" s="1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4.25" customHeight="1">
      <c r="A837" s="6"/>
      <c r="B837" s="1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4.25" customHeight="1">
      <c r="A838" s="6"/>
      <c r="B838" s="1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4.25" customHeight="1">
      <c r="A839" s="6"/>
      <c r="B839" s="1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4.25" customHeight="1">
      <c r="A840" s="6"/>
      <c r="B840" s="1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4.25" customHeight="1">
      <c r="A841" s="6"/>
      <c r="B841" s="1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4.25" customHeight="1">
      <c r="A842" s="6"/>
      <c r="B842" s="1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4.25" customHeight="1">
      <c r="A843" s="6"/>
      <c r="B843" s="1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4.25" customHeight="1">
      <c r="A844" s="6"/>
      <c r="B844" s="1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4.25" customHeight="1">
      <c r="A845" s="6"/>
      <c r="B845" s="1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4.25" customHeight="1">
      <c r="A846" s="6"/>
      <c r="B846" s="1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4.25" customHeight="1">
      <c r="A847" s="6"/>
      <c r="B847" s="1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4.25" customHeight="1">
      <c r="A848" s="6"/>
      <c r="B848" s="1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4.25" customHeight="1">
      <c r="A849" s="6"/>
      <c r="B849" s="1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4.25" customHeight="1">
      <c r="A850" s="6"/>
      <c r="B850" s="1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4.25" customHeight="1">
      <c r="A851" s="6"/>
      <c r="B851" s="1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4.25" customHeight="1">
      <c r="A852" s="6"/>
      <c r="B852" s="1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4.25" customHeight="1">
      <c r="A853" s="6"/>
      <c r="B853" s="1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4.25" customHeight="1">
      <c r="A854" s="6"/>
      <c r="B854" s="1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4.25" customHeight="1">
      <c r="A855" s="6"/>
      <c r="B855" s="1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4.25" customHeight="1">
      <c r="A856" s="6"/>
      <c r="B856" s="1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4.25" customHeight="1">
      <c r="A857" s="6"/>
      <c r="B857" s="1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4.25" customHeight="1">
      <c r="A858" s="6"/>
      <c r="B858" s="1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4.25" customHeight="1">
      <c r="A859" s="6"/>
      <c r="B859" s="1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4.25" customHeight="1">
      <c r="A860" s="6"/>
      <c r="B860" s="1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4.25" customHeight="1">
      <c r="A861" s="6"/>
      <c r="B861" s="1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4.25" customHeight="1">
      <c r="A862" s="6"/>
      <c r="B862" s="1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4.25" customHeight="1">
      <c r="A863" s="6"/>
      <c r="B863" s="1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4.25" customHeight="1">
      <c r="A864" s="6"/>
      <c r="B864" s="1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4.25" customHeight="1">
      <c r="A865" s="6"/>
      <c r="B865" s="1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4.25" customHeight="1">
      <c r="A866" s="6"/>
      <c r="B866" s="1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4.25" customHeight="1">
      <c r="A867" s="6"/>
      <c r="B867" s="1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4.25" customHeight="1">
      <c r="A868" s="6"/>
      <c r="B868" s="1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4.25" customHeight="1">
      <c r="A869" s="6"/>
      <c r="B869" s="1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4.25" customHeight="1">
      <c r="A870" s="6"/>
      <c r="B870" s="1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4.25" customHeight="1">
      <c r="A871" s="6"/>
      <c r="B871" s="1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4.25" customHeight="1">
      <c r="A872" s="6"/>
      <c r="B872" s="1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4.25" customHeight="1">
      <c r="A873" s="6"/>
      <c r="B873" s="1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4.25" customHeight="1">
      <c r="A874" s="6"/>
      <c r="B874" s="1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4.25" customHeight="1">
      <c r="A875" s="6"/>
      <c r="B875" s="1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4.25" customHeight="1">
      <c r="A876" s="6"/>
      <c r="B876" s="1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4.25" customHeight="1">
      <c r="A877" s="6"/>
      <c r="B877" s="1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4.25" customHeight="1">
      <c r="A878" s="6"/>
      <c r="B878" s="1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4.25" customHeight="1">
      <c r="A879" s="6"/>
      <c r="B879" s="1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4.25" customHeight="1">
      <c r="A880" s="6"/>
      <c r="B880" s="1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4.25" customHeight="1">
      <c r="A881" s="6"/>
      <c r="B881" s="1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4.25" customHeight="1">
      <c r="A882" s="6"/>
      <c r="B882" s="1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4.25" customHeight="1">
      <c r="A883" s="6"/>
      <c r="B883" s="1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4.25" customHeight="1">
      <c r="A884" s="6"/>
      <c r="B884" s="1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4.25" customHeight="1">
      <c r="A885" s="6"/>
      <c r="B885" s="1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4.25" customHeight="1">
      <c r="A886" s="6"/>
      <c r="B886" s="1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4.25" customHeight="1">
      <c r="A887" s="6"/>
      <c r="B887" s="1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4.25" customHeight="1">
      <c r="A888" s="6"/>
      <c r="B888" s="1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4.25" customHeight="1">
      <c r="A889" s="6"/>
      <c r="B889" s="1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4.25" customHeight="1">
      <c r="A890" s="6"/>
      <c r="B890" s="1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4.25" customHeight="1">
      <c r="A891" s="6"/>
      <c r="B891" s="1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4.25" customHeight="1">
      <c r="A892" s="6"/>
      <c r="B892" s="1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4.25" customHeight="1">
      <c r="A893" s="6"/>
      <c r="B893" s="1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4.25" customHeight="1">
      <c r="A894" s="6"/>
      <c r="B894" s="1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4.25" customHeight="1">
      <c r="A895" s="6"/>
      <c r="B895" s="1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4.25" customHeight="1">
      <c r="A896" s="6"/>
      <c r="B896" s="1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4.25" customHeight="1">
      <c r="A897" s="6"/>
      <c r="B897" s="1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4.25" customHeight="1">
      <c r="A898" s="6"/>
      <c r="B898" s="1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4.25" customHeight="1">
      <c r="A899" s="6"/>
      <c r="B899" s="1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4.25" customHeight="1">
      <c r="A900" s="6"/>
      <c r="B900" s="1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4.25" customHeight="1">
      <c r="A901" s="6"/>
      <c r="B901" s="1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4.25" customHeight="1">
      <c r="A902" s="6"/>
      <c r="B902" s="1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4.25" customHeight="1">
      <c r="A903" s="6"/>
      <c r="B903" s="1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4.25" customHeight="1">
      <c r="A904" s="6"/>
      <c r="B904" s="1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4.25" customHeight="1">
      <c r="A905" s="6"/>
      <c r="B905" s="1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4.25" customHeight="1">
      <c r="A906" s="6"/>
      <c r="B906" s="1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4.25" customHeight="1">
      <c r="A907" s="6"/>
      <c r="B907" s="1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4.25" customHeight="1">
      <c r="A908" s="6"/>
      <c r="B908" s="1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4.25" customHeight="1">
      <c r="A909" s="6"/>
      <c r="B909" s="1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4.25" customHeight="1">
      <c r="A910" s="6"/>
      <c r="B910" s="1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4.25" customHeight="1">
      <c r="A911" s="6"/>
      <c r="B911" s="1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4.25" customHeight="1">
      <c r="A912" s="6"/>
      <c r="B912" s="1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4.25" customHeight="1">
      <c r="A913" s="6"/>
      <c r="B913" s="1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4.25" customHeight="1">
      <c r="A914" s="6"/>
      <c r="B914" s="1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4.25" customHeight="1">
      <c r="A915" s="6"/>
      <c r="B915" s="1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4.25" customHeight="1">
      <c r="A916" s="6"/>
      <c r="B916" s="1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4.25" customHeight="1">
      <c r="A917" s="6"/>
      <c r="B917" s="1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4.25" customHeight="1">
      <c r="A918" s="6"/>
      <c r="B918" s="1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4.25" customHeight="1">
      <c r="A919" s="6"/>
      <c r="B919" s="1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4.25" customHeight="1">
      <c r="A920" s="6"/>
      <c r="B920" s="1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4.25" customHeight="1">
      <c r="A921" s="6"/>
      <c r="B921" s="1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4.25" customHeight="1">
      <c r="A922" s="6"/>
      <c r="B922" s="1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4.25" customHeight="1">
      <c r="A923" s="6"/>
      <c r="B923" s="1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4.25" customHeight="1">
      <c r="A924" s="6"/>
      <c r="B924" s="1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4.25" customHeight="1">
      <c r="A925" s="6"/>
      <c r="B925" s="1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4.25" customHeight="1">
      <c r="A926" s="6"/>
      <c r="B926" s="1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4.25" customHeight="1">
      <c r="A927" s="6"/>
      <c r="B927" s="1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4.25" customHeight="1">
      <c r="A928" s="6"/>
      <c r="B928" s="1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4.25" customHeight="1">
      <c r="A929" s="6"/>
      <c r="B929" s="1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4.25" customHeight="1">
      <c r="A930" s="6"/>
      <c r="B930" s="1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4.25" customHeight="1">
      <c r="A931" s="6"/>
      <c r="B931" s="1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4.25" customHeight="1">
      <c r="A932" s="6"/>
      <c r="B932" s="1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4.25" customHeight="1">
      <c r="A933" s="6"/>
      <c r="B933" s="1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4.25" customHeight="1">
      <c r="A934" s="6"/>
      <c r="B934" s="1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4.25" customHeight="1">
      <c r="A935" s="6"/>
      <c r="B935" s="1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4.25" customHeight="1">
      <c r="A936" s="6"/>
      <c r="B936" s="1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4.25" customHeight="1">
      <c r="A937" s="6"/>
      <c r="B937" s="1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4.25" customHeight="1">
      <c r="A938" s="6"/>
      <c r="B938" s="1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4.25" customHeight="1">
      <c r="A939" s="6"/>
      <c r="B939" s="1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4.25" customHeight="1">
      <c r="A940" s="6"/>
      <c r="B940" s="1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4.25" customHeight="1">
      <c r="A941" s="6"/>
      <c r="B941" s="1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4.25" customHeight="1">
      <c r="A942" s="6"/>
      <c r="B942" s="1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4.25" customHeight="1">
      <c r="A943" s="6"/>
      <c r="B943" s="1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4.25" customHeight="1">
      <c r="A944" s="6"/>
      <c r="B944" s="1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4.25" customHeight="1">
      <c r="A945" s="6"/>
      <c r="B945" s="1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4.25" customHeight="1">
      <c r="A946" s="6"/>
      <c r="B946" s="1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4.25" customHeight="1">
      <c r="A947" s="6"/>
      <c r="B947" s="1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4.25" customHeight="1">
      <c r="A948" s="6"/>
      <c r="B948" s="1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4.25" customHeight="1">
      <c r="A949" s="6"/>
      <c r="B949" s="1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4.25" customHeight="1">
      <c r="A950" s="6"/>
      <c r="B950" s="1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4.25" customHeight="1">
      <c r="A951" s="6"/>
      <c r="B951" s="1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4.25" customHeight="1">
      <c r="A952" s="6"/>
      <c r="B952" s="1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4.25" customHeight="1">
      <c r="A953" s="6"/>
      <c r="B953" s="1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4.25" customHeight="1">
      <c r="A954" s="6"/>
      <c r="B954" s="1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4.25" customHeight="1">
      <c r="A955" s="6"/>
      <c r="B955" s="1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4.25" customHeight="1">
      <c r="A956" s="6"/>
      <c r="B956" s="1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4.25" customHeight="1">
      <c r="A957" s="6"/>
      <c r="B957" s="1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4.25" customHeight="1">
      <c r="A958" s="6"/>
      <c r="B958" s="1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4.25" customHeight="1">
      <c r="A959" s="6"/>
      <c r="B959" s="1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4.25" customHeight="1">
      <c r="A960" s="6"/>
      <c r="B960" s="1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4.25" customHeight="1">
      <c r="A961" s="6"/>
      <c r="B961" s="1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4.25" customHeight="1">
      <c r="A962" s="6"/>
      <c r="B962" s="1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4.25" customHeight="1">
      <c r="A963" s="6"/>
      <c r="B963" s="1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4.25" customHeight="1">
      <c r="A964" s="6"/>
      <c r="B964" s="1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4.25" customHeight="1">
      <c r="A965" s="6"/>
      <c r="B965" s="1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4.25" customHeight="1">
      <c r="A966" s="6"/>
      <c r="B966" s="1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4.25" customHeight="1">
      <c r="A967" s="6"/>
      <c r="B967" s="1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4.25" customHeight="1">
      <c r="A968" s="6"/>
      <c r="B968" s="1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4.25" customHeight="1">
      <c r="A969" s="6"/>
      <c r="B969" s="1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4.25" customHeight="1">
      <c r="A970" s="6"/>
      <c r="B970" s="1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4.25" customHeight="1">
      <c r="A971" s="6"/>
      <c r="B971" s="1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4.25" customHeight="1">
      <c r="A972" s="6"/>
      <c r="B972" s="1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4.25" customHeight="1">
      <c r="A973" s="6"/>
      <c r="B973" s="1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4.25" customHeight="1">
      <c r="A974" s="6"/>
      <c r="B974" s="1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4.25" customHeight="1">
      <c r="A975" s="6"/>
      <c r="B975" s="1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4.25" customHeight="1">
      <c r="A976" s="6"/>
      <c r="B976" s="1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4.25" customHeight="1">
      <c r="A977" s="6"/>
      <c r="B977" s="1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4.25" customHeight="1">
      <c r="A978" s="6"/>
      <c r="B978" s="1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4.25" customHeight="1">
      <c r="A979" s="6"/>
      <c r="B979" s="1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4.25" customHeight="1">
      <c r="A980" s="6"/>
      <c r="B980" s="1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4.25" customHeight="1">
      <c r="A981" s="6"/>
      <c r="B981" s="1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4.25" customHeight="1">
      <c r="A982" s="6"/>
      <c r="B982" s="1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4.25" customHeight="1">
      <c r="A983" s="6"/>
      <c r="B983" s="1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4.25" customHeight="1">
      <c r="A984" s="6"/>
      <c r="B984" s="1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4.25" customHeight="1">
      <c r="A985" s="6"/>
      <c r="B985" s="1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4.25" customHeight="1">
      <c r="A986" s="6"/>
      <c r="B986" s="1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4.25" customHeight="1">
      <c r="A987" s="6"/>
      <c r="B987" s="1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4.25" customHeight="1">
      <c r="A988" s="6"/>
      <c r="B988" s="1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4.25" customHeight="1">
      <c r="A989" s="6"/>
      <c r="B989" s="1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4.25" customHeight="1">
      <c r="A990" s="6"/>
      <c r="B990" s="1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4.25" customHeight="1">
      <c r="A991" s="6"/>
      <c r="B991" s="1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4.25" customHeight="1">
      <c r="A992" s="6"/>
      <c r="B992" s="1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4.25" customHeight="1">
      <c r="A993" s="6"/>
      <c r="B993" s="1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4.25" customHeight="1">
      <c r="A994" s="6"/>
      <c r="B994" s="1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4.25" customHeight="1">
      <c r="A995" s="6"/>
      <c r="B995" s="1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4.25" customHeight="1">
      <c r="A996" s="6"/>
      <c r="B996" s="1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4.25" customHeight="1">
      <c r="A997" s="6"/>
      <c r="B997" s="1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4.25" customHeight="1">
      <c r="A998" s="6"/>
      <c r="B998" s="1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4.25" customHeight="1">
      <c r="A999" s="6"/>
      <c r="B999" s="1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4.25" customHeight="1">
      <c r="A1000" s="6"/>
      <c r="B1000" s="1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43</v>
      </c>
    </row>
    <row r="2">
      <c r="A2" s="62" t="str">
        <f>IFERROR(__xludf.DUMMYFUNCTION(" IMPORTRANGE(""https://docs.google.com/spreadsheets/d/1vxsYrOxMY8yvGAwmoGggLx7bwXzFDdNk24f5G50uvsM/edit#gid=659344248"",""extrac-So SIX-1!A2:A161"")"),"immond")</f>
        <v>immond</v>
      </c>
      <c r="B2" s="55">
        <v>1.0</v>
      </c>
      <c r="C2" s="63">
        <f t="shared" ref="C2:C161" si="1">800*(1-(B2/($H$1+1)))*POWER((SQRT(($H$1+1)/B2)),1/2)</f>
        <v>2013.580215</v>
      </c>
      <c r="D2" s="57" t="str">
        <f>VLOOKUP(A2,'Classement S6'!$B$2:$C$150,1,0)</f>
        <v>immond</v>
      </c>
      <c r="E2" s="58" t="str">
        <f t="shared" ref="E2:E161" si="2">IF(D2=A2,"","erreur")</f>
        <v/>
      </c>
    </row>
    <row r="3">
      <c r="A3" s="62" t="str">
        <f>IFERROR(__xludf.DUMMYFUNCTION("""COMPUTED_VALUE"""),"Patgaret")</f>
        <v>Patgaret</v>
      </c>
      <c r="B3" s="55">
        <v>2.0</v>
      </c>
      <c r="C3" s="63">
        <f t="shared" si="1"/>
        <v>1653.835352</v>
      </c>
      <c r="D3" s="57" t="str">
        <f>VLOOKUP(A3,'Classement S6'!$B$2:$C$150,1,0)</f>
        <v>Patgaret</v>
      </c>
      <c r="E3" s="58" t="str">
        <f t="shared" si="2"/>
        <v/>
      </c>
      <c r="G3" s="59"/>
    </row>
    <row r="4">
      <c r="A4" s="62" t="str">
        <f>IFERROR(__xludf.DUMMYFUNCTION("""COMPUTED_VALUE"""),"NOVICEMYSTIC")</f>
        <v>NOVICEMYSTIC</v>
      </c>
      <c r="B4" s="55">
        <v>3.0</v>
      </c>
      <c r="C4" s="63">
        <f t="shared" si="1"/>
        <v>1458.827773</v>
      </c>
      <c r="D4" s="57" t="str">
        <f>VLOOKUP(A4,'Classement S6'!$B$2:$C$150,1,0)</f>
        <v>NOVICEMYSTIC</v>
      </c>
      <c r="E4" s="58" t="str">
        <f t="shared" si="2"/>
        <v/>
      </c>
    </row>
    <row r="5">
      <c r="A5" s="62" t="str">
        <f>IFERROR(__xludf.DUMMYFUNCTION("""COMPUTED_VALUE"""),"erniedog56x")</f>
        <v>erniedog56x</v>
      </c>
      <c r="B5" s="55">
        <v>4.0</v>
      </c>
      <c r="C5" s="63">
        <f t="shared" si="1"/>
        <v>1324.480209</v>
      </c>
      <c r="D5" s="57" t="str">
        <f>VLOOKUP(A5,'Classement S6'!$B$2:$C$150,1,0)</f>
        <v>erniedog56x</v>
      </c>
      <c r="E5" s="58" t="str">
        <f t="shared" si="2"/>
        <v/>
      </c>
    </row>
    <row r="6">
      <c r="A6" s="62" t="str">
        <f>IFERROR(__xludf.DUMMYFUNCTION("""COMPUTED_VALUE"""),"LEGOLEGOTE")</f>
        <v>LEGOLEGOTE</v>
      </c>
      <c r="B6" s="55">
        <v>5.0</v>
      </c>
      <c r="C6" s="63">
        <f t="shared" si="1"/>
        <v>1221.300642</v>
      </c>
      <c r="D6" s="57" t="str">
        <f>VLOOKUP(A6,'Classement S6'!$B$2:$C$150,1,0)</f>
        <v>LEGOLEGOTE</v>
      </c>
      <c r="E6" s="58" t="str">
        <f t="shared" si="2"/>
        <v/>
      </c>
    </row>
    <row r="7">
      <c r="A7" s="62" t="str">
        <f>IFERROR(__xludf.DUMMYFUNCTION("""COMPUTED_VALUE"""),"FridAKahlo")</f>
        <v>FridAKahlo</v>
      </c>
      <c r="B7" s="55">
        <v>6.0</v>
      </c>
      <c r="C7" s="63">
        <f t="shared" si="1"/>
        <v>1136.962822</v>
      </c>
      <c r="D7" s="57" t="str">
        <f>VLOOKUP(A7,'Classement S6'!$B$2:$C$150,1,0)</f>
        <v>FridAKahlo</v>
      </c>
      <c r="E7" s="58" t="str">
        <f t="shared" si="2"/>
        <v/>
      </c>
    </row>
    <row r="8">
      <c r="A8" s="62" t="str">
        <f>IFERROR(__xludf.DUMMYFUNCTION("""COMPUTED_VALUE"""),"rastamokett")</f>
        <v>rastamokett</v>
      </c>
      <c r="B8" s="55">
        <v>7.0</v>
      </c>
      <c r="C8" s="63">
        <f t="shared" si="1"/>
        <v>1065.191504</v>
      </c>
      <c r="D8" s="57" t="str">
        <f>VLOOKUP(A8,'Classement S6'!$B$2:$C$150,1,0)</f>
        <v>rastamokett</v>
      </c>
      <c r="E8" s="58" t="str">
        <f t="shared" si="2"/>
        <v/>
      </c>
    </row>
    <row r="9">
      <c r="A9" s="62" t="str">
        <f>IFERROR(__xludf.DUMMYFUNCTION("""COMPUTED_VALUE"""),"Like_A_Fish")</f>
        <v>Like_A_Fish</v>
      </c>
      <c r="B9" s="55">
        <v>8.0</v>
      </c>
      <c r="C9" s="63">
        <f t="shared" si="1"/>
        <v>1002.375594</v>
      </c>
      <c r="D9" s="57" t="str">
        <f>VLOOKUP(A9,'Classement S6'!$B$2:$C$150,1,0)</f>
        <v>Like_A_Fish</v>
      </c>
      <c r="E9" s="58" t="str">
        <f t="shared" si="2"/>
        <v/>
      </c>
    </row>
    <row r="10">
      <c r="A10" s="62" t="str">
        <f>IFERROR(__xludf.DUMMYFUNCTION("""COMPUTED_VALUE"""),"Mikalack")</f>
        <v>Mikalack</v>
      </c>
      <c r="B10" s="55">
        <v>9.0</v>
      </c>
      <c r="C10" s="63">
        <f t="shared" si="1"/>
        <v>946.2543666</v>
      </c>
      <c r="D10" s="57" t="str">
        <f>VLOOKUP(A10,'Classement S6'!$B$2:$C$150,1,0)</f>
        <v>Mikalack</v>
      </c>
      <c r="E10" s="58" t="str">
        <f t="shared" si="2"/>
        <v/>
      </c>
    </row>
    <row r="11">
      <c r="A11" s="62" t="str">
        <f>IFERROR(__xludf.DUMMYFUNCTION("""COMPUTED_VALUE"""),"Fistipanda")</f>
        <v>Fistipanda</v>
      </c>
      <c r="B11" s="55">
        <v>10.0</v>
      </c>
      <c r="C11" s="63">
        <f t="shared" si="1"/>
        <v>895.3222896</v>
      </c>
      <c r="D11" s="57" t="str">
        <f>VLOOKUP(A11,'Classement S6'!$B$2:$C$150,1,0)</f>
        <v>Fistipanda</v>
      </c>
      <c r="E11" s="58" t="str">
        <f t="shared" si="2"/>
        <v/>
      </c>
    </row>
    <row r="12">
      <c r="A12" s="62" t="str">
        <f>IFERROR(__xludf.DUMMYFUNCTION("""COMPUTED_VALUE"""),"BARBAPAPA.")</f>
        <v>BARBAPAPA.</v>
      </c>
      <c r="B12" s="55">
        <v>11.0</v>
      </c>
      <c r="C12" s="63">
        <f t="shared" si="1"/>
        <v>848.5281374</v>
      </c>
      <c r="D12" s="57" t="str">
        <f>VLOOKUP(A12,'Classement S6'!$B$2:$C$150,1,0)</f>
        <v>BARBAPAPA.</v>
      </c>
      <c r="E12" s="58" t="str">
        <f t="shared" si="2"/>
        <v/>
      </c>
    </row>
    <row r="13">
      <c r="A13" s="62" t="str">
        <f>IFERROR(__xludf.DUMMYFUNCTION("""COMPUTED_VALUE"""),"x calou61")</f>
        <v>x calou61</v>
      </c>
      <c r="B13" s="55">
        <v>12.0</v>
      </c>
      <c r="C13" s="63">
        <f t="shared" si="1"/>
        <v>805.109862</v>
      </c>
      <c r="D13" s="57" t="str">
        <f>VLOOKUP(A13,'Classement S6'!$B$2:$C$150,1,0)</f>
        <v>x calou61</v>
      </c>
      <c r="E13" s="58" t="str">
        <f t="shared" si="2"/>
        <v/>
      </c>
    </row>
    <row r="14">
      <c r="A14" s="62" t="str">
        <f>IFERROR(__xludf.DUMMYFUNCTION("""COMPUTED_VALUE"""),"Pachavi")</f>
        <v>Pachavi</v>
      </c>
      <c r="B14" s="55">
        <v>13.0</v>
      </c>
      <c r="C14" s="63">
        <f t="shared" si="1"/>
        <v>764.4979679</v>
      </c>
      <c r="D14" s="57" t="str">
        <f>VLOOKUP(A14,'Classement S6'!$B$2:$C$150,1,0)</f>
        <v>Pachavi</v>
      </c>
      <c r="E14" s="58" t="str">
        <f t="shared" si="2"/>
        <v/>
      </c>
    </row>
    <row r="15">
      <c r="A15" s="62" t="str">
        <f>IFERROR(__xludf.DUMMYFUNCTION("""COMPUTED_VALUE"""),"gregmoore")</f>
        <v>gregmoore</v>
      </c>
      <c r="B15" s="55">
        <v>14.0</v>
      </c>
      <c r="C15" s="63">
        <f t="shared" si="1"/>
        <v>726.2559867</v>
      </c>
      <c r="D15" s="57" t="str">
        <f>VLOOKUP(A15,'Classement S6'!$B$2:$C$150,1,0)</f>
        <v>gregmoore</v>
      </c>
      <c r="E15" s="58" t="str">
        <f t="shared" si="2"/>
        <v/>
      </c>
    </row>
    <row r="16">
      <c r="A16" s="62" t="str">
        <f>IFERROR(__xludf.DUMMYFUNCTION("""COMPUTED_VALUE"""),"Loulou79")</f>
        <v>Loulou79</v>
      </c>
      <c r="B16" s="55">
        <v>15.0</v>
      </c>
      <c r="C16" s="63">
        <f t="shared" si="1"/>
        <v>690.0422185</v>
      </c>
      <c r="D16" s="57" t="str">
        <f>VLOOKUP(A16,'Classement S6'!$B$2:$C$150,1,0)</f>
        <v>Loulou79</v>
      </c>
      <c r="E16" s="58" t="str">
        <f t="shared" si="2"/>
        <v/>
      </c>
    </row>
    <row r="17">
      <c r="A17" s="62" t="str">
        <f>IFERROR(__xludf.DUMMYFUNCTION("""COMPUTED_VALUE"""),"Vaillant 86")</f>
        <v>Vaillant 86</v>
      </c>
      <c r="B17" s="55">
        <v>16.0</v>
      </c>
      <c r="C17" s="63">
        <f t="shared" si="1"/>
        <v>655.5842559</v>
      </c>
      <c r="D17" s="57" t="str">
        <f>VLOOKUP(A17,'Classement S6'!$B$2:$C$150,1,0)</f>
        <v>Vaillant 86</v>
      </c>
      <c r="E17" s="58" t="str">
        <f t="shared" si="2"/>
        <v/>
      </c>
    </row>
    <row r="18">
      <c r="A18" s="62" t="str">
        <f>IFERROR(__xludf.DUMMYFUNCTION("""COMPUTED_VALUE"""),"Rod_John_VI")</f>
        <v>Rod_John_VI</v>
      </c>
      <c r="B18" s="55">
        <v>17.0</v>
      </c>
      <c r="C18" s="63">
        <f t="shared" si="1"/>
        <v>622.6614999</v>
      </c>
      <c r="D18" s="57" t="str">
        <f>VLOOKUP(A18,'Classement S6'!$B$2:$C$150,1,0)</f>
        <v>Rod_John_VI</v>
      </c>
      <c r="E18" s="58" t="str">
        <f t="shared" si="2"/>
        <v/>
      </c>
    </row>
    <row r="19">
      <c r="A19" s="62" t="str">
        <f>IFERROR(__xludf.DUMMYFUNCTION("""COMPUTED_VALUE"""),"Angostoura")</f>
        <v>Angostoura</v>
      </c>
      <c r="B19" s="55">
        <v>18.0</v>
      </c>
      <c r="C19" s="63">
        <f t="shared" si="1"/>
        <v>591.0928436</v>
      </c>
      <c r="D19" s="57" t="str">
        <f>VLOOKUP(A19,'Classement S6'!$B$2:$C$150,1,0)</f>
        <v>#N/A</v>
      </c>
      <c r="E19" s="58" t="str">
        <f t="shared" si="2"/>
        <v>#N/A</v>
      </c>
    </row>
    <row r="20">
      <c r="A20" s="62" t="str">
        <f>IFERROR(__xludf.DUMMYFUNCTION("""COMPUTED_VALUE"""),"POMB1664")</f>
        <v>POMB1664</v>
      </c>
      <c r="B20" s="55">
        <v>19.0</v>
      </c>
      <c r="C20" s="63">
        <f t="shared" si="1"/>
        <v>560.7277997</v>
      </c>
      <c r="D20" s="57" t="str">
        <f>VLOOKUP(A20,'Classement S6'!$B$2:$C$150,1,0)</f>
        <v>POMB1664</v>
      </c>
      <c r="E20" s="58" t="str">
        <f t="shared" si="2"/>
        <v/>
      </c>
    </row>
    <row r="21">
      <c r="A21" s="62" t="str">
        <f>IFERROR(__xludf.DUMMYFUNCTION("""COMPUTED_VALUE"""),"8kinder6")</f>
        <v>8kinder6</v>
      </c>
      <c r="B21" s="55">
        <v>20.0</v>
      </c>
      <c r="C21" s="63">
        <f t="shared" si="1"/>
        <v>531.4399792</v>
      </c>
      <c r="D21" s="57" t="str">
        <f>VLOOKUP(A21,'Classement S6'!$B$2:$C$150,1,0)</f>
        <v>8kinder6</v>
      </c>
      <c r="E21" s="58" t="str">
        <f t="shared" si="2"/>
        <v/>
      </c>
    </row>
    <row r="22">
      <c r="A22" s="62" t="str">
        <f>IFERROR(__xludf.DUMMYFUNCTION("""COMPUTED_VALUE"""),"Mako Lemore")</f>
        <v>Mako Lemore</v>
      </c>
      <c r="B22" s="55">
        <v>21.0</v>
      </c>
      <c r="C22" s="63">
        <f t="shared" si="1"/>
        <v>503.122213</v>
      </c>
      <c r="D22" s="57" t="str">
        <f>VLOOKUP(A22,'Classement S6'!$B$2:$C$150,1,0)</f>
        <v>Mako Lemore</v>
      </c>
      <c r="E22" s="58" t="str">
        <f t="shared" si="2"/>
        <v/>
      </c>
    </row>
    <row r="23">
      <c r="A23" s="62" t="str">
        <f>IFERROR(__xludf.DUMMYFUNCTION("""COMPUTED_VALUE"""),"chatouill86")</f>
        <v>chatouill86</v>
      </c>
      <c r="B23" s="55">
        <v>22.0</v>
      </c>
      <c r="C23" s="63">
        <f t="shared" si="1"/>
        <v>475.682846</v>
      </c>
      <c r="D23" s="57" t="str">
        <f>VLOOKUP(A23,'Classement S6'!$B$2:$C$150,1,0)</f>
        <v>chatouill86</v>
      </c>
      <c r="E23" s="58" t="str">
        <f t="shared" si="2"/>
        <v/>
      </c>
    </row>
    <row r="24">
      <c r="A24" s="62" t="str">
        <f>IFERROR(__xludf.DUMMYFUNCTION("""COMPUTED_VALUE"""),"SIr_Tango")</f>
        <v>SIr_Tango</v>
      </c>
      <c r="B24" s="55">
        <v>23.0</v>
      </c>
      <c r="C24" s="63">
        <f t="shared" si="1"/>
        <v>449.0428808</v>
      </c>
      <c r="D24" s="57" t="str">
        <f>VLOOKUP(A24,'Classement S6'!$B$2:$C$150,1,0)</f>
        <v>Sir_Tango</v>
      </c>
      <c r="E24" s="58" t="str">
        <f t="shared" si="2"/>
        <v/>
      </c>
    </row>
    <row r="25">
      <c r="A25" s="62" t="str">
        <f>IFERROR(__xludf.DUMMYFUNCTION("""COMPUTED_VALUE"""),"patrick86370")</f>
        <v>patrick86370</v>
      </c>
      <c r="B25" s="55">
        <v>24.0</v>
      </c>
      <c r="C25" s="63">
        <f t="shared" si="1"/>
        <v>423.133748</v>
      </c>
      <c r="D25" s="57" t="str">
        <f>VLOOKUP(A25,'Classement S6'!$B$2:$C$150,1,0)</f>
        <v>patrick86370</v>
      </c>
      <c r="E25" s="58" t="str">
        <f t="shared" si="2"/>
        <v/>
      </c>
    </row>
    <row r="26">
      <c r="A26" s="62" t="str">
        <f>IFERROR(__xludf.DUMMYFUNCTION("""COMPUTED_VALUE"""),"KamehamehaS")</f>
        <v>KamehamehaS</v>
      </c>
      <c r="B26" s="55">
        <v>25.0</v>
      </c>
      <c r="C26" s="63">
        <f t="shared" si="1"/>
        <v>397.8955466</v>
      </c>
      <c r="D26" s="57" t="str">
        <f>VLOOKUP(A26,'Classement S6'!$B$2:$C$150,1,0)</f>
        <v>KamehamehAS</v>
      </c>
      <c r="E26" s="58" t="str">
        <f t="shared" si="2"/>
        <v/>
      </c>
    </row>
    <row r="27">
      <c r="A27" s="62" t="str">
        <f>IFERROR(__xludf.DUMMYFUNCTION("""COMPUTED_VALUE"""),"SINGE7")</f>
        <v>SINGE7</v>
      </c>
      <c r="B27" s="55">
        <v>26.0</v>
      </c>
      <c r="C27" s="63">
        <f t="shared" si="1"/>
        <v>373.2756391</v>
      </c>
      <c r="D27" s="57" t="str">
        <f>VLOOKUP(A27,'Classement S6'!$B$2:$C$150,1,0)</f>
        <v>SINGE7</v>
      </c>
      <c r="E27" s="58" t="str">
        <f t="shared" si="2"/>
        <v/>
      </c>
    </row>
    <row r="28">
      <c r="A28" s="62" t="str">
        <f>IFERROR(__xludf.DUMMYFUNCTION("""COMPUTED_VALUE"""),"BBH 75")</f>
        <v>BBH 75</v>
      </c>
      <c r="B28" s="55">
        <v>27.0</v>
      </c>
      <c r="C28" s="63">
        <f t="shared" si="1"/>
        <v>349.2275201</v>
      </c>
      <c r="D28" s="57" t="str">
        <f>VLOOKUP(A28,'Classement S6'!$B$2:$C$150,1,0)</f>
        <v>BBH 75</v>
      </c>
      <c r="E28" s="58" t="str">
        <f t="shared" si="2"/>
        <v/>
      </c>
    </row>
    <row r="29">
      <c r="A29" s="62" t="str">
        <f>IFERROR(__xludf.DUMMYFUNCTION("""COMPUTED_VALUE"""),"chAAtAlere")</f>
        <v>chAAtAlere</v>
      </c>
      <c r="B29" s="55">
        <v>28.0</v>
      </c>
      <c r="C29" s="63">
        <f t="shared" si="1"/>
        <v>325.7098964</v>
      </c>
      <c r="D29" s="57" t="str">
        <f>VLOOKUP(A29,'Classement S6'!$B$2:$C$150,1,0)</f>
        <v>chAAtAlere</v>
      </c>
      <c r="E29" s="58" t="str">
        <f t="shared" si="2"/>
        <v/>
      </c>
    </row>
    <row r="30">
      <c r="A30" s="62" t="str">
        <f>IFERROR(__xludf.DUMMYFUNCTION("""COMPUTED_VALUE"""),"fiodor86")</f>
        <v>fiodor86</v>
      </c>
      <c r="B30" s="55">
        <v>29.0</v>
      </c>
      <c r="C30" s="63">
        <f t="shared" si="1"/>
        <v>302.6859338</v>
      </c>
      <c r="D30" s="57" t="str">
        <f>VLOOKUP(A30,'Classement S6'!$B$2:$C$150,1,0)</f>
        <v>fiodor86</v>
      </c>
      <c r="E30" s="58" t="str">
        <f t="shared" si="2"/>
        <v/>
      </c>
    </row>
    <row r="31">
      <c r="A31" s="62" t="str">
        <f>IFERROR(__xludf.DUMMYFUNCTION("""COMPUTED_VALUE"""),"Kevfurious")</f>
        <v>Kevfurious</v>
      </c>
      <c r="B31" s="55">
        <v>30.0</v>
      </c>
      <c r="C31" s="63">
        <f t="shared" si="1"/>
        <v>280.1226342</v>
      </c>
      <c r="D31" s="57" t="str">
        <f>VLOOKUP(A31,'Classement S6'!$B$2:$C$150,1,0)</f>
        <v>Kevfurious</v>
      </c>
      <c r="E31" s="58" t="str">
        <f t="shared" si="2"/>
        <v/>
      </c>
    </row>
    <row r="32">
      <c r="A32" s="62" t="str">
        <f>IFERROR(__xludf.DUMMYFUNCTION("""COMPUTED_VALUE"""),"Phil1308")</f>
        <v>Phil1308</v>
      </c>
      <c r="B32" s="55">
        <v>31.0</v>
      </c>
      <c r="C32" s="63">
        <f t="shared" si="1"/>
        <v>257.9903184</v>
      </c>
      <c r="D32" s="57" t="str">
        <f>VLOOKUP(A32,'Classement S6'!$B$2:$C$150,1,0)</f>
        <v>Phil1308</v>
      </c>
      <c r="E32" s="58" t="str">
        <f t="shared" si="2"/>
        <v/>
      </c>
    </row>
    <row r="33">
      <c r="A33" s="62" t="str">
        <f>IFERROR(__xludf.DUMMYFUNCTION("""COMPUTED_VALUE"""),"Rukia_ichigo")</f>
        <v>Rukia_ichigo</v>
      </c>
      <c r="B33" s="55">
        <v>32.0</v>
      </c>
      <c r="C33" s="63">
        <f t="shared" si="1"/>
        <v>236.2621932</v>
      </c>
      <c r="D33" s="57" t="str">
        <f>VLOOKUP(A33,'Classement S6'!$B$2:$C$150,1,0)</f>
        <v>Rukia_ichigo</v>
      </c>
      <c r="E33" s="58" t="str">
        <f t="shared" si="2"/>
        <v/>
      </c>
    </row>
    <row r="34">
      <c r="A34" s="62" t="str">
        <f>IFERROR(__xludf.DUMMYFUNCTION("""COMPUTED_VALUE"""),"ariba")</f>
        <v>ariba</v>
      </c>
      <c r="B34" s="55">
        <v>33.0</v>
      </c>
      <c r="C34" s="63">
        <f t="shared" si="1"/>
        <v>214.9139864</v>
      </c>
      <c r="D34" s="57" t="str">
        <f>VLOOKUP(A34,'Classement S6'!$B$2:$C$150,1,0)</f>
        <v>ariba</v>
      </c>
      <c r="E34" s="58" t="str">
        <f t="shared" si="2"/>
        <v/>
      </c>
    </row>
    <row r="35">
      <c r="A35" s="62" t="str">
        <f>IFERROR(__xludf.DUMMYFUNCTION("""COMPUTED_VALUE"""),"UniThe")</f>
        <v>UniThe</v>
      </c>
      <c r="B35" s="55">
        <v>34.0</v>
      </c>
      <c r="C35" s="63">
        <f t="shared" si="1"/>
        <v>193.9236382</v>
      </c>
      <c r="D35" s="57" t="str">
        <f>VLOOKUP(A35,'Classement S6'!$B$2:$C$150,1,0)</f>
        <v>UniThe</v>
      </c>
      <c r="E35" s="58" t="str">
        <f t="shared" si="2"/>
        <v/>
      </c>
    </row>
    <row r="36">
      <c r="A36" s="62" t="str">
        <f>IFERROR(__xludf.DUMMYFUNCTION("""COMPUTED_VALUE"""),"i K K i")</f>
        <v>i K K i</v>
      </c>
      <c r="B36" s="55">
        <v>35.0</v>
      </c>
      <c r="C36" s="63">
        <f t="shared" si="1"/>
        <v>173.2710384</v>
      </c>
      <c r="D36" s="57" t="str">
        <f>VLOOKUP(A36,'Classement S6'!$B$2:$C$150,1,0)</f>
        <v>i K K i</v>
      </c>
      <c r="E36" s="58" t="str">
        <f t="shared" si="2"/>
        <v/>
      </c>
    </row>
    <row r="37">
      <c r="A37" s="62" t="str">
        <f>IFERROR(__xludf.DUMMYFUNCTION("""COMPUTED_VALUE"""),"_VisMaVie_")</f>
        <v>_VisMaVie_</v>
      </c>
      <c r="B37" s="55">
        <v>36.0</v>
      </c>
      <c r="C37" s="63">
        <f t="shared" si="1"/>
        <v>152.937801</v>
      </c>
      <c r="D37" s="57" t="str">
        <f>VLOOKUP(A37,'Classement S6'!$B$2:$C$150,1,0)</f>
        <v>_VisMaVie_</v>
      </c>
      <c r="E37" s="58" t="str">
        <f t="shared" si="2"/>
        <v/>
      </c>
    </row>
    <row r="38">
      <c r="A38" s="62" t="str">
        <f>IFERROR(__xludf.DUMMYFUNCTION("""COMPUTED_VALUE"""),"Mitch")</f>
        <v>Mitch</v>
      </c>
      <c r="B38" s="55">
        <v>37.0</v>
      </c>
      <c r="C38" s="63">
        <f t="shared" si="1"/>
        <v>132.9070715</v>
      </c>
      <c r="D38" s="57" t="str">
        <f>VLOOKUP(A38,'Classement S6'!$B$2:$C$150,1,0)</f>
        <v>Mitch</v>
      </c>
      <c r="E38" s="58" t="str">
        <f t="shared" si="2"/>
        <v/>
      </c>
    </row>
    <row r="39">
      <c r="A39" s="62" t="str">
        <f>IFERROR(__xludf.DUMMYFUNCTION("""COMPUTED_VALUE"""),"mabouyas")</f>
        <v>mabouyas</v>
      </c>
      <c r="B39" s="55">
        <v>38.0</v>
      </c>
      <c r="C39" s="63">
        <f t="shared" si="1"/>
        <v>113.1633592</v>
      </c>
      <c r="D39" s="57" t="str">
        <f>VLOOKUP(A39,'Classement S6'!$B$2:$C$150,1,0)</f>
        <v>mabouyas</v>
      </c>
      <c r="E39" s="58" t="str">
        <f t="shared" si="2"/>
        <v/>
      </c>
    </row>
    <row r="40">
      <c r="A40" s="62" t="str">
        <f>IFERROR(__xludf.DUMMYFUNCTION("""COMPUTED_VALUE"""),"Legabodu86")</f>
        <v>Legabodu86</v>
      </c>
      <c r="B40" s="55">
        <v>39.0</v>
      </c>
      <c r="C40" s="63">
        <f t="shared" si="1"/>
        <v>93.69239317</v>
      </c>
      <c r="D40" s="57" t="str">
        <f>VLOOKUP(A40,'Classement S6'!$B$2:$C$150,1,0)</f>
        <v>Legabodu86</v>
      </c>
      <c r="E40" s="58" t="str">
        <f t="shared" si="2"/>
        <v/>
      </c>
    </row>
    <row r="41">
      <c r="A41" s="62" t="str">
        <f>IFERROR(__xludf.DUMMYFUNCTION("""COMPUTED_VALUE"""),"RouteDuRhum")</f>
        <v>RouteDuRhum</v>
      </c>
      <c r="B41" s="55">
        <v>40.0</v>
      </c>
      <c r="C41" s="63">
        <f t="shared" si="1"/>
        <v>74.48099557</v>
      </c>
      <c r="D41" s="57" t="str">
        <f>VLOOKUP(A41,'Classement S6'!$B$2:$C$150,1,0)</f>
        <v>RouteDuRhum</v>
      </c>
      <c r="E41" s="58" t="str">
        <f t="shared" si="2"/>
        <v/>
      </c>
    </row>
    <row r="42">
      <c r="A42" s="62" t="str">
        <f>IFERROR(__xludf.DUMMYFUNCTION("""COMPUTED_VALUE"""),"_Sale-Bet_")</f>
        <v>_Sale-Bet_</v>
      </c>
      <c r="B42" s="55">
        <v>41.0</v>
      </c>
      <c r="C42" s="63">
        <f t="shared" si="1"/>
        <v>55.51697191</v>
      </c>
      <c r="D42" s="57" t="str">
        <f>VLOOKUP(A42,'Classement S6'!$B$2:$C$150,1,0)</f>
        <v>_Sale-Bet_</v>
      </c>
      <c r="E42" s="58" t="str">
        <f t="shared" si="2"/>
        <v/>
      </c>
    </row>
    <row r="43">
      <c r="A43" s="62" t="str">
        <f>IFERROR(__xludf.DUMMYFUNCTION("""COMPUTED_VALUE"""),"Redblood92")</f>
        <v>Redblood92</v>
      </c>
      <c r="B43" s="55">
        <v>42.0</v>
      </c>
      <c r="C43" s="63">
        <f t="shared" si="1"/>
        <v>36.78901438</v>
      </c>
      <c r="D43" s="57" t="str">
        <f>VLOOKUP(A43,'Classement S6'!$B$2:$C$150,1,0)</f>
        <v>Redblood92</v>
      </c>
      <c r="E43" s="58" t="str">
        <f t="shared" si="2"/>
        <v/>
      </c>
    </row>
    <row r="44">
      <c r="A44" s="62" t="str">
        <f>IFERROR(__xludf.DUMMYFUNCTION("""COMPUTED_VALUE"""),"Abrakada")</f>
        <v>Abrakada</v>
      </c>
      <c r="B44" s="55">
        <v>43.0</v>
      </c>
      <c r="C44" s="63">
        <f t="shared" si="1"/>
        <v>18.28661686</v>
      </c>
      <c r="D44" s="57" t="str">
        <f>VLOOKUP(A44,'Classement S6'!$B$2:$C$150,1,0)</f>
        <v>Abrakada</v>
      </c>
      <c r="E44" s="58" t="str">
        <f t="shared" si="2"/>
        <v/>
      </c>
    </row>
    <row r="45">
      <c r="A45" s="62"/>
      <c r="B45" s="55">
        <v>44.0</v>
      </c>
      <c r="C45" s="63">
        <f t="shared" si="1"/>
        <v>0</v>
      </c>
      <c r="D45" s="57" t="str">
        <f>VLOOKUP(A45,'Classement S6'!$B$2:$C$150,1,0)</f>
        <v>#N/A</v>
      </c>
      <c r="E45" s="58" t="str">
        <f t="shared" si="2"/>
        <v>#N/A</v>
      </c>
    </row>
    <row r="46">
      <c r="A46" s="62"/>
      <c r="B46" s="55">
        <v>45.0</v>
      </c>
      <c r="C46" s="63">
        <f t="shared" si="1"/>
        <v>-18.07995525</v>
      </c>
      <c r="D46" s="57" t="str">
        <f>VLOOKUP(A46,'Classement S6'!$B$2:$C$150,1,0)</f>
        <v>#N/A</v>
      </c>
      <c r="E46" s="58" t="str">
        <f t="shared" si="2"/>
        <v>#N/A</v>
      </c>
    </row>
    <row r="47">
      <c r="A47" s="62"/>
      <c r="B47" s="55">
        <v>46.0</v>
      </c>
      <c r="C47" s="63">
        <f t="shared" si="1"/>
        <v>-35.96176654</v>
      </c>
      <c r="D47" s="57" t="str">
        <f>VLOOKUP(A47,'Classement S6'!$B$2:$C$150,1,0)</f>
        <v>#N/A</v>
      </c>
      <c r="E47" s="58" t="str">
        <f t="shared" si="2"/>
        <v>#N/A</v>
      </c>
    </row>
    <row r="48">
      <c r="A48" s="62"/>
      <c r="B48" s="55">
        <v>47.0</v>
      </c>
      <c r="C48" s="63">
        <f t="shared" si="1"/>
        <v>-53.65340267</v>
      </c>
      <c r="D48" s="57" t="str">
        <f>VLOOKUP(A48,'Classement S6'!$B$2:$C$150,1,0)</f>
        <v>#N/A</v>
      </c>
      <c r="E48" s="58" t="str">
        <f t="shared" si="2"/>
        <v>#N/A</v>
      </c>
    </row>
    <row r="49">
      <c r="A49" s="62"/>
      <c r="B49" s="55">
        <v>48.0</v>
      </c>
      <c r="C49" s="63">
        <f t="shared" si="1"/>
        <v>-71.16233037</v>
      </c>
      <c r="D49" s="57" t="str">
        <f>VLOOKUP(A49,'Classement S6'!$B$2:$C$150,1,0)</f>
        <v>#N/A</v>
      </c>
      <c r="E49" s="58" t="str">
        <f t="shared" si="2"/>
        <v>#N/A</v>
      </c>
    </row>
    <row r="50">
      <c r="A50" s="62"/>
      <c r="B50" s="55">
        <v>49.0</v>
      </c>
      <c r="C50" s="63">
        <f t="shared" si="1"/>
        <v>-88.49555636</v>
      </c>
      <c r="D50" s="57" t="str">
        <f>VLOOKUP(A50,'Classement S6'!$B$2:$C$150,1,0)</f>
        <v>#N/A</v>
      </c>
      <c r="E50" s="58" t="str">
        <f t="shared" si="2"/>
        <v>#N/A</v>
      </c>
    </row>
    <row r="51">
      <c r="A51" s="62"/>
      <c r="B51" s="55">
        <v>50.0</v>
      </c>
      <c r="C51" s="63">
        <f t="shared" si="1"/>
        <v>-105.6596649</v>
      </c>
      <c r="D51" s="57" t="str">
        <f>VLOOKUP(A51,'Classement S6'!$B$2:$C$150,1,0)</f>
        <v>#N/A</v>
      </c>
      <c r="E51" s="58" t="str">
        <f t="shared" si="2"/>
        <v>#N/A</v>
      </c>
    </row>
    <row r="52">
      <c r="A52" s="62"/>
      <c r="B52" s="55">
        <v>51.0</v>
      </c>
      <c r="C52" s="63">
        <f t="shared" si="1"/>
        <v>-122.6608516</v>
      </c>
      <c r="D52" s="57" t="str">
        <f>VLOOKUP(A52,'Classement S6'!$B$2:$C$150,1,0)</f>
        <v>#N/A</v>
      </c>
      <c r="E52" s="58" t="str">
        <f t="shared" si="2"/>
        <v>#N/A</v>
      </c>
    </row>
    <row r="53">
      <c r="A53" s="62"/>
      <c r="B53" s="55">
        <v>52.0</v>
      </c>
      <c r="C53" s="63">
        <f t="shared" si="1"/>
        <v>-139.5049542</v>
      </c>
      <c r="D53" s="57" t="str">
        <f>VLOOKUP(A53,'Classement S6'!$B$2:$C$150,1,0)</f>
        <v>#N/A</v>
      </c>
      <c r="E53" s="58" t="str">
        <f t="shared" si="2"/>
        <v>#N/A</v>
      </c>
    </row>
    <row r="54">
      <c r="A54" s="62"/>
      <c r="B54" s="55">
        <v>53.0</v>
      </c>
      <c r="C54" s="63">
        <f t="shared" si="1"/>
        <v>-156.1974795</v>
      </c>
      <c r="D54" s="57" t="str">
        <f>VLOOKUP(A54,'Classement S6'!$B$2:$C$150,1,0)</f>
        <v>#N/A</v>
      </c>
      <c r="E54" s="58" t="str">
        <f t="shared" si="2"/>
        <v>#N/A</v>
      </c>
    </row>
    <row r="55">
      <c r="A55" s="62"/>
      <c r="B55" s="55">
        <v>54.0</v>
      </c>
      <c r="C55" s="63">
        <f t="shared" si="1"/>
        <v>-172.7436293</v>
      </c>
      <c r="D55" s="57" t="str">
        <f>VLOOKUP(A55,'Classement S6'!$B$2:$C$150,1,0)</f>
        <v>#N/A</v>
      </c>
      <c r="E55" s="58" t="str">
        <f t="shared" si="2"/>
        <v>#N/A</v>
      </c>
    </row>
    <row r="56">
      <c r="A56" s="62"/>
      <c r="B56" s="55">
        <v>55.0</v>
      </c>
      <c r="C56" s="63">
        <f t="shared" si="1"/>
        <v>-189.1483218</v>
      </c>
      <c r="D56" s="57" t="str">
        <f>VLOOKUP(A56,'Classement S6'!$B$2:$C$150,1,0)</f>
        <v>#N/A</v>
      </c>
      <c r="E56" s="58" t="str">
        <f t="shared" si="2"/>
        <v>#N/A</v>
      </c>
    </row>
    <row r="57">
      <c r="A57" s="62"/>
      <c r="B57" s="55">
        <v>56.0</v>
      </c>
      <c r="C57" s="63">
        <f t="shared" si="1"/>
        <v>-205.4162132</v>
      </c>
      <c r="D57" s="57" t="str">
        <f>VLOOKUP(A57,'Classement S6'!$B$2:$C$150,1,0)</f>
        <v>#N/A</v>
      </c>
      <c r="E57" s="58" t="str">
        <f t="shared" si="2"/>
        <v>#N/A</v>
      </c>
    </row>
    <row r="58">
      <c r="A58" s="62"/>
      <c r="B58" s="55">
        <v>57.0</v>
      </c>
      <c r="C58" s="63">
        <f t="shared" si="1"/>
        <v>-221.5517159</v>
      </c>
      <c r="D58" s="57" t="str">
        <f>VLOOKUP(A58,'Classement S6'!$B$2:$C$150,1,0)</f>
        <v>#N/A</v>
      </c>
      <c r="E58" s="58" t="str">
        <f t="shared" si="2"/>
        <v>#N/A</v>
      </c>
    </row>
    <row r="59">
      <c r="A59" s="62"/>
      <c r="B59" s="55">
        <v>58.0</v>
      </c>
      <c r="C59" s="63">
        <f t="shared" si="1"/>
        <v>-237.5590156</v>
      </c>
      <c r="D59" s="57" t="str">
        <f>VLOOKUP(A59,'Classement S6'!$B$2:$C$150,1,0)</f>
        <v>#N/A</v>
      </c>
      <c r="E59" s="58" t="str">
        <f t="shared" si="2"/>
        <v>#N/A</v>
      </c>
    </row>
    <row r="60">
      <c r="A60" s="62"/>
      <c r="B60" s="55">
        <v>59.0</v>
      </c>
      <c r="C60" s="63">
        <f t="shared" si="1"/>
        <v>-253.4420868</v>
      </c>
      <c r="D60" s="57" t="str">
        <f>VLOOKUP(A60,'Classement S6'!$B$2:$C$150,1,0)</f>
        <v>#N/A</v>
      </c>
      <c r="E60" s="58" t="str">
        <f t="shared" si="2"/>
        <v>#N/A</v>
      </c>
    </row>
    <row r="61">
      <c r="A61" s="62"/>
      <c r="B61" s="55">
        <v>60.0</v>
      </c>
      <c r="C61" s="63">
        <f t="shared" si="1"/>
        <v>-269.2047073</v>
      </c>
      <c r="D61" s="57" t="str">
        <f>VLOOKUP(A61,'Classement S6'!$B$2:$C$150,1,0)</f>
        <v>#N/A</v>
      </c>
      <c r="E61" s="58" t="str">
        <f t="shared" si="2"/>
        <v>#N/A</v>
      </c>
    </row>
    <row r="62">
      <c r="A62" s="62"/>
      <c r="B62" s="55">
        <v>61.0</v>
      </c>
      <c r="C62" s="63">
        <f t="shared" si="1"/>
        <v>-284.8504712</v>
      </c>
      <c r="D62" s="57" t="str">
        <f>VLOOKUP(A62,'Classement S6'!$B$2:$C$150,1,0)</f>
        <v>#N/A</v>
      </c>
      <c r="E62" s="58" t="str">
        <f t="shared" si="2"/>
        <v>#N/A</v>
      </c>
    </row>
    <row r="63">
      <c r="A63" s="62"/>
      <c r="B63" s="55">
        <v>62.0</v>
      </c>
      <c r="C63" s="63">
        <f t="shared" si="1"/>
        <v>-300.3828008</v>
      </c>
      <c r="D63" s="57" t="str">
        <f>VLOOKUP(A63,'Classement S6'!$B$2:$C$150,1,0)</f>
        <v>#N/A</v>
      </c>
      <c r="E63" s="58" t="str">
        <f t="shared" si="2"/>
        <v>#N/A</v>
      </c>
    </row>
    <row r="64">
      <c r="A64" s="62"/>
      <c r="B64" s="55">
        <v>63.0</v>
      </c>
      <c r="C64" s="63">
        <f t="shared" si="1"/>
        <v>-315.8049575</v>
      </c>
      <c r="D64" s="57" t="str">
        <f>VLOOKUP(A64,'Classement S6'!$B$2:$C$150,1,0)</f>
        <v>#N/A</v>
      </c>
      <c r="E64" s="58" t="str">
        <f t="shared" si="2"/>
        <v>#N/A</v>
      </c>
    </row>
    <row r="65">
      <c r="A65" s="62"/>
      <c r="B65" s="55">
        <v>64.0</v>
      </c>
      <c r="C65" s="63">
        <f t="shared" si="1"/>
        <v>-331.1200522</v>
      </c>
      <c r="D65" s="57" t="str">
        <f>VLOOKUP(A65,'Classement S6'!$B$2:$C$150,1,0)</f>
        <v>#N/A</v>
      </c>
      <c r="E65" s="58" t="str">
        <f t="shared" si="2"/>
        <v>#N/A</v>
      </c>
    </row>
    <row r="66">
      <c r="A66" s="62"/>
      <c r="B66" s="55">
        <v>65.0</v>
      </c>
      <c r="C66" s="63">
        <f t="shared" si="1"/>
        <v>-346.3310545</v>
      </c>
      <c r="D66" s="57" t="str">
        <f>VLOOKUP(A66,'Classement S6'!$B$2:$C$150,1,0)</f>
        <v>#N/A</v>
      </c>
      <c r="E66" s="58" t="str">
        <f t="shared" si="2"/>
        <v>#N/A</v>
      </c>
    </row>
    <row r="67">
      <c r="A67" s="62"/>
      <c r="B67" s="55">
        <v>66.0</v>
      </c>
      <c r="C67" s="63">
        <f t="shared" si="1"/>
        <v>-361.4408014</v>
      </c>
      <c r="D67" s="57" t="str">
        <f>VLOOKUP(A67,'Classement S6'!$B$2:$C$150,1,0)</f>
        <v>#N/A</v>
      </c>
      <c r="E67" s="58" t="str">
        <f t="shared" si="2"/>
        <v>#N/A</v>
      </c>
    </row>
    <row r="68">
      <c r="A68" s="62"/>
      <c r="B68" s="55">
        <v>67.0</v>
      </c>
      <c r="C68" s="63">
        <f t="shared" si="1"/>
        <v>-376.4520054</v>
      </c>
      <c r="D68" s="57" t="str">
        <f>VLOOKUP(A68,'Classement S6'!$B$2:$C$150,1,0)</f>
        <v>#N/A</v>
      </c>
      <c r="E68" s="58" t="str">
        <f t="shared" si="2"/>
        <v>#N/A</v>
      </c>
    </row>
    <row r="69">
      <c r="A69" s="62"/>
      <c r="B69" s="55">
        <v>68.0</v>
      </c>
      <c r="C69" s="63">
        <f t="shared" si="1"/>
        <v>-391.3672613</v>
      </c>
      <c r="D69" s="57" t="str">
        <f>VLOOKUP(A69,'Classement S6'!$B$2:$C$150,1,0)</f>
        <v>#N/A</v>
      </c>
      <c r="E69" s="58" t="str">
        <f t="shared" si="2"/>
        <v>#N/A</v>
      </c>
    </row>
    <row r="70">
      <c r="A70" s="62"/>
      <c r="B70" s="55">
        <v>69.0</v>
      </c>
      <c r="C70" s="63">
        <f t="shared" si="1"/>
        <v>-406.1890538</v>
      </c>
      <c r="D70" s="57" t="str">
        <f>VLOOKUP(A70,'Classement S6'!$B$2:$C$150,1,0)</f>
        <v>#N/A</v>
      </c>
      <c r="E70" s="58" t="str">
        <f t="shared" si="2"/>
        <v>#N/A</v>
      </c>
    </row>
    <row r="71">
      <c r="A71" s="62"/>
      <c r="B71" s="55">
        <v>70.0</v>
      </c>
      <c r="C71" s="63">
        <f t="shared" si="1"/>
        <v>-420.9197634</v>
      </c>
      <c r="D71" s="57" t="str">
        <f>VLOOKUP(A71,'Classement S6'!$B$2:$C$150,1,0)</f>
        <v>#N/A</v>
      </c>
      <c r="E71" s="58" t="str">
        <f t="shared" si="2"/>
        <v>#N/A</v>
      </c>
    </row>
    <row r="72">
      <c r="A72" s="62"/>
      <c r="B72" s="55">
        <v>71.0</v>
      </c>
      <c r="C72" s="63">
        <f t="shared" si="1"/>
        <v>-435.5616723</v>
      </c>
      <c r="D72" s="57" t="str">
        <f>VLOOKUP(A72,'Classement S6'!$B$2:$C$150,1,0)</f>
        <v>#N/A</v>
      </c>
      <c r="E72" s="58" t="str">
        <f t="shared" si="2"/>
        <v>#N/A</v>
      </c>
    </row>
    <row r="73">
      <c r="A73" s="62"/>
      <c r="B73" s="55">
        <v>72.0</v>
      </c>
      <c r="C73" s="63">
        <f t="shared" si="1"/>
        <v>-450.1169701</v>
      </c>
      <c r="D73" s="57" t="str">
        <f>VLOOKUP(A73,'Classement S6'!$B$2:$C$150,1,0)</f>
        <v>#N/A</v>
      </c>
      <c r="E73" s="58" t="str">
        <f t="shared" si="2"/>
        <v>#N/A</v>
      </c>
    </row>
    <row r="74">
      <c r="A74" s="62"/>
      <c r="B74" s="55">
        <v>73.0</v>
      </c>
      <c r="C74" s="63">
        <f t="shared" si="1"/>
        <v>-464.5877587</v>
      </c>
      <c r="D74" s="57" t="str">
        <f>VLOOKUP(A74,'Classement S6'!$B$2:$C$150,1,0)</f>
        <v>#N/A</v>
      </c>
      <c r="E74" s="58" t="str">
        <f t="shared" si="2"/>
        <v>#N/A</v>
      </c>
    </row>
    <row r="75">
      <c r="A75" s="62"/>
      <c r="B75" s="55">
        <v>74.0</v>
      </c>
      <c r="C75" s="63">
        <f t="shared" si="1"/>
        <v>-478.9760569</v>
      </c>
      <c r="D75" s="57" t="str">
        <f>VLOOKUP(A75,'Classement S6'!$B$2:$C$150,1,0)</f>
        <v>#N/A</v>
      </c>
      <c r="E75" s="58" t="str">
        <f t="shared" si="2"/>
        <v>#N/A</v>
      </c>
    </row>
    <row r="76">
      <c r="A76" s="62"/>
      <c r="B76" s="55">
        <v>75.0</v>
      </c>
      <c r="C76" s="63">
        <f t="shared" si="1"/>
        <v>-493.2838053</v>
      </c>
      <c r="D76" s="57" t="str">
        <f>VLOOKUP(A76,'Classement S6'!$B$2:$C$150,1,0)</f>
        <v>#N/A</v>
      </c>
      <c r="E76" s="58" t="str">
        <f t="shared" si="2"/>
        <v>#N/A</v>
      </c>
    </row>
    <row r="77">
      <c r="A77" s="62"/>
      <c r="B77" s="55">
        <v>76.0</v>
      </c>
      <c r="C77" s="63">
        <f t="shared" si="1"/>
        <v>-507.5128699</v>
      </c>
      <c r="D77" s="57" t="str">
        <f>VLOOKUP(A77,'Classement S6'!$B$2:$C$150,1,0)</f>
        <v>#N/A</v>
      </c>
      <c r="E77" s="58" t="str">
        <f t="shared" si="2"/>
        <v>#N/A</v>
      </c>
    </row>
    <row r="78">
      <c r="A78" s="62"/>
      <c r="B78" s="55">
        <v>77.0</v>
      </c>
      <c r="C78" s="63">
        <f t="shared" si="1"/>
        <v>-521.6650463</v>
      </c>
      <c r="D78" s="57" t="str">
        <f>VLOOKUP(A78,'Classement S6'!$B$2:$C$150,1,0)</f>
        <v>#N/A</v>
      </c>
      <c r="E78" s="58" t="str">
        <f t="shared" si="2"/>
        <v>#N/A</v>
      </c>
    </row>
    <row r="79">
      <c r="A79" s="62"/>
      <c r="B79" s="55">
        <v>78.0</v>
      </c>
      <c r="C79" s="63">
        <f t="shared" si="1"/>
        <v>-535.7420634</v>
      </c>
      <c r="D79" s="57" t="str">
        <f>VLOOKUP(A79,'Classement S6'!$B$2:$C$150,1,0)</f>
        <v>#N/A</v>
      </c>
      <c r="E79" s="58" t="str">
        <f t="shared" si="2"/>
        <v>#N/A</v>
      </c>
    </row>
    <row r="80">
      <c r="A80" s="62"/>
      <c r="B80" s="55">
        <v>79.0</v>
      </c>
      <c r="C80" s="63">
        <f t="shared" si="1"/>
        <v>-549.7455862</v>
      </c>
      <c r="D80" s="57" t="str">
        <f>VLOOKUP(A80,'Classement S6'!$B$2:$C$150,1,0)</f>
        <v>#N/A</v>
      </c>
      <c r="E80" s="58" t="str">
        <f t="shared" si="2"/>
        <v>#N/A</v>
      </c>
    </row>
    <row r="81">
      <c r="A81" s="62"/>
      <c r="B81" s="55">
        <v>80.0</v>
      </c>
      <c r="C81" s="63">
        <f t="shared" si="1"/>
        <v>-563.6772196</v>
      </c>
      <c r="D81" s="57" t="str">
        <f>VLOOKUP(A81,'Classement S6'!$B$2:$C$150,1,0)</f>
        <v>#N/A</v>
      </c>
      <c r="E81" s="58" t="str">
        <f t="shared" si="2"/>
        <v>#N/A</v>
      </c>
    </row>
    <row r="82">
      <c r="A82" s="62"/>
      <c r="B82" s="55">
        <v>81.0</v>
      </c>
      <c r="C82" s="63">
        <f t="shared" si="1"/>
        <v>-577.5385112</v>
      </c>
      <c r="D82" s="57" t="str">
        <f>VLOOKUP(A82,'Classement S6'!$B$2:$C$150,1,0)</f>
        <v>#N/A</v>
      </c>
      <c r="E82" s="58" t="str">
        <f t="shared" si="2"/>
        <v>#N/A</v>
      </c>
    </row>
    <row r="83">
      <c r="A83" s="62"/>
      <c r="B83" s="55">
        <v>82.0</v>
      </c>
      <c r="C83" s="63">
        <f t="shared" si="1"/>
        <v>-591.3309538</v>
      </c>
      <c r="D83" s="57" t="str">
        <f>VLOOKUP(A83,'Classement S6'!$B$2:$C$150,1,0)</f>
        <v>#N/A</v>
      </c>
      <c r="E83" s="58" t="str">
        <f t="shared" si="2"/>
        <v>#N/A</v>
      </c>
    </row>
    <row r="84">
      <c r="A84" s="62"/>
      <c r="B84" s="55">
        <v>83.0</v>
      </c>
      <c r="C84" s="63">
        <f t="shared" si="1"/>
        <v>-605.0559883</v>
      </c>
      <c r="D84" s="57" t="str">
        <f>VLOOKUP(A84,'Classement S6'!$B$2:$C$150,1,0)</f>
        <v>#N/A</v>
      </c>
      <c r="E84" s="58" t="str">
        <f t="shared" si="2"/>
        <v>#N/A</v>
      </c>
    </row>
    <row r="85">
      <c r="A85" s="62"/>
      <c r="B85" s="55">
        <v>84.0</v>
      </c>
      <c r="C85" s="63">
        <f t="shared" si="1"/>
        <v>-618.7150062</v>
      </c>
      <c r="D85" s="57" t="str">
        <f>VLOOKUP(A85,'Classement S6'!$B$2:$C$150,1,0)</f>
        <v>#N/A</v>
      </c>
      <c r="E85" s="58" t="str">
        <f t="shared" si="2"/>
        <v>#N/A</v>
      </c>
    </row>
    <row r="86">
      <c r="A86" s="62"/>
      <c r="B86" s="55">
        <v>85.0</v>
      </c>
      <c r="C86" s="63">
        <f t="shared" si="1"/>
        <v>-632.3093516</v>
      </c>
      <c r="D86" s="57" t="str">
        <f>VLOOKUP(A86,'Classement S6'!$B$2:$C$150,1,0)</f>
        <v>#N/A</v>
      </c>
      <c r="E86" s="58" t="str">
        <f t="shared" si="2"/>
        <v>#N/A</v>
      </c>
    </row>
    <row r="87">
      <c r="A87" s="62"/>
      <c r="B87" s="55">
        <v>86.0</v>
      </c>
      <c r="C87" s="63">
        <f t="shared" si="1"/>
        <v>-645.8403238</v>
      </c>
      <c r="D87" s="57" t="str">
        <f>VLOOKUP(A87,'Classement S6'!$B$2:$C$150,1,0)</f>
        <v>#N/A</v>
      </c>
      <c r="E87" s="58" t="str">
        <f t="shared" si="2"/>
        <v>#N/A</v>
      </c>
    </row>
    <row r="88">
      <c r="A88" s="62"/>
      <c r="B88" s="55">
        <v>87.0</v>
      </c>
      <c r="C88" s="63">
        <f t="shared" si="1"/>
        <v>-659.3091789</v>
      </c>
      <c r="D88" s="57" t="str">
        <f>VLOOKUP(A88,'Classement S6'!$B$2:$C$150,1,0)</f>
        <v>#N/A</v>
      </c>
      <c r="E88" s="58" t="str">
        <f t="shared" si="2"/>
        <v>#N/A</v>
      </c>
    </row>
    <row r="89">
      <c r="A89" s="62"/>
      <c r="B89" s="55">
        <v>88.0</v>
      </c>
      <c r="C89" s="63">
        <f t="shared" si="1"/>
        <v>-672.7171322</v>
      </c>
      <c r="D89" s="57" t="str">
        <f>VLOOKUP(A89,'Classement S6'!$B$2:$C$150,1,0)</f>
        <v>#N/A</v>
      </c>
      <c r="E89" s="58" t="str">
        <f t="shared" si="2"/>
        <v>#N/A</v>
      </c>
    </row>
    <row r="90">
      <c r="A90" s="62"/>
      <c r="B90" s="55">
        <v>89.0</v>
      </c>
      <c r="C90" s="63">
        <f t="shared" si="1"/>
        <v>-686.0653596</v>
      </c>
      <c r="D90" s="57" t="str">
        <f>VLOOKUP(A90,'Classement S6'!$B$2:$C$150,1,0)</f>
        <v>#N/A</v>
      </c>
      <c r="E90" s="58" t="str">
        <f t="shared" si="2"/>
        <v>#N/A</v>
      </c>
    </row>
    <row r="91">
      <c r="A91" s="62"/>
      <c r="B91" s="55">
        <v>90.0</v>
      </c>
      <c r="C91" s="63">
        <f t="shared" si="1"/>
        <v>-699.3549996</v>
      </c>
      <c r="D91" s="57" t="str">
        <f>VLOOKUP(A91,'Classement S6'!$B$2:$C$150,1,0)</f>
        <v>#N/A</v>
      </c>
      <c r="E91" s="58" t="str">
        <f t="shared" si="2"/>
        <v>#N/A</v>
      </c>
    </row>
    <row r="92">
      <c r="A92" s="62"/>
      <c r="B92" s="55">
        <v>91.0</v>
      </c>
      <c r="C92" s="63">
        <f t="shared" si="1"/>
        <v>-712.5871549</v>
      </c>
      <c r="D92" s="57" t="str">
        <f>VLOOKUP(A92,'Classement S6'!$B$2:$C$150,1,0)</f>
        <v>#N/A</v>
      </c>
      <c r="E92" s="58" t="str">
        <f t="shared" si="2"/>
        <v>#N/A</v>
      </c>
    </row>
    <row r="93">
      <c r="A93" s="62"/>
      <c r="B93" s="55">
        <v>92.0</v>
      </c>
      <c r="C93" s="63">
        <f t="shared" si="1"/>
        <v>-725.7628938</v>
      </c>
      <c r="D93" s="57" t="str">
        <f>VLOOKUP(A93,'Classement S6'!$B$2:$C$150,1,0)</f>
        <v>#N/A</v>
      </c>
      <c r="E93" s="58" t="str">
        <f t="shared" si="2"/>
        <v>#N/A</v>
      </c>
    </row>
    <row r="94">
      <c r="A94" s="62"/>
      <c r="B94" s="55">
        <v>93.0</v>
      </c>
      <c r="C94" s="63">
        <f t="shared" si="1"/>
        <v>-738.8832517</v>
      </c>
      <c r="D94" s="57" t="str">
        <f>VLOOKUP(A94,'Classement S6'!$B$2:$C$150,1,0)</f>
        <v>#N/A</v>
      </c>
      <c r="E94" s="58" t="str">
        <f t="shared" si="2"/>
        <v>#N/A</v>
      </c>
    </row>
    <row r="95">
      <c r="A95" s="62"/>
      <c r="B95" s="55">
        <v>94.0</v>
      </c>
      <c r="C95" s="63">
        <f t="shared" si="1"/>
        <v>-751.9492328</v>
      </c>
      <c r="D95" s="57" t="str">
        <f>VLOOKUP(A95,'Classement S6'!$B$2:$C$150,1,0)</f>
        <v>#N/A</v>
      </c>
      <c r="E95" s="58" t="str">
        <f t="shared" si="2"/>
        <v>#N/A</v>
      </c>
    </row>
    <row r="96">
      <c r="A96" s="62"/>
      <c r="B96" s="55">
        <v>95.0</v>
      </c>
      <c r="C96" s="63">
        <f t="shared" si="1"/>
        <v>-764.9618108</v>
      </c>
      <c r="D96" s="57" t="str">
        <f>VLOOKUP(A96,'Classement S6'!$B$2:$C$150,1,0)</f>
        <v>#N/A</v>
      </c>
      <c r="E96" s="58" t="str">
        <f t="shared" si="2"/>
        <v>#N/A</v>
      </c>
    </row>
    <row r="97">
      <c r="A97" s="62"/>
      <c r="B97" s="55">
        <v>96.0</v>
      </c>
      <c r="C97" s="63">
        <f t="shared" si="1"/>
        <v>-777.9219307</v>
      </c>
      <c r="D97" s="57" t="str">
        <f>VLOOKUP(A97,'Classement S6'!$B$2:$C$150,1,0)</f>
        <v>#N/A</v>
      </c>
      <c r="E97" s="58" t="str">
        <f t="shared" si="2"/>
        <v>#N/A</v>
      </c>
    </row>
    <row r="98">
      <c r="A98" s="62"/>
      <c r="B98" s="55">
        <v>97.0</v>
      </c>
      <c r="C98" s="63">
        <f t="shared" si="1"/>
        <v>-790.8305095</v>
      </c>
      <c r="D98" s="57" t="str">
        <f>VLOOKUP(A98,'Classement S6'!$B$2:$C$150,1,0)</f>
        <v>#N/A</v>
      </c>
      <c r="E98" s="58" t="str">
        <f t="shared" si="2"/>
        <v>#N/A</v>
      </c>
    </row>
    <row r="99">
      <c r="A99" s="62"/>
      <c r="B99" s="55">
        <v>98.0</v>
      </c>
      <c r="C99" s="63">
        <f t="shared" si="1"/>
        <v>-803.688438</v>
      </c>
      <c r="D99" s="57" t="str">
        <f>VLOOKUP(A99,'Classement S6'!$B$2:$C$150,1,0)</f>
        <v>#N/A</v>
      </c>
      <c r="E99" s="58" t="str">
        <f t="shared" si="2"/>
        <v>#N/A</v>
      </c>
    </row>
    <row r="100">
      <c r="A100" s="62"/>
      <c r="B100" s="55">
        <v>99.0</v>
      </c>
      <c r="C100" s="63">
        <f t="shared" si="1"/>
        <v>-816.4965809</v>
      </c>
      <c r="D100" s="57" t="str">
        <f>VLOOKUP(A100,'Classement S6'!$B$2:$C$150,1,0)</f>
        <v>#N/A</v>
      </c>
      <c r="E100" s="58" t="str">
        <f t="shared" si="2"/>
        <v>#N/A</v>
      </c>
    </row>
    <row r="101">
      <c r="A101" s="62"/>
      <c r="B101" s="55">
        <v>100.0</v>
      </c>
      <c r="C101" s="63">
        <f t="shared" si="1"/>
        <v>-829.2557788</v>
      </c>
      <c r="D101" s="57" t="str">
        <f>VLOOKUP(A101,'Classement S6'!$B$2:$C$150,1,0)</f>
        <v>#N/A</v>
      </c>
      <c r="E101" s="58" t="str">
        <f t="shared" si="2"/>
        <v>#N/A</v>
      </c>
    </row>
    <row r="102">
      <c r="A102" s="62"/>
      <c r="B102" s="55">
        <v>101.0</v>
      </c>
      <c r="C102" s="63">
        <f t="shared" si="1"/>
        <v>-841.9668483</v>
      </c>
      <c r="D102" s="57" t="str">
        <f>VLOOKUP(A102,'Classement S6'!$B$2:$C$150,1,0)</f>
        <v>#N/A</v>
      </c>
      <c r="E102" s="58" t="str">
        <f t="shared" si="2"/>
        <v>#N/A</v>
      </c>
    </row>
    <row r="103">
      <c r="A103" s="62"/>
      <c r="B103" s="55">
        <v>102.0</v>
      </c>
      <c r="C103" s="63">
        <f t="shared" si="1"/>
        <v>-854.6305835</v>
      </c>
      <c r="D103" s="57" t="str">
        <f>VLOOKUP(A103,'Classement S6'!$B$2:$C$150,1,0)</f>
        <v>#N/A</v>
      </c>
      <c r="E103" s="58" t="str">
        <f t="shared" si="2"/>
        <v>#N/A</v>
      </c>
    </row>
    <row r="104">
      <c r="A104" s="62"/>
      <c r="B104" s="55">
        <v>103.0</v>
      </c>
      <c r="C104" s="63">
        <f t="shared" si="1"/>
        <v>-867.2477566</v>
      </c>
      <c r="D104" s="57" t="str">
        <f>VLOOKUP(A104,'Classement S6'!$B$2:$C$150,1,0)</f>
        <v>#N/A</v>
      </c>
      <c r="E104" s="58" t="str">
        <f t="shared" si="2"/>
        <v>#N/A</v>
      </c>
    </row>
    <row r="105">
      <c r="A105" s="62"/>
      <c r="B105" s="55">
        <v>104.0</v>
      </c>
      <c r="C105" s="63">
        <f t="shared" si="1"/>
        <v>-879.8191189</v>
      </c>
      <c r="D105" s="57" t="str">
        <f>VLOOKUP(A105,'Classement S6'!$B$2:$C$150,1,0)</f>
        <v>#N/A</v>
      </c>
      <c r="E105" s="58" t="str">
        <f t="shared" si="2"/>
        <v>#N/A</v>
      </c>
    </row>
    <row r="106">
      <c r="A106" s="62"/>
      <c r="B106" s="55">
        <v>105.0</v>
      </c>
      <c r="C106" s="63">
        <f t="shared" si="1"/>
        <v>-892.3454013</v>
      </c>
      <c r="D106" s="57" t="str">
        <f>VLOOKUP(A106,'Classement S6'!$B$2:$C$150,1,0)</f>
        <v>#N/A</v>
      </c>
      <c r="E106" s="58" t="str">
        <f t="shared" si="2"/>
        <v>#N/A</v>
      </c>
    </row>
    <row r="107">
      <c r="A107" s="62"/>
      <c r="B107" s="55">
        <v>106.0</v>
      </c>
      <c r="C107" s="63">
        <f t="shared" si="1"/>
        <v>-904.8273154</v>
      </c>
      <c r="D107" s="57" t="str">
        <f>VLOOKUP(A107,'Classement S6'!$B$2:$C$150,1,0)</f>
        <v>#N/A</v>
      </c>
      <c r="E107" s="58" t="str">
        <f t="shared" si="2"/>
        <v>#N/A</v>
      </c>
    </row>
    <row r="108">
      <c r="A108" s="62"/>
      <c r="B108" s="55">
        <v>107.0</v>
      </c>
      <c r="C108" s="63">
        <f t="shared" si="1"/>
        <v>-917.2655537</v>
      </c>
      <c r="D108" s="57" t="str">
        <f>VLOOKUP(A108,'Classement S6'!$B$2:$C$150,1,0)</f>
        <v>#N/A</v>
      </c>
      <c r="E108" s="58" t="str">
        <f t="shared" si="2"/>
        <v>#N/A</v>
      </c>
    </row>
    <row r="109">
      <c r="A109" s="62"/>
      <c r="B109" s="55">
        <v>108.0</v>
      </c>
      <c r="C109" s="63">
        <f t="shared" si="1"/>
        <v>-929.6607911</v>
      </c>
      <c r="D109" s="57" t="str">
        <f>VLOOKUP(A109,'Classement S6'!$B$2:$C$150,1,0)</f>
        <v>#N/A</v>
      </c>
      <c r="E109" s="58" t="str">
        <f t="shared" si="2"/>
        <v>#N/A</v>
      </c>
    </row>
    <row r="110">
      <c r="A110" s="62"/>
      <c r="B110" s="55">
        <v>109.0</v>
      </c>
      <c r="C110" s="63">
        <f t="shared" si="1"/>
        <v>-942.0136845</v>
      </c>
      <c r="D110" s="57" t="str">
        <f>VLOOKUP(A110,'Classement S6'!$B$2:$C$150,1,0)</f>
        <v>#N/A</v>
      </c>
      <c r="E110" s="58" t="str">
        <f t="shared" si="2"/>
        <v>#N/A</v>
      </c>
    </row>
    <row r="111">
      <c r="A111" s="62"/>
      <c r="B111" s="55">
        <v>110.0</v>
      </c>
      <c r="C111" s="63">
        <f t="shared" si="1"/>
        <v>-954.3248745</v>
      </c>
      <c r="D111" s="57" t="str">
        <f>VLOOKUP(A111,'Classement S6'!$B$2:$C$150,1,0)</f>
        <v>#N/A</v>
      </c>
      <c r="E111" s="58" t="str">
        <f t="shared" si="2"/>
        <v>#N/A</v>
      </c>
    </row>
    <row r="112">
      <c r="A112" s="62"/>
      <c r="B112" s="55">
        <v>111.0</v>
      </c>
      <c r="C112" s="63">
        <f t="shared" si="1"/>
        <v>-966.5949852</v>
      </c>
      <c r="D112" s="57" t="str">
        <f>VLOOKUP(A112,'Classement S6'!$B$2:$C$150,1,0)</f>
        <v>#N/A</v>
      </c>
      <c r="E112" s="58" t="str">
        <f t="shared" si="2"/>
        <v>#N/A</v>
      </c>
    </row>
    <row r="113">
      <c r="A113" s="62"/>
      <c r="B113" s="55">
        <v>112.0</v>
      </c>
      <c r="C113" s="63">
        <f t="shared" si="1"/>
        <v>-978.824625</v>
      </c>
      <c r="D113" s="57" t="str">
        <f>VLOOKUP(A113,'Classement S6'!$B$2:$C$150,1,0)</f>
        <v>#N/A</v>
      </c>
      <c r="E113" s="58" t="str">
        <f t="shared" si="2"/>
        <v>#N/A</v>
      </c>
    </row>
    <row r="114">
      <c r="A114" s="62"/>
      <c r="B114" s="55">
        <v>113.0</v>
      </c>
      <c r="C114" s="63">
        <f t="shared" si="1"/>
        <v>-991.0143873</v>
      </c>
      <c r="D114" s="57" t="str">
        <f>VLOOKUP(A114,'Classement S6'!$B$2:$C$150,1,0)</f>
        <v>#N/A</v>
      </c>
      <c r="E114" s="58" t="str">
        <f t="shared" si="2"/>
        <v>#N/A</v>
      </c>
    </row>
    <row r="115">
      <c r="A115" s="62"/>
      <c r="B115" s="55">
        <v>114.0</v>
      </c>
      <c r="C115" s="63">
        <f t="shared" si="1"/>
        <v>-1003.164851</v>
      </c>
      <c r="D115" s="57" t="str">
        <f>VLOOKUP(A115,'Classement S6'!$B$2:$C$150,1,0)</f>
        <v>#N/A</v>
      </c>
      <c r="E115" s="58" t="str">
        <f t="shared" si="2"/>
        <v>#N/A</v>
      </c>
    </row>
    <row r="116">
      <c r="A116" s="62"/>
      <c r="B116" s="55">
        <v>115.0</v>
      </c>
      <c r="C116" s="63">
        <f t="shared" si="1"/>
        <v>-1015.27658</v>
      </c>
      <c r="D116" s="57" t="str">
        <f>VLOOKUP(A116,'Classement S6'!$B$2:$C$150,1,0)</f>
        <v>#N/A</v>
      </c>
      <c r="E116" s="58" t="str">
        <f t="shared" si="2"/>
        <v>#N/A</v>
      </c>
    </row>
    <row r="117">
      <c r="A117" s="62"/>
      <c r="B117" s="55">
        <v>116.0</v>
      </c>
      <c r="C117" s="63">
        <f t="shared" si="1"/>
        <v>-1027.350127</v>
      </c>
      <c r="D117" s="57" t="str">
        <f>VLOOKUP(A117,'Classement S6'!$B$2:$C$150,1,0)</f>
        <v>#N/A</v>
      </c>
      <c r="E117" s="58" t="str">
        <f t="shared" si="2"/>
        <v>#N/A</v>
      </c>
    </row>
    <row r="118">
      <c r="A118" s="62"/>
      <c r="B118" s="55">
        <v>117.0</v>
      </c>
      <c r="C118" s="63">
        <f t="shared" si="1"/>
        <v>-1039.386028</v>
      </c>
      <c r="D118" s="57" t="str">
        <f>VLOOKUP(A118,'Classement S6'!$B$2:$C$150,1,0)</f>
        <v>#N/A</v>
      </c>
      <c r="E118" s="58" t="str">
        <f t="shared" si="2"/>
        <v>#N/A</v>
      </c>
    </row>
    <row r="119">
      <c r="A119" s="62"/>
      <c r="B119" s="55">
        <v>118.0</v>
      </c>
      <c r="C119" s="63">
        <f t="shared" si="1"/>
        <v>-1051.384808</v>
      </c>
      <c r="D119" s="57" t="str">
        <f>VLOOKUP(A119,'Classement S6'!$B$2:$C$150,1,0)</f>
        <v>#N/A</v>
      </c>
      <c r="E119" s="58" t="str">
        <f t="shared" si="2"/>
        <v>#N/A</v>
      </c>
    </row>
    <row r="120">
      <c r="A120" s="62"/>
      <c r="B120" s="55">
        <v>119.0</v>
      </c>
      <c r="C120" s="63">
        <f t="shared" si="1"/>
        <v>-1063.346982</v>
      </c>
      <c r="D120" s="57" t="str">
        <f>VLOOKUP(A120,'Classement S6'!$B$2:$C$150,1,0)</f>
        <v>#N/A</v>
      </c>
      <c r="E120" s="58" t="str">
        <f t="shared" si="2"/>
        <v>#N/A</v>
      </c>
    </row>
    <row r="121">
      <c r="A121" s="62"/>
      <c r="B121" s="55">
        <v>120.0</v>
      </c>
      <c r="C121" s="63">
        <f t="shared" si="1"/>
        <v>-1075.273048</v>
      </c>
      <c r="D121" s="57" t="str">
        <f>VLOOKUP(A121,'Classement S6'!$B$2:$C$150,1,0)</f>
        <v>#N/A</v>
      </c>
      <c r="E121" s="58" t="str">
        <f t="shared" si="2"/>
        <v>#N/A</v>
      </c>
    </row>
    <row r="122">
      <c r="A122" s="62"/>
      <c r="B122" s="55">
        <v>121.0</v>
      </c>
      <c r="C122" s="63">
        <f t="shared" si="1"/>
        <v>-1087.163498</v>
      </c>
      <c r="D122" s="57" t="str">
        <f>VLOOKUP(A122,'Classement S6'!$B$2:$C$150,1,0)</f>
        <v>#N/A</v>
      </c>
      <c r="E122" s="58" t="str">
        <f t="shared" si="2"/>
        <v>#N/A</v>
      </c>
    </row>
    <row r="123">
      <c r="A123" s="62"/>
      <c r="B123" s="55">
        <v>122.0</v>
      </c>
      <c r="C123" s="63">
        <f t="shared" si="1"/>
        <v>-1099.018808</v>
      </c>
      <c r="D123" s="57" t="str">
        <f>VLOOKUP(A123,'Classement S6'!$B$2:$C$150,1,0)</f>
        <v>#N/A</v>
      </c>
      <c r="E123" s="58" t="str">
        <f t="shared" si="2"/>
        <v>#N/A</v>
      </c>
    </row>
    <row r="124">
      <c r="A124" s="62"/>
      <c r="B124" s="55">
        <v>123.0</v>
      </c>
      <c r="C124" s="63">
        <f t="shared" si="1"/>
        <v>-1110.839446</v>
      </c>
      <c r="D124" s="57" t="str">
        <f>VLOOKUP(A124,'Classement S6'!$B$2:$C$150,1,0)</f>
        <v>#N/A</v>
      </c>
      <c r="E124" s="58" t="str">
        <f t="shared" si="2"/>
        <v>#N/A</v>
      </c>
    </row>
    <row r="125">
      <c r="A125" s="62"/>
      <c r="B125" s="55">
        <v>124.0</v>
      </c>
      <c r="C125" s="63">
        <f t="shared" si="1"/>
        <v>-1122.625868</v>
      </c>
      <c r="D125" s="57" t="str">
        <f>VLOOKUP(A125,'Classement S6'!$B$2:$C$150,1,0)</f>
        <v>#N/A</v>
      </c>
      <c r="E125" s="58" t="str">
        <f t="shared" si="2"/>
        <v>#N/A</v>
      </c>
    </row>
    <row r="126">
      <c r="A126" s="62"/>
      <c r="B126" s="55">
        <v>125.0</v>
      </c>
      <c r="C126" s="63">
        <f t="shared" si="1"/>
        <v>-1134.378522</v>
      </c>
      <c r="D126" s="57" t="str">
        <f>VLOOKUP(A126,'Classement S6'!$B$2:$C$150,1,0)</f>
        <v>#N/A</v>
      </c>
      <c r="E126" s="58" t="str">
        <f t="shared" si="2"/>
        <v>#N/A</v>
      </c>
    </row>
    <row r="127">
      <c r="A127" s="62"/>
      <c r="B127" s="55">
        <v>126.0</v>
      </c>
      <c r="C127" s="63">
        <f t="shared" si="1"/>
        <v>-1146.097844</v>
      </c>
      <c r="D127" s="57" t="str">
        <f>VLOOKUP(A127,'Classement S6'!$B$2:$C$150,1,0)</f>
        <v>#N/A</v>
      </c>
      <c r="E127" s="58" t="str">
        <f t="shared" si="2"/>
        <v>#N/A</v>
      </c>
    </row>
    <row r="128">
      <c r="A128" s="62"/>
      <c r="B128" s="55">
        <v>127.0</v>
      </c>
      <c r="C128" s="63">
        <f t="shared" si="1"/>
        <v>-1157.784262</v>
      </c>
      <c r="D128" s="57" t="str">
        <f>VLOOKUP(A128,'Classement S6'!$B$2:$C$150,1,0)</f>
        <v>#N/A</v>
      </c>
      <c r="E128" s="58" t="str">
        <f t="shared" si="2"/>
        <v>#N/A</v>
      </c>
    </row>
    <row r="129">
      <c r="A129" s="62"/>
      <c r="B129" s="55">
        <v>128.0</v>
      </c>
      <c r="C129" s="63">
        <f t="shared" si="1"/>
        <v>-1169.438192</v>
      </c>
      <c r="D129" s="57" t="str">
        <f>VLOOKUP(A129,'Classement S6'!$B$2:$C$150,1,0)</f>
        <v>#N/A</v>
      </c>
      <c r="E129" s="58" t="str">
        <f t="shared" si="2"/>
        <v>#N/A</v>
      </c>
    </row>
    <row r="130">
      <c r="A130" s="62"/>
      <c r="B130" s="55">
        <v>129.0</v>
      </c>
      <c r="C130" s="63">
        <f t="shared" si="1"/>
        <v>-1181.060045</v>
      </c>
      <c r="D130" s="57" t="str">
        <f>VLOOKUP(A130,'Classement S6'!$B$2:$C$150,1,0)</f>
        <v>#N/A</v>
      </c>
      <c r="E130" s="58" t="str">
        <f t="shared" si="2"/>
        <v>#N/A</v>
      </c>
    </row>
    <row r="131">
      <c r="A131" s="62"/>
      <c r="B131" s="55">
        <v>130.0</v>
      </c>
      <c r="C131" s="63">
        <f t="shared" si="1"/>
        <v>-1192.65022</v>
      </c>
      <c r="D131" s="57" t="str">
        <f>VLOOKUP(A131,'Classement S6'!$B$2:$C$150,1,0)</f>
        <v>#N/A</v>
      </c>
      <c r="E131" s="58" t="str">
        <f t="shared" si="2"/>
        <v>#N/A</v>
      </c>
    </row>
    <row r="132">
      <c r="A132" s="62"/>
      <c r="B132" s="55">
        <v>131.0</v>
      </c>
      <c r="C132" s="63">
        <f t="shared" si="1"/>
        <v>-1204.20911</v>
      </c>
      <c r="D132" s="57" t="str">
        <f>VLOOKUP(A132,'Classement S6'!$B$2:$C$150,1,0)</f>
        <v>#N/A</v>
      </c>
      <c r="E132" s="58" t="str">
        <f t="shared" si="2"/>
        <v>#N/A</v>
      </c>
    </row>
    <row r="133">
      <c r="A133" s="62"/>
      <c r="B133" s="55">
        <v>132.0</v>
      </c>
      <c r="C133" s="63">
        <f t="shared" si="1"/>
        <v>-1215.737097</v>
      </c>
      <c r="D133" s="57" t="str">
        <f>VLOOKUP(A133,'Classement S6'!$B$2:$C$150,1,0)</f>
        <v>#N/A</v>
      </c>
      <c r="E133" s="58" t="str">
        <f t="shared" si="2"/>
        <v>#N/A</v>
      </c>
    </row>
    <row r="134">
      <c r="A134" s="62"/>
      <c r="B134" s="55">
        <v>133.0</v>
      </c>
      <c r="C134" s="63">
        <f t="shared" si="1"/>
        <v>-1227.234558</v>
      </c>
      <c r="D134" s="57" t="str">
        <f>VLOOKUP(A134,'Classement S6'!$B$2:$C$150,1,0)</f>
        <v>#N/A</v>
      </c>
      <c r="E134" s="58" t="str">
        <f t="shared" si="2"/>
        <v>#N/A</v>
      </c>
    </row>
    <row r="135">
      <c r="A135" s="62"/>
      <c r="B135" s="55">
        <v>134.0</v>
      </c>
      <c r="C135" s="63">
        <f t="shared" si="1"/>
        <v>-1238.701859</v>
      </c>
      <c r="D135" s="57" t="str">
        <f>VLOOKUP(A135,'Classement S6'!$B$2:$C$150,1,0)</f>
        <v>#N/A</v>
      </c>
      <c r="E135" s="58" t="str">
        <f t="shared" si="2"/>
        <v>#N/A</v>
      </c>
    </row>
    <row r="136">
      <c r="A136" s="62"/>
      <c r="B136" s="55">
        <v>135.0</v>
      </c>
      <c r="C136" s="63">
        <f t="shared" si="1"/>
        <v>-1250.139363</v>
      </c>
      <c r="D136" s="57" t="str">
        <f>VLOOKUP(A136,'Classement S6'!$B$2:$C$150,1,0)</f>
        <v>#N/A</v>
      </c>
      <c r="E136" s="58" t="str">
        <f t="shared" si="2"/>
        <v>#N/A</v>
      </c>
    </row>
    <row r="137">
      <c r="A137" s="62"/>
      <c r="B137" s="55">
        <v>136.0</v>
      </c>
      <c r="C137" s="63">
        <f t="shared" si="1"/>
        <v>-1261.54742</v>
      </c>
      <c r="D137" s="57" t="str">
        <f>VLOOKUP(A137,'Classement S6'!$B$2:$C$150,1,0)</f>
        <v>#N/A</v>
      </c>
      <c r="E137" s="58" t="str">
        <f t="shared" si="2"/>
        <v>#N/A</v>
      </c>
    </row>
    <row r="138">
      <c r="A138" s="62"/>
      <c r="B138" s="55">
        <v>137.0</v>
      </c>
      <c r="C138" s="63">
        <f t="shared" si="1"/>
        <v>-1272.926379</v>
      </c>
      <c r="D138" s="57" t="str">
        <f>VLOOKUP(A138,'Classement S6'!$B$2:$C$150,1,0)</f>
        <v>#N/A</v>
      </c>
      <c r="E138" s="58" t="str">
        <f t="shared" si="2"/>
        <v>#N/A</v>
      </c>
    </row>
    <row r="139">
      <c r="A139" s="62"/>
      <c r="B139" s="55">
        <v>138.0</v>
      </c>
      <c r="C139" s="63">
        <f t="shared" si="1"/>
        <v>-1284.276576</v>
      </c>
      <c r="D139" s="57" t="str">
        <f>VLOOKUP(A139,'Classement S6'!$B$2:$C$150,1,0)</f>
        <v>#N/A</v>
      </c>
      <c r="E139" s="58" t="str">
        <f t="shared" si="2"/>
        <v>#N/A</v>
      </c>
    </row>
    <row r="140">
      <c r="A140" s="62"/>
      <c r="B140" s="55">
        <v>139.0</v>
      </c>
      <c r="C140" s="63">
        <f t="shared" si="1"/>
        <v>-1295.598346</v>
      </c>
      <c r="D140" s="57" t="str">
        <f>VLOOKUP(A140,'Classement S6'!$B$2:$C$150,1,0)</f>
        <v>#N/A</v>
      </c>
      <c r="E140" s="58" t="str">
        <f t="shared" si="2"/>
        <v>#N/A</v>
      </c>
    </row>
    <row r="141">
      <c r="A141" s="62"/>
      <c r="B141" s="55">
        <v>140.0</v>
      </c>
      <c r="C141" s="63">
        <f t="shared" si="1"/>
        <v>-1306.892013</v>
      </c>
      <c r="D141" s="57" t="str">
        <f>VLOOKUP(A141,'Classement S6'!$B$2:$C$150,1,0)</f>
        <v>#N/A</v>
      </c>
      <c r="E141" s="58" t="str">
        <f t="shared" si="2"/>
        <v>#N/A</v>
      </c>
    </row>
    <row r="142">
      <c r="A142" s="62"/>
      <c r="B142" s="55">
        <v>141.0</v>
      </c>
      <c r="C142" s="63">
        <f t="shared" si="1"/>
        <v>-1318.157897</v>
      </c>
      <c r="D142" s="57" t="str">
        <f>VLOOKUP(A142,'Classement S6'!$B$2:$C$150,1,0)</f>
        <v>#N/A</v>
      </c>
      <c r="E142" s="58" t="str">
        <f t="shared" si="2"/>
        <v>#N/A</v>
      </c>
    </row>
    <row r="143">
      <c r="A143" s="62"/>
      <c r="B143" s="55">
        <v>142.0</v>
      </c>
      <c r="C143" s="63">
        <f t="shared" si="1"/>
        <v>-1329.396311</v>
      </c>
      <c r="D143" s="57" t="str">
        <f>VLOOKUP(A143,'Classement S6'!$B$2:$C$150,1,0)</f>
        <v>#N/A</v>
      </c>
      <c r="E143" s="58" t="str">
        <f t="shared" si="2"/>
        <v>#N/A</v>
      </c>
    </row>
    <row r="144">
      <c r="A144" s="62"/>
      <c r="B144" s="55">
        <v>143.0</v>
      </c>
      <c r="C144" s="63">
        <f t="shared" si="1"/>
        <v>-1340.607562</v>
      </c>
      <c r="D144" s="57" t="str">
        <f>VLOOKUP(A144,'Classement S6'!$B$2:$C$150,1,0)</f>
        <v>#N/A</v>
      </c>
      <c r="E144" s="58" t="str">
        <f t="shared" si="2"/>
        <v>#N/A</v>
      </c>
    </row>
    <row r="145">
      <c r="A145" s="62"/>
      <c r="B145" s="55">
        <v>144.0</v>
      </c>
      <c r="C145" s="63">
        <f t="shared" si="1"/>
        <v>-1351.791952</v>
      </c>
      <c r="D145" s="57" t="str">
        <f>VLOOKUP(A145,'Classement S6'!$B$2:$C$150,1,0)</f>
        <v>#N/A</v>
      </c>
      <c r="E145" s="58" t="str">
        <f t="shared" si="2"/>
        <v>#N/A</v>
      </c>
    </row>
    <row r="146">
      <c r="A146" s="62"/>
      <c r="B146" s="55">
        <v>145.0</v>
      </c>
      <c r="C146" s="63">
        <f t="shared" si="1"/>
        <v>-1362.949777</v>
      </c>
      <c r="D146" s="57" t="str">
        <f>VLOOKUP(A146,'Classement S6'!$B$2:$C$150,1,0)</f>
        <v>#N/A</v>
      </c>
      <c r="E146" s="58" t="str">
        <f t="shared" si="2"/>
        <v>#N/A</v>
      </c>
    </row>
    <row r="147">
      <c r="A147" s="62"/>
      <c r="B147" s="55">
        <v>146.0</v>
      </c>
      <c r="C147" s="63">
        <f t="shared" si="1"/>
        <v>-1374.081326</v>
      </c>
      <c r="D147" s="57" t="str">
        <f>VLOOKUP(A147,'Classement S6'!$B$2:$C$150,1,0)</f>
        <v>#N/A</v>
      </c>
      <c r="E147" s="58" t="str">
        <f t="shared" si="2"/>
        <v>#N/A</v>
      </c>
    </row>
    <row r="148">
      <c r="A148" s="62"/>
      <c r="B148" s="55">
        <v>147.0</v>
      </c>
      <c r="C148" s="63">
        <f t="shared" si="1"/>
        <v>-1385.186884</v>
      </c>
      <c r="D148" s="57" t="str">
        <f>VLOOKUP(A148,'Classement S6'!$B$2:$C$150,1,0)</f>
        <v>#N/A</v>
      </c>
      <c r="E148" s="58" t="str">
        <f t="shared" si="2"/>
        <v>#N/A</v>
      </c>
    </row>
    <row r="149">
      <c r="A149" s="62"/>
      <c r="B149" s="55">
        <v>148.0</v>
      </c>
      <c r="C149" s="63">
        <f t="shared" si="1"/>
        <v>-1396.266731</v>
      </c>
      <c r="D149" s="57" t="str">
        <f>VLOOKUP(A149,'Classement S6'!$B$2:$C$150,1,0)</f>
        <v>#N/A</v>
      </c>
      <c r="E149" s="58" t="str">
        <f t="shared" si="2"/>
        <v>#N/A</v>
      </c>
    </row>
    <row r="150">
      <c r="A150" s="62"/>
      <c r="B150" s="55">
        <v>149.0</v>
      </c>
      <c r="C150" s="63">
        <f t="shared" si="1"/>
        <v>-1407.32114</v>
      </c>
      <c r="D150" s="57" t="str">
        <f>VLOOKUP(A150,'Classement S6'!$B$2:$C$150,1,0)</f>
        <v>#N/A</v>
      </c>
      <c r="E150" s="58" t="str">
        <f t="shared" si="2"/>
        <v>#N/A</v>
      </c>
    </row>
    <row r="151">
      <c r="A151" s="62"/>
      <c r="B151" s="55">
        <v>150.0</v>
      </c>
      <c r="C151" s="63">
        <f t="shared" si="1"/>
        <v>-1418.350382</v>
      </c>
      <c r="D151" s="57" t="str">
        <f>VLOOKUP(A151,'Classement S6'!$B$2:$C$150,1,0)</f>
        <v>#N/A</v>
      </c>
      <c r="E151" s="58" t="str">
        <f t="shared" si="2"/>
        <v>#N/A</v>
      </c>
    </row>
    <row r="152">
      <c r="A152" s="62"/>
      <c r="B152" s="55">
        <v>151.0</v>
      </c>
      <c r="C152" s="63">
        <f t="shared" si="1"/>
        <v>-1429.354721</v>
      </c>
      <c r="D152" s="57" t="str">
        <f>VLOOKUP(A152,'Classement S6'!$B$2:$C$150,1,0)</f>
        <v>#N/A</v>
      </c>
      <c r="E152" s="58" t="str">
        <f t="shared" si="2"/>
        <v>#N/A</v>
      </c>
    </row>
    <row r="153">
      <c r="A153" s="62"/>
      <c r="B153" s="55">
        <v>152.0</v>
      </c>
      <c r="C153" s="63">
        <f t="shared" si="1"/>
        <v>-1440.334416</v>
      </c>
      <c r="D153" s="57" t="str">
        <f>VLOOKUP(A153,'Classement S6'!$B$2:$C$150,1,0)</f>
        <v>#N/A</v>
      </c>
      <c r="E153" s="58" t="str">
        <f t="shared" si="2"/>
        <v>#N/A</v>
      </c>
    </row>
    <row r="154">
      <c r="A154" s="62"/>
      <c r="B154" s="55">
        <v>153.0</v>
      </c>
      <c r="C154" s="63">
        <f t="shared" si="1"/>
        <v>-1451.289723</v>
      </c>
      <c r="D154" s="57" t="str">
        <f>VLOOKUP(A154,'Classement S6'!$B$2:$C$150,1,0)</f>
        <v>#N/A</v>
      </c>
      <c r="E154" s="58" t="str">
        <f t="shared" si="2"/>
        <v>#N/A</v>
      </c>
    </row>
    <row r="155">
      <c r="A155" s="62"/>
      <c r="B155" s="55">
        <v>154.0</v>
      </c>
      <c r="C155" s="63">
        <f t="shared" si="1"/>
        <v>-1462.220891</v>
      </c>
      <c r="D155" s="57" t="str">
        <f>VLOOKUP(A155,'Classement S6'!$B$2:$C$150,1,0)</f>
        <v>#N/A</v>
      </c>
      <c r="E155" s="58" t="str">
        <f t="shared" si="2"/>
        <v>#N/A</v>
      </c>
    </row>
    <row r="156">
      <c r="A156" s="62"/>
      <c r="B156" s="55">
        <v>155.0</v>
      </c>
      <c r="C156" s="63">
        <f t="shared" si="1"/>
        <v>-1473.128168</v>
      </c>
      <c r="D156" s="57" t="str">
        <f>VLOOKUP(A156,'Classement S6'!$B$2:$C$150,1,0)</f>
        <v>#N/A</v>
      </c>
      <c r="E156" s="58" t="str">
        <f t="shared" si="2"/>
        <v>#N/A</v>
      </c>
    </row>
    <row r="157">
      <c r="A157" s="62"/>
      <c r="B157" s="55">
        <v>156.0</v>
      </c>
      <c r="C157" s="63">
        <f t="shared" si="1"/>
        <v>-1484.011795</v>
      </c>
      <c r="D157" s="57" t="str">
        <f>VLOOKUP(A157,'Classement S6'!$B$2:$C$150,1,0)</f>
        <v>#N/A</v>
      </c>
      <c r="E157" s="58" t="str">
        <f t="shared" si="2"/>
        <v>#N/A</v>
      </c>
    </row>
    <row r="158">
      <c r="A158" s="62"/>
      <c r="B158" s="55">
        <v>157.0</v>
      </c>
      <c r="C158" s="63">
        <f t="shared" si="1"/>
        <v>-1494.872009</v>
      </c>
      <c r="D158" s="57" t="str">
        <f>VLOOKUP(A158,'Classement S6'!$B$2:$C$150,1,0)</f>
        <v>#N/A</v>
      </c>
      <c r="E158" s="58" t="str">
        <f t="shared" si="2"/>
        <v>#N/A</v>
      </c>
    </row>
    <row r="159">
      <c r="A159" s="62"/>
      <c r="B159" s="55">
        <v>158.0</v>
      </c>
      <c r="C159" s="63">
        <f t="shared" si="1"/>
        <v>-1505.709045</v>
      </c>
      <c r="D159" s="57" t="str">
        <f>VLOOKUP(A159,'Classement S6'!$B$2:$C$150,1,0)</f>
        <v>#N/A</v>
      </c>
      <c r="E159" s="58" t="str">
        <f t="shared" si="2"/>
        <v>#N/A</v>
      </c>
    </row>
    <row r="160">
      <c r="A160" s="62"/>
      <c r="B160" s="55">
        <v>159.0</v>
      </c>
      <c r="C160" s="63">
        <f t="shared" si="1"/>
        <v>-1516.523131</v>
      </c>
      <c r="D160" s="57" t="str">
        <f>VLOOKUP(A160,'Classement S6'!$B$2:$C$150,1,0)</f>
        <v>#N/A</v>
      </c>
      <c r="E160" s="58" t="str">
        <f t="shared" si="2"/>
        <v>#N/A</v>
      </c>
    </row>
    <row r="161">
      <c r="A161" s="62"/>
      <c r="B161" s="66">
        <v>160.0</v>
      </c>
      <c r="C161" s="67">
        <f t="shared" si="1"/>
        <v>-1527.314494</v>
      </c>
      <c r="D161" s="57" t="str">
        <f>VLOOKUP(A161,'Classement S6'!$B$2:$C$150,1,0)</f>
        <v>#N/A</v>
      </c>
      <c r="E161" s="58" t="str">
        <f t="shared" si="2"/>
        <v>#N/A</v>
      </c>
    </row>
  </sheetData>
  <conditionalFormatting sqref="A1:A161">
    <cfRule type="containsText" dxfId="4" priority="1" operator="containsText" text="0">
      <formula>NOT(ISERROR(SEARCH(("0"),(A1))))</formula>
    </cfRule>
  </conditionalFormatting>
  <conditionalFormatting sqref="A1:A161">
    <cfRule type="containsText" dxfId="4" priority="2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5.14"/>
    <col customWidth="1" min="2" max="2" width="15.86"/>
    <col customWidth="1" min="3" max="3" width="14.0"/>
    <col customWidth="1" min="4" max="4" width="3.86"/>
    <col customWidth="1" min="5" max="5" width="20.14"/>
    <col customWidth="1" min="6" max="6" width="9.71"/>
    <col customWidth="1" min="7" max="7" width="20.57"/>
    <col customWidth="1" min="8" max="8" width="9.71"/>
    <col customWidth="1" min="9" max="9" width="20.57"/>
    <col customWidth="1" min="10" max="10" width="9.71"/>
    <col customWidth="1" min="11" max="11" width="20.57"/>
    <col customWidth="1" min="12" max="12" width="9.71"/>
    <col customWidth="1" min="13" max="13" width="20.57"/>
    <col customWidth="1" min="14" max="14" width="9.71"/>
    <col customWidth="1" min="15" max="15" width="20.57"/>
    <col customWidth="1" min="16" max="16" width="9.71"/>
    <col customWidth="1" min="17" max="17" width="20.57"/>
    <col customWidth="1" min="18" max="18" width="9.71"/>
    <col customWidth="1" min="19" max="19" width="20.57"/>
    <col customWidth="1" min="20" max="28" width="9.71"/>
  </cols>
  <sheetData>
    <row r="1" ht="37.5" customHeight="1">
      <c r="A1" s="69" t="s">
        <v>0</v>
      </c>
      <c r="B1" s="70" t="s">
        <v>1</v>
      </c>
      <c r="C1" s="71" t="s">
        <v>123</v>
      </c>
      <c r="D1" s="20" t="s">
        <v>3</v>
      </c>
      <c r="E1" s="21" t="s">
        <v>145</v>
      </c>
      <c r="F1" s="22" t="s">
        <v>146</v>
      </c>
      <c r="G1" s="21" t="s">
        <v>147</v>
      </c>
      <c r="H1" s="22" t="s">
        <v>127</v>
      </c>
      <c r="I1" s="21" t="s">
        <v>148</v>
      </c>
      <c r="J1" s="22" t="s">
        <v>129</v>
      </c>
      <c r="K1" s="21" t="s">
        <v>149</v>
      </c>
      <c r="L1" s="22" t="s">
        <v>131</v>
      </c>
      <c r="M1" s="21" t="s">
        <v>150</v>
      </c>
      <c r="N1" s="22" t="s">
        <v>133</v>
      </c>
      <c r="O1" s="21" t="s">
        <v>151</v>
      </c>
      <c r="P1" s="22" t="s">
        <v>135</v>
      </c>
      <c r="Q1" s="21" t="s">
        <v>152</v>
      </c>
      <c r="R1" s="22" t="s">
        <v>137</v>
      </c>
      <c r="S1" s="21" t="s">
        <v>153</v>
      </c>
      <c r="T1" s="22" t="s">
        <v>139</v>
      </c>
      <c r="U1" s="72"/>
      <c r="V1" s="72"/>
      <c r="W1" s="72"/>
      <c r="X1" s="72"/>
      <c r="Y1" s="72"/>
      <c r="Z1" s="72"/>
      <c r="AA1" s="72"/>
      <c r="AB1" s="72"/>
    </row>
    <row r="2">
      <c r="A2" s="7">
        <v>1.0</v>
      </c>
      <c r="B2" s="25" t="s">
        <v>7</v>
      </c>
      <c r="C2" s="26">
        <f t="shared" ref="C2:C251" si="1">F2+H2+J2+L2+N2+P2+R2+T2-small((U2:AB2),1)</f>
        <v>7511.599249</v>
      </c>
      <c r="D2" s="27"/>
      <c r="E2" s="28">
        <f>IFERROR(VLOOKUP($B2,'RoC1'!$A$1:$B$160,2,0),"0")</f>
        <v>71</v>
      </c>
      <c r="F2" s="29">
        <f>IFERROR(VLOOKUP(E2,'RoC1'!$B$1:$C$160,2,0),0)</f>
        <v>21.50513539</v>
      </c>
      <c r="G2" s="28">
        <f>IFERROR(VLOOKUP($B2,'RoC2'!$A$1:$B$161,2,0),"0")</f>
        <v>3</v>
      </c>
      <c r="H2" s="29">
        <f>IFERROR(VLOOKUP(G2,'RoC2'!$B$1:$C$161,2,0),0)</f>
        <v>1065.214904</v>
      </c>
      <c r="I2" s="28">
        <f>IFERROR(VLOOKUP($B2,'RoC3'!$A$1:$B$161,2,0),0)</f>
        <v>1</v>
      </c>
      <c r="J2" s="29">
        <f>IFERROR(VLOOKUP(I2,'RoC3'!$B$1:$C$161,2,0),0)</f>
        <v>1455.611844</v>
      </c>
      <c r="K2" s="28">
        <f>IFERROR(VLOOKUP($B2,'RoC4'!$A$1:$B$161,2,0),0)</f>
        <v>1</v>
      </c>
      <c r="L2" s="29">
        <f>IFERROR(VLOOKUP(K2,'RoC4'!$B$1:$C$161,2,0),0)</f>
        <v>1410.5256</v>
      </c>
      <c r="M2" s="28">
        <f>IFERROR(VLOOKUP($B2,'RoC5'!$A$1:$B$161,2,0),0)</f>
        <v>9</v>
      </c>
      <c r="N2" s="29">
        <f>IFERROR(VLOOKUP(M2,'RoC5'!$B$1:$C$161,2,0),0)</f>
        <v>654.6536707</v>
      </c>
      <c r="O2" s="28">
        <f>IFERROR(VLOOKUP($B2,'RoC6'!$A$1:$B$161,2,0),0)</f>
        <v>1</v>
      </c>
      <c r="P2" s="29">
        <f>IFERROR(VLOOKUP(O2,'RoC6'!$B$1:$C$161,2,0),0)</f>
        <v>1410.5256</v>
      </c>
      <c r="Q2" s="28">
        <f>IFERROR(VLOOKUP($B2,'RoC7'!$A$1:$B$161,2,0),0)</f>
        <v>6</v>
      </c>
      <c r="R2" s="29">
        <f>IFERROR(VLOOKUP(Q2,'RoC7'!$B$1:$C$161,2,0),0)</f>
        <v>766.1820163</v>
      </c>
      <c r="S2" s="28">
        <f>IFERROR(VLOOKUP($B2,'RoC8'!$A$1:$B$161,2,0),0)</f>
        <v>5</v>
      </c>
      <c r="T2" s="29">
        <f>IFERROR(VLOOKUP(S2,'RoC8'!$B$1:$C$161,2,0),0)</f>
        <v>748.8856134</v>
      </c>
      <c r="U2" s="29">
        <f>IFERROR(VLOOKUP(E2,'RoC1'!$B$1:$C$160,2,0),0)</f>
        <v>21.50513539</v>
      </c>
      <c r="V2" s="29">
        <f>IFERROR(VLOOKUP(G2,'RoC2'!$B$1:$C$160,2,0),0)</f>
        <v>1065.214904</v>
      </c>
      <c r="W2" s="29">
        <f>IFERROR(VLOOKUP(I2,'RoC3'!$B$1:$C$160,2,0),0)</f>
        <v>1455.611844</v>
      </c>
      <c r="X2" s="29">
        <f>IFERROR(VLOOKUP(K2,'RoC4'!$B$1:$C$160,2,0),0)</f>
        <v>1410.5256</v>
      </c>
      <c r="Y2" s="29">
        <f>IFERROR(VLOOKUP(M2,'RoC5'!$B$1:$C$160,2,0),0)</f>
        <v>654.6536707</v>
      </c>
      <c r="Z2" s="29">
        <f>IFERROR(VLOOKUP(O2,'RoC6'!$B$1:$C$160,2,0),0)</f>
        <v>1410.5256</v>
      </c>
      <c r="AA2" s="29">
        <f>IFERROR(VLOOKUP(Q2,'RoC7'!$B$1:$C$160,2,0),0)</f>
        <v>766.1820163</v>
      </c>
      <c r="AB2" s="29">
        <f>IFERROR(VLOOKUP(S2,'RoC8'!$B$1:$C$160,2,0),0)</f>
        <v>748.8856134</v>
      </c>
    </row>
    <row r="3">
      <c r="A3" s="7">
        <v>2.0</v>
      </c>
      <c r="B3" s="25" t="s">
        <v>8</v>
      </c>
      <c r="C3" s="26">
        <f t="shared" si="1"/>
        <v>5125.597957</v>
      </c>
      <c r="D3" s="27"/>
      <c r="E3" s="28">
        <f>IFERROR(VLOOKUP($B3,'RoC1'!$A$1:$B$160,2,0),"0")</f>
        <v>3</v>
      </c>
      <c r="F3" s="29">
        <f>IFERROR(VLOOKUP(E3,'RoC1'!$B$1:$C$160,2,0),0)</f>
        <v>1122.570302</v>
      </c>
      <c r="G3" s="28">
        <f>IFERROR(VLOOKUP($B3,'RoC2'!$A$1:$B$161,2,0),"0")</f>
        <v>54</v>
      </c>
      <c r="H3" s="29">
        <f>IFERROR(VLOOKUP(G3,'RoC2'!$B$1:$C$161,2,0),0)</f>
        <v>70.1224503</v>
      </c>
      <c r="I3" s="28">
        <f>IFERROR(VLOOKUP($B3,'RoC3'!$A$1:$B$161,2,0),0)</f>
        <v>6</v>
      </c>
      <c r="J3" s="29">
        <f>IFERROR(VLOOKUP(I3,'RoC3'!$B$1:$C$161,2,0),0)</f>
        <v>855.0488641</v>
      </c>
      <c r="K3" s="28">
        <f>IFERROR(VLOOKUP($B3,'RoC4'!$A$1:$B$161,2,0),0)</f>
        <v>5</v>
      </c>
      <c r="L3" s="29">
        <f>IFERROR(VLOOKUP(K3,'RoC4'!$B$1:$C$161,2,0),0)</f>
        <v>874.6734784</v>
      </c>
      <c r="M3" s="28">
        <f>IFERROR(VLOOKUP($B3,'RoC5'!$A$1:$B$161,2,0),0)</f>
        <v>8</v>
      </c>
      <c r="N3" s="29">
        <f>IFERROR(VLOOKUP(M3,'RoC5'!$B$1:$C$161,2,0),0)</f>
        <v>691.0724873</v>
      </c>
      <c r="O3" s="28">
        <f>IFERROR(VLOOKUP($B3,'RoC6'!$A$1:$B$161,2,0),0)</f>
        <v>20</v>
      </c>
      <c r="P3" s="29">
        <f>IFERROR(VLOOKUP(O3,'RoC6'!$B$1:$C$161,2,0),0)</f>
        <v>436.5794456</v>
      </c>
      <c r="Q3" s="28">
        <f>IFERROR(VLOOKUP($B3,'RoC7'!$A$1:$B$161,2,0),0)</f>
        <v>28</v>
      </c>
      <c r="R3" s="29">
        <f>IFERROR(VLOOKUP(Q3,'RoC7'!$B$1:$C$161,2,0),0)</f>
        <v>241.5738958</v>
      </c>
      <c r="S3" s="28">
        <f>IFERROR(VLOOKUP($B3,'RoC8'!$A$1:$B$161,2,0),0)</f>
        <v>3</v>
      </c>
      <c r="T3" s="29">
        <f>IFERROR(VLOOKUP(S3,'RoC8'!$B$1:$C$161,2,0),0)</f>
        <v>904.0794833</v>
      </c>
      <c r="U3" s="29">
        <f>IFERROR(VLOOKUP(E3,'RoC1'!$B$1:$C$160,2,0),0)</f>
        <v>1122.570302</v>
      </c>
      <c r="V3" s="29">
        <f>IFERROR(VLOOKUP(G3,'RoC2'!$B$1:$C$160,2,0),0)</f>
        <v>70.1224503</v>
      </c>
      <c r="W3" s="29">
        <f>IFERROR(VLOOKUP(I3,'RoC3'!$B$1:$C$160,2,0),0)</f>
        <v>855.0488641</v>
      </c>
      <c r="X3" s="29">
        <f>IFERROR(VLOOKUP(K3,'RoC4'!$B$1:$C$160,2,0),0)</f>
        <v>874.6734784</v>
      </c>
      <c r="Y3" s="29">
        <f>IFERROR(VLOOKUP(M3,'RoC5'!$B$1:$C$160,2,0),0)</f>
        <v>691.0724873</v>
      </c>
      <c r="Z3" s="29">
        <f>IFERROR(VLOOKUP(O3,'RoC6'!$B$1:$C$160,2,0),0)</f>
        <v>436.5794456</v>
      </c>
      <c r="AA3" s="29">
        <f>IFERROR(VLOOKUP(Q3,'RoC7'!$B$1:$C$160,2,0),0)</f>
        <v>241.5738958</v>
      </c>
      <c r="AB3" s="29">
        <f>IFERROR(VLOOKUP(S3,'RoC8'!$B$1:$C$160,2,0),0)</f>
        <v>904.0794833</v>
      </c>
    </row>
    <row r="4">
      <c r="A4" s="7">
        <v>3.0</v>
      </c>
      <c r="B4" s="25" t="s">
        <v>15</v>
      </c>
      <c r="C4" s="26">
        <f t="shared" si="1"/>
        <v>4514.614053</v>
      </c>
      <c r="D4" s="27"/>
      <c r="E4" s="28">
        <f>IFERROR(VLOOKUP($B4,'RoC1'!$A$1:$B$160,2,0),"0")</f>
        <v>16</v>
      </c>
      <c r="F4" s="29">
        <f>IFERROR(VLOOKUP(E4,'RoC1'!$B$1:$C$160,2,0),0)</f>
        <v>603.4391897</v>
      </c>
      <c r="G4" s="28" t="str">
        <f>IFERROR(VLOOKUP($B4,'RoC2'!$A$1:$B$161,2,0),"0")</f>
        <v>0</v>
      </c>
      <c r="H4" s="29">
        <f>IFERROR(VLOOKUP(G4,'RoC2'!$B$1:$C$161,2,0),0)</f>
        <v>0</v>
      </c>
      <c r="I4" s="28">
        <f>IFERROR(VLOOKUP($B4,'RoC3'!$A$1:$B$161,2,0),0)</f>
        <v>2</v>
      </c>
      <c r="J4" s="29">
        <f>IFERROR(VLOOKUP(I4,'RoC3'!$B$1:$C$161,2,0),0)</f>
        <v>1204.276544</v>
      </c>
      <c r="K4" s="28">
        <f>IFERROR(VLOOKUP($B4,'RoC4'!$A$1:$B$161,2,0),0)</f>
        <v>9</v>
      </c>
      <c r="L4" s="29">
        <f>IFERROR(VLOOKUP(K4,'RoC4'!$B$1:$C$161,2,0),0)</f>
        <v>695.9139043</v>
      </c>
      <c r="M4" s="28">
        <f>IFERROR(VLOOKUP($B4,'RoC5'!$A$1:$B$161,2,0),0)</f>
        <v>31</v>
      </c>
      <c r="N4" s="29">
        <f>IFERROR(VLOOKUP(M4,'RoC5'!$B$1:$C$161,2,0),0)</f>
        <v>216.2441289</v>
      </c>
      <c r="O4" s="28">
        <f>IFERROR(VLOOKUP($B4,'RoC6'!$A$1:$B$161,2,0),0)</f>
        <v>10</v>
      </c>
      <c r="P4" s="29">
        <f>IFERROR(VLOOKUP(O4,'RoC6'!$B$1:$C$161,2,0),0)</f>
        <v>663.4009893</v>
      </c>
      <c r="Q4" s="28">
        <f>IFERROR(VLOOKUP($B4,'RoC7'!$A$1:$B$161,2,0),0)</f>
        <v>3</v>
      </c>
      <c r="R4" s="29">
        <f>IFERROR(VLOOKUP(Q4,'RoC7'!$B$1:$C$161,2,0),0)</f>
        <v>977.8185519</v>
      </c>
      <c r="S4" s="28">
        <f>IFERROR(VLOOKUP($B4,'RoC8'!$A$1:$B$161,2,0),0)</f>
        <v>27</v>
      </c>
      <c r="T4" s="29">
        <f>IFERROR(VLOOKUP(S4,'RoC8'!$B$1:$C$161,2,0),0)</f>
        <v>153.520745</v>
      </c>
      <c r="U4" s="29">
        <f>IFERROR(VLOOKUP(E4,'RoC1'!$B$1:$C$160,2,0),0)</f>
        <v>603.4391897</v>
      </c>
      <c r="V4" s="29">
        <f>IFERROR(VLOOKUP(G4,'RoC2'!$B$1:$C$160,2,0),0)</f>
        <v>0</v>
      </c>
      <c r="W4" s="29">
        <f>IFERROR(VLOOKUP(I4,'RoC3'!$B$1:$C$160,2,0),0)</f>
        <v>1204.276544</v>
      </c>
      <c r="X4" s="29">
        <f>IFERROR(VLOOKUP(K4,'RoC4'!$B$1:$C$160,2,0),0)</f>
        <v>695.9139043</v>
      </c>
      <c r="Y4" s="29">
        <f>IFERROR(VLOOKUP(M4,'RoC5'!$B$1:$C$160,2,0),0)</f>
        <v>216.2441289</v>
      </c>
      <c r="Z4" s="29">
        <f>IFERROR(VLOOKUP(O4,'RoC6'!$B$1:$C$160,2,0),0)</f>
        <v>663.4009893</v>
      </c>
      <c r="AA4" s="29">
        <f>IFERROR(VLOOKUP(Q4,'RoC7'!$B$1:$C$160,2,0),0)</f>
        <v>977.8185519</v>
      </c>
      <c r="AB4" s="29">
        <f>IFERROR(VLOOKUP(S4,'RoC8'!$B$1:$C$160,2,0),0)</f>
        <v>153.520745</v>
      </c>
    </row>
    <row r="5">
      <c r="A5" s="7">
        <v>4.0</v>
      </c>
      <c r="B5" s="25" t="s">
        <v>9</v>
      </c>
      <c r="C5" s="26">
        <f t="shared" si="1"/>
        <v>4298.750332</v>
      </c>
      <c r="D5" s="27"/>
      <c r="E5" s="28">
        <f>IFERROR(VLOOKUP($B5,'RoC1'!$A$1:$B$160,2,0),"0")</f>
        <v>1</v>
      </c>
      <c r="F5" s="29">
        <f>IFERROR(VLOOKUP(E5,'RoC1'!$B$1:$C$160,2,0),0)</f>
        <v>1519.002098</v>
      </c>
      <c r="G5" s="28">
        <f>IFERROR(VLOOKUP($B5,'RoC2'!$A$1:$B$161,2,0),"0")</f>
        <v>7</v>
      </c>
      <c r="H5" s="29">
        <f>IFERROR(VLOOKUP(G5,'RoC2'!$B$1:$C$161,2,0),0)</f>
        <v>803.4404923</v>
      </c>
      <c r="I5" s="28">
        <f>IFERROR(VLOOKUP($B5,'RoC3'!$A$1:$B$161,2,0),0)</f>
        <v>39</v>
      </c>
      <c r="J5" s="29">
        <f>IFERROR(VLOOKUP(I5,'RoC3'!$B$1:$C$161,2,0),0)</f>
        <v>225.4753041</v>
      </c>
      <c r="K5" s="28">
        <f>IFERROR(VLOOKUP($B5,'RoC4'!$A$1:$B$161,2,0),0)</f>
        <v>14</v>
      </c>
      <c r="L5" s="29">
        <f>IFERROR(VLOOKUP(K5,'RoC4'!$B$1:$C$161,2,0),0)</f>
        <v>556.8465902</v>
      </c>
      <c r="M5" s="28">
        <f>IFERROR(VLOOKUP($B5,'RoC5'!$A$1:$B$161,2,0),0)</f>
        <v>22</v>
      </c>
      <c r="N5" s="29">
        <f>IFERROR(VLOOKUP(M5,'RoC5'!$B$1:$C$161,2,0),0)</f>
        <v>353.4030858</v>
      </c>
      <c r="O5" s="28">
        <f>IFERROR(VLOOKUP($B5,'RoC6'!$A$1:$B$161,2,0),0)</f>
        <v>18</v>
      </c>
      <c r="P5" s="29">
        <f>IFERROR(VLOOKUP(O5,'RoC6'!$B$1:$C$161,2,0),0)</f>
        <v>473.1335592</v>
      </c>
      <c r="Q5" s="28">
        <f>IFERROR(VLOOKUP($B5,'RoC7'!$A$1:$B$161,2,0),0)</f>
        <v>35</v>
      </c>
      <c r="R5" s="29">
        <f>IFERROR(VLOOKUP(Q5,'RoC7'!$B$1:$C$161,2,0),0)</f>
        <v>144.294622</v>
      </c>
      <c r="S5" s="28">
        <f>IFERROR(VLOOKUP($B5,'RoC8'!$A$1:$B$161,2,0),0)</f>
        <v>16</v>
      </c>
      <c r="T5" s="29">
        <f>IFERROR(VLOOKUP(S5,'RoC8'!$B$1:$C$161,2,0),0)</f>
        <v>367.4492027</v>
      </c>
      <c r="U5" s="29">
        <f>IFERROR(VLOOKUP(E5,'RoC1'!$B$1:$C$160,2,0),0)</f>
        <v>1519.002098</v>
      </c>
      <c r="V5" s="29">
        <f>IFERROR(VLOOKUP(G5,'RoC2'!$B$1:$C$160,2,0),0)</f>
        <v>803.4404923</v>
      </c>
      <c r="W5" s="29">
        <f>IFERROR(VLOOKUP(I5,'RoC3'!$B$1:$C$160,2,0),0)</f>
        <v>225.4753041</v>
      </c>
      <c r="X5" s="29">
        <f>IFERROR(VLOOKUP(K5,'RoC4'!$B$1:$C$160,2,0),0)</f>
        <v>556.8465902</v>
      </c>
      <c r="Y5" s="29">
        <f>IFERROR(VLOOKUP(M5,'RoC5'!$B$1:$C$160,2,0),0)</f>
        <v>353.4030858</v>
      </c>
      <c r="Z5" s="29">
        <f>IFERROR(VLOOKUP(O5,'RoC6'!$B$1:$C$160,2,0),0)</f>
        <v>473.1335592</v>
      </c>
      <c r="AA5" s="29">
        <f>IFERROR(VLOOKUP(Q5,'RoC7'!$B$1:$C$160,2,0),0)</f>
        <v>144.294622</v>
      </c>
      <c r="AB5" s="29">
        <f>IFERROR(VLOOKUP(S5,'RoC8'!$B$1:$C$160,2,0),0)</f>
        <v>367.4492027</v>
      </c>
    </row>
    <row r="6">
      <c r="A6" s="7">
        <v>5.0</v>
      </c>
      <c r="B6" s="25" t="s">
        <v>12</v>
      </c>
      <c r="C6" s="26">
        <f t="shared" si="1"/>
        <v>4264.874853</v>
      </c>
      <c r="D6" s="27"/>
      <c r="E6" s="28">
        <f>IFERROR(VLOOKUP($B6,'RoC1'!$A$1:$B$160,2,0),"0")</f>
        <v>27</v>
      </c>
      <c r="F6" s="29">
        <f>IFERROR(VLOOKUP(E6,'RoC1'!$B$1:$C$160,2,0),0)</f>
        <v>429.0347114</v>
      </c>
      <c r="G6" s="28">
        <f>IFERROR(VLOOKUP($B6,'RoC2'!$A$1:$B$161,2,0),"0")</f>
        <v>56</v>
      </c>
      <c r="H6" s="29">
        <f>IFERROR(VLOOKUP(G6,'RoC2'!$B$1:$C$161,2,0),0)</f>
        <v>52.11584454</v>
      </c>
      <c r="I6" s="28">
        <f>IFERROR(VLOOKUP($B6,'RoC3'!$A$1:$B$161,2,0),0)</f>
        <v>8</v>
      </c>
      <c r="J6" s="29">
        <f>IFERROR(VLOOKUP(I6,'RoC3'!$B$1:$C$161,2,0),0)</f>
        <v>767.7928864</v>
      </c>
      <c r="K6" s="28">
        <f>IFERROR(VLOOKUP($B6,'RoC4'!$A$1:$B$161,2,0),0)</f>
        <v>2</v>
      </c>
      <c r="L6" s="29">
        <f>IFERROR(VLOOKUP(K6,'RoC4'!$B$1:$C$161,2,0),0)</f>
        <v>1164.540358</v>
      </c>
      <c r="M6" s="28">
        <f>IFERROR(VLOOKUP($B6,'RoC5'!$A$1:$B$161,2,0),0)</f>
        <v>1</v>
      </c>
      <c r="N6" s="29">
        <f>IFERROR(VLOOKUP(M6,'RoC5'!$B$1:$C$161,2,0),0)</f>
        <v>1360.672103</v>
      </c>
      <c r="O6" s="28">
        <f>IFERROR(VLOOKUP($B6,'RoC6'!$A$1:$B$161,2,0),0)</f>
        <v>46</v>
      </c>
      <c r="P6" s="29">
        <f>IFERROR(VLOOKUP(O6,'RoC6'!$B$1:$C$161,2,0),0)</f>
        <v>98.475643</v>
      </c>
      <c r="Q6" s="28">
        <f>IFERROR(VLOOKUP($B6,'RoC7'!$A$1:$B$161,2,0),0)</f>
        <v>19</v>
      </c>
      <c r="R6" s="29">
        <f>IFERROR(VLOOKUP(Q6,'RoC7'!$B$1:$C$161,2,0),0)</f>
        <v>392.2433063</v>
      </c>
      <c r="S6" s="28">
        <f>IFERROR(VLOOKUP($B6,'RoC8'!$A$1:$B$161,2,0),0)</f>
        <v>34</v>
      </c>
      <c r="T6" s="29">
        <f>IFERROR(VLOOKUP(S6,'RoC8'!$B$1:$C$161,2,0),0)</f>
        <v>43.47699665</v>
      </c>
      <c r="U6" s="29">
        <f>IFERROR(VLOOKUP(E6,'RoC1'!$B$1:$C$160,2,0),0)</f>
        <v>429.0347114</v>
      </c>
      <c r="V6" s="29">
        <f>IFERROR(VLOOKUP(G6,'RoC2'!$B$1:$C$160,2,0),0)</f>
        <v>52.11584454</v>
      </c>
      <c r="W6" s="29">
        <f>IFERROR(VLOOKUP(I6,'RoC3'!$B$1:$C$160,2,0),0)</f>
        <v>767.7928864</v>
      </c>
      <c r="X6" s="29">
        <f>IFERROR(VLOOKUP(K6,'RoC4'!$B$1:$C$160,2,0),0)</f>
        <v>1164.540358</v>
      </c>
      <c r="Y6" s="29">
        <f>IFERROR(VLOOKUP(M6,'RoC5'!$B$1:$C$160,2,0),0)</f>
        <v>1360.672103</v>
      </c>
      <c r="Z6" s="29">
        <f>IFERROR(VLOOKUP(O6,'RoC6'!$B$1:$C$160,2,0),0)</f>
        <v>98.475643</v>
      </c>
      <c r="AA6" s="29">
        <f>IFERROR(VLOOKUP(Q6,'RoC7'!$B$1:$C$160,2,0),0)</f>
        <v>392.2433063</v>
      </c>
      <c r="AB6" s="29">
        <f>IFERROR(VLOOKUP(S6,'RoC8'!$B$1:$C$160,2,0),0)</f>
        <v>43.47699665</v>
      </c>
    </row>
    <row r="7">
      <c r="A7" s="7">
        <v>6.0</v>
      </c>
      <c r="B7" s="25" t="s">
        <v>11</v>
      </c>
      <c r="C7" s="26">
        <f t="shared" si="1"/>
        <v>3847.325054</v>
      </c>
      <c r="D7" s="27"/>
      <c r="E7" s="28">
        <f>IFERROR(VLOOKUP($B7,'RoC1'!$A$1:$B$160,2,0),"0")</f>
        <v>47</v>
      </c>
      <c r="F7" s="29">
        <f>IFERROR(VLOOKUP(E7,'RoC1'!$B$1:$C$160,2,0),0)</f>
        <v>214.5728716</v>
      </c>
      <c r="G7" s="28">
        <f>IFERROR(VLOOKUP($B7,'RoC2'!$A$1:$B$161,2,0),"0")</f>
        <v>2</v>
      </c>
      <c r="H7" s="29">
        <f>IFERROR(VLOOKUP(G7,'RoC2'!$B$1:$C$161,2,0),0)</f>
        <v>1198.834652</v>
      </c>
      <c r="I7" s="28">
        <f>IFERROR(VLOOKUP($B7,'RoC3'!$A$1:$B$161,2,0),0)</f>
        <v>23</v>
      </c>
      <c r="J7" s="29">
        <f>IFERROR(VLOOKUP(I7,'RoC3'!$B$1:$C$161,2,0),0)</f>
        <v>428.8268043</v>
      </c>
      <c r="K7" s="28">
        <f>IFERROR(VLOOKUP($B7,'RoC4'!$A$1:$B$161,2,0),0)</f>
        <v>38</v>
      </c>
      <c r="L7" s="29">
        <f>IFERROR(VLOOKUP(K7,'RoC4'!$B$1:$C$161,2,0),0)</f>
        <v>185.9280391</v>
      </c>
      <c r="M7" s="28">
        <f>IFERROR(VLOOKUP($B7,'RoC5'!$A$1:$B$161,2,0),0)</f>
        <v>4</v>
      </c>
      <c r="N7" s="29">
        <f>IFERROR(VLOOKUP(M7,'RoC5'!$B$1:$C$161,2,0),0)</f>
        <v>902.0066915</v>
      </c>
      <c r="O7" s="28">
        <f>IFERROR(VLOOKUP($B7,'RoC6'!$A$1:$B$161,2,0),0)</f>
        <v>31</v>
      </c>
      <c r="P7" s="29">
        <f>IFERROR(VLOOKUP(O7,'RoC6'!$B$1:$C$161,2,0),0)</f>
        <v>271.7176616</v>
      </c>
      <c r="Q7" s="28">
        <f>IFERROR(VLOOKUP($B7,'RoC7'!$A$1:$B$161,2,0),0)</f>
        <v>40</v>
      </c>
      <c r="R7" s="29">
        <f>IFERROR(VLOOKUP(Q7,'RoC7'!$B$1:$C$161,2,0),0)</f>
        <v>81.40834994</v>
      </c>
      <c r="S7" s="28">
        <f>IFERROR(VLOOKUP($B7,'RoC8'!$A$1:$B$161,2,0),0)</f>
        <v>7</v>
      </c>
      <c r="T7" s="29">
        <f>IFERROR(VLOOKUP(S7,'RoC8'!$B$1:$C$161,2,0),0)</f>
        <v>645.4383333</v>
      </c>
      <c r="U7" s="29">
        <f>IFERROR(VLOOKUP(E7,'RoC1'!$B$1:$C$160,2,0),0)</f>
        <v>214.5728716</v>
      </c>
      <c r="V7" s="29">
        <f>IFERROR(VLOOKUP(G7,'RoC2'!$B$1:$C$160,2,0),0)</f>
        <v>1198.834652</v>
      </c>
      <c r="W7" s="29">
        <f>IFERROR(VLOOKUP(I7,'RoC3'!$B$1:$C$160,2,0),0)</f>
        <v>428.8268043</v>
      </c>
      <c r="X7" s="29">
        <f>IFERROR(VLOOKUP(K7,'RoC4'!$B$1:$C$160,2,0),0)</f>
        <v>185.9280391</v>
      </c>
      <c r="Y7" s="29">
        <f>IFERROR(VLOOKUP(M7,'RoC5'!$B$1:$C$160,2,0),0)</f>
        <v>902.0066915</v>
      </c>
      <c r="Z7" s="29">
        <f>IFERROR(VLOOKUP(O7,'RoC6'!$B$1:$C$160,2,0),0)</f>
        <v>271.7176616</v>
      </c>
      <c r="AA7" s="29">
        <f>IFERROR(VLOOKUP(Q7,'RoC7'!$B$1:$C$160,2,0),0)</f>
        <v>81.40834994</v>
      </c>
      <c r="AB7" s="29">
        <f>IFERROR(VLOOKUP(S7,'RoC8'!$B$1:$C$160,2,0),0)</f>
        <v>645.4383333</v>
      </c>
    </row>
    <row r="8">
      <c r="A8" s="7">
        <v>7.0</v>
      </c>
      <c r="B8" s="30" t="s">
        <v>36</v>
      </c>
      <c r="C8" s="26">
        <f t="shared" si="1"/>
        <v>3558.927669</v>
      </c>
      <c r="D8" s="27"/>
      <c r="E8" s="28">
        <f>IFERROR(VLOOKUP($B8,'RoC1'!$A$1:$B$160,2,0),"0")</f>
        <v>13</v>
      </c>
      <c r="F8" s="29">
        <f>IFERROR(VLOOKUP(E8,'RoC1'!$B$1:$C$160,2,0),0)</f>
        <v>668.466289</v>
      </c>
      <c r="G8" s="28">
        <f>IFERROR(VLOOKUP($B8,'RoC2'!$A$1:$B$161,2,0),"0")</f>
        <v>8</v>
      </c>
      <c r="H8" s="29">
        <f>IFERROR(VLOOKUP(G8,'RoC2'!$B$1:$C$161,2,0),0)</f>
        <v>762.933701</v>
      </c>
      <c r="I8" s="28">
        <f>IFERROR(VLOOKUP($B8,'RoC3'!$A$1:$B$161,2,0),0)</f>
        <v>55</v>
      </c>
      <c r="J8" s="29">
        <f>IFERROR(VLOOKUP(I8,'RoC3'!$B$1:$C$161,2,0),0)</f>
        <v>68.96888516</v>
      </c>
      <c r="K8" s="28">
        <f>IFERROR(VLOOKUP($B8,'RoC4'!$A$1:$B$161,2,0),0)</f>
        <v>3</v>
      </c>
      <c r="L8" s="29">
        <f>IFERROR(VLOOKUP(K8,'RoC4'!$B$1:$C$161,2,0),0)</f>
        <v>1032.794316</v>
      </c>
      <c r="M8" s="28">
        <f>IFERROR(VLOOKUP($B8,'RoC5'!$A$1:$B$161,2,0),0)</f>
        <v>36</v>
      </c>
      <c r="N8" s="29">
        <f>IFERROR(VLOOKUP(M8,'RoC5'!$B$1:$C$161,2,0),0)</f>
        <v>150.4457662</v>
      </c>
      <c r="O8" s="28">
        <f>IFERROR(VLOOKUP($B8,'RoC6'!$A$1:$B$161,2,0),0)</f>
        <v>34</v>
      </c>
      <c r="P8" s="29">
        <f>IFERROR(VLOOKUP(O8,'RoC6'!$B$1:$C$161,2,0),0)</f>
        <v>233.6529318</v>
      </c>
      <c r="Q8" s="28">
        <f>IFERROR(VLOOKUP($B8,'RoC7'!$A$1:$B$161,2,0),0)</f>
        <v>9</v>
      </c>
      <c r="R8" s="29">
        <f>IFERROR(VLOOKUP(Q8,'RoC7'!$B$1:$C$161,2,0),0)</f>
        <v>641.6657803</v>
      </c>
      <c r="S8" s="28">
        <f>IFERROR(VLOOKUP($B8,'RoC8'!$A$1:$B$161,2,0),0)</f>
        <v>35</v>
      </c>
      <c r="T8" s="29">
        <f>IFERROR(VLOOKUP(S8,'RoC8'!$B$1:$C$161,2,0),0)</f>
        <v>28.77537519</v>
      </c>
      <c r="U8" s="29">
        <f>IFERROR(VLOOKUP(E8,'RoC1'!$B$1:$C$160,2,0),0)</f>
        <v>668.466289</v>
      </c>
      <c r="V8" s="29">
        <f>IFERROR(VLOOKUP(G8,'RoC2'!$B$1:$C$160,2,0),0)</f>
        <v>762.933701</v>
      </c>
      <c r="W8" s="29">
        <f>IFERROR(VLOOKUP(I8,'RoC3'!$B$1:$C$160,2,0),0)</f>
        <v>68.96888516</v>
      </c>
      <c r="X8" s="29">
        <f>IFERROR(VLOOKUP(K8,'RoC4'!$B$1:$C$160,2,0),0)</f>
        <v>1032.794316</v>
      </c>
      <c r="Y8" s="29">
        <f>IFERROR(VLOOKUP(M8,'RoC5'!$B$1:$C$160,2,0),0)</f>
        <v>150.4457662</v>
      </c>
      <c r="Z8" s="29">
        <f>IFERROR(VLOOKUP(O8,'RoC6'!$B$1:$C$160,2,0),0)</f>
        <v>233.6529318</v>
      </c>
      <c r="AA8" s="29">
        <f>IFERROR(VLOOKUP(Q8,'RoC7'!$B$1:$C$160,2,0),0)</f>
        <v>641.6657803</v>
      </c>
      <c r="AB8" s="29">
        <f>IFERROR(VLOOKUP(S8,'RoC8'!$B$1:$C$160,2,0),0)</f>
        <v>28.77537519</v>
      </c>
    </row>
    <row r="9">
      <c r="A9" s="7">
        <v>8.0</v>
      </c>
      <c r="B9" s="25" t="s">
        <v>40</v>
      </c>
      <c r="C9" s="26">
        <f t="shared" si="1"/>
        <v>3517.383761</v>
      </c>
      <c r="D9" s="27"/>
      <c r="E9" s="28">
        <f>IFERROR(VLOOKUP($B9,'RoC1'!$A$1:$B$160,2,0),"0")</f>
        <v>55</v>
      </c>
      <c r="F9" s="29">
        <f>IFERROR(VLOOKUP(E9,'RoC1'!$B$1:$C$160,2,0),0)</f>
        <v>145.1772088</v>
      </c>
      <c r="G9" s="28">
        <f>IFERROR(VLOOKUP($B9,'RoC2'!$A$1:$B$161,2,0),"0")</f>
        <v>1</v>
      </c>
      <c r="H9" s="29">
        <f>IFERROR(VLOOKUP(G9,'RoC2'!$B$1:$C$161,2,0),0)</f>
        <v>1449.423743</v>
      </c>
      <c r="I9" s="28">
        <f>IFERROR(VLOOKUP($B9,'RoC3'!$A$1:$B$161,2,0),0)</f>
        <v>44</v>
      </c>
      <c r="J9" s="29">
        <f>IFERROR(VLOOKUP(I9,'RoC3'!$B$1:$C$161,2,0),0)</f>
        <v>173.1985784</v>
      </c>
      <c r="K9" s="28">
        <f>IFERROR(VLOOKUP($B9,'RoC4'!$A$1:$B$161,2,0),0)</f>
        <v>29</v>
      </c>
      <c r="L9" s="29">
        <f>IFERROR(VLOOKUP(K9,'RoC4'!$B$1:$C$161,2,0),0)</f>
        <v>298.3888206</v>
      </c>
      <c r="M9" s="28">
        <f>IFERROR(VLOOKUP($B9,'RoC5'!$A$1:$B$161,2,0),0)</f>
        <v>0</v>
      </c>
      <c r="N9" s="29">
        <f>IFERROR(VLOOKUP(M9,'RoC5'!$B$1:$C$161,2,0),0)</f>
        <v>0</v>
      </c>
      <c r="O9" s="28">
        <f>IFERROR(VLOOKUP($B9,'RoC6'!$A$1:$B$161,2,0),0)</f>
        <v>8</v>
      </c>
      <c r="P9" s="29">
        <f>IFERROR(VLOOKUP(O9,'RoC6'!$B$1:$C$161,2,0),0)</f>
        <v>731.9594528</v>
      </c>
      <c r="Q9" s="28">
        <f>IFERROR(VLOOKUP($B9,'RoC7'!$A$1:$B$161,2,0),0)</f>
        <v>7</v>
      </c>
      <c r="R9" s="29">
        <f>IFERROR(VLOOKUP(Q9,'RoC7'!$B$1:$C$161,2,0),0)</f>
        <v>719.2359573</v>
      </c>
      <c r="S9" s="28">
        <f>IFERROR(VLOOKUP($B9,'RoC8'!$A$1:$B$161,2,0),0)</f>
        <v>0</v>
      </c>
      <c r="T9" s="29">
        <f>IFERROR(VLOOKUP(S9,'RoC8'!$B$1:$C$161,2,0),0)</f>
        <v>0</v>
      </c>
      <c r="U9" s="29">
        <f>IFERROR(VLOOKUP(E9,'RoC1'!$B$1:$C$160,2,0),0)</f>
        <v>145.1772088</v>
      </c>
      <c r="V9" s="29">
        <f>IFERROR(VLOOKUP(G9,'RoC2'!$B$1:$C$160,2,0),0)</f>
        <v>1449.423743</v>
      </c>
      <c r="W9" s="29">
        <f>IFERROR(VLOOKUP(I9,'RoC3'!$B$1:$C$160,2,0),0)</f>
        <v>173.1985784</v>
      </c>
      <c r="X9" s="29">
        <f>IFERROR(VLOOKUP(K9,'RoC4'!$B$1:$C$160,2,0),0)</f>
        <v>298.3888206</v>
      </c>
      <c r="Y9" s="29">
        <f>IFERROR(VLOOKUP(M9,'RoC5'!$B$1:$C$160,2,0),0)</f>
        <v>0</v>
      </c>
      <c r="Z9" s="29">
        <f>IFERROR(VLOOKUP(O9,'RoC6'!$B$1:$C$160,2,0),0)</f>
        <v>731.9594528</v>
      </c>
      <c r="AA9" s="29">
        <f>IFERROR(VLOOKUP(Q9,'RoC7'!$B$1:$C$160,2,0),0)</f>
        <v>719.2359573</v>
      </c>
      <c r="AB9" s="29">
        <f>IFERROR(VLOOKUP(S9,'RoC8'!$B$1:$C$160,2,0),0)</f>
        <v>0</v>
      </c>
    </row>
    <row r="10">
      <c r="A10" s="7">
        <v>9.0</v>
      </c>
      <c r="B10" s="12" t="s">
        <v>19</v>
      </c>
      <c r="C10" s="26">
        <f t="shared" si="1"/>
        <v>3449.639101</v>
      </c>
      <c r="D10" s="27"/>
      <c r="E10" s="28">
        <f>IFERROR(VLOOKUP($B10,'RoC1'!$A$1:$B$160,2,0),"0")</f>
        <v>43</v>
      </c>
      <c r="F10" s="29">
        <f>IFERROR(VLOOKUP(E10,'RoC1'!$B$1:$C$160,2,0),0)</f>
        <v>251.9011172</v>
      </c>
      <c r="G10" s="28">
        <f>IFERROR(VLOOKUP($B10,'RoC2'!$A$1:$B$161,2,0),"0")</f>
        <v>33</v>
      </c>
      <c r="H10" s="29">
        <f>IFERROR(VLOOKUP(G10,'RoC2'!$B$1:$C$161,2,0),0)</f>
        <v>287.4981465</v>
      </c>
      <c r="I10" s="28">
        <f>IFERROR(VLOOKUP($B10,'RoC3'!$A$1:$B$161,2,0),0)</f>
        <v>11</v>
      </c>
      <c r="J10" s="29">
        <f>IFERROR(VLOOKUP(I10,'RoC3'!$B$1:$C$161,2,0),0)</f>
        <v>670.3614994</v>
      </c>
      <c r="K10" s="28">
        <f>IFERROR(VLOOKUP($B10,'RoC4'!$A$1:$B$161,2,0),0)</f>
        <v>0</v>
      </c>
      <c r="L10" s="29">
        <f>IFERROR(VLOOKUP(K10,'RoC4'!$B$1:$C$161,2,0),0)</f>
        <v>0</v>
      </c>
      <c r="M10" s="28">
        <f>IFERROR(VLOOKUP($B10,'RoC5'!$A$1:$B$161,2,0),0)</f>
        <v>11</v>
      </c>
      <c r="N10" s="29">
        <f>IFERROR(VLOOKUP(M10,'RoC5'!$B$1:$C$161,2,0),0)</f>
        <v>591.4903569</v>
      </c>
      <c r="O10" s="28">
        <f>IFERROR(VLOOKUP($B10,'RoC6'!$A$1:$B$161,2,0),0)</f>
        <v>5</v>
      </c>
      <c r="P10" s="29">
        <f>IFERROR(VLOOKUP(O10,'RoC6'!$B$1:$C$161,2,0),0)</f>
        <v>874.6734784</v>
      </c>
      <c r="Q10" s="28">
        <f>IFERROR(VLOOKUP($B10,'RoC7'!$A$1:$B$161,2,0),0)</f>
        <v>12</v>
      </c>
      <c r="R10" s="29">
        <f>IFERROR(VLOOKUP(Q10,'RoC7'!$B$1:$C$161,2,0),0)</f>
        <v>549.9948752</v>
      </c>
      <c r="S10" s="28">
        <f>IFERROR(VLOOKUP($B10,'RoC8'!$A$1:$B$161,2,0),0)</f>
        <v>23</v>
      </c>
      <c r="T10" s="29">
        <f>IFERROR(VLOOKUP(S10,'RoC8'!$B$1:$C$161,2,0),0)</f>
        <v>223.7196272</v>
      </c>
      <c r="U10" s="29">
        <f>IFERROR(VLOOKUP(E10,'RoC1'!$B$1:$C$160,2,0),0)</f>
        <v>251.9011172</v>
      </c>
      <c r="V10" s="29">
        <f>IFERROR(VLOOKUP(G10,'RoC2'!$B$1:$C$160,2,0),0)</f>
        <v>287.4981465</v>
      </c>
      <c r="W10" s="29">
        <f>IFERROR(VLOOKUP(I10,'RoC3'!$B$1:$C$160,2,0),0)</f>
        <v>670.3614994</v>
      </c>
      <c r="X10" s="29">
        <f>IFERROR(VLOOKUP(K10,'RoC4'!$B$1:$C$160,2,0),0)</f>
        <v>0</v>
      </c>
      <c r="Y10" s="29">
        <f>IFERROR(VLOOKUP(M10,'RoC5'!$B$1:$C$160,2,0),0)</f>
        <v>591.4903569</v>
      </c>
      <c r="Z10" s="29">
        <f>IFERROR(VLOOKUP(O10,'RoC6'!$B$1:$C$160,2,0),0)</f>
        <v>874.6734784</v>
      </c>
      <c r="AA10" s="29">
        <f>IFERROR(VLOOKUP(Q10,'RoC7'!$B$1:$C$160,2,0),0)</f>
        <v>549.9948752</v>
      </c>
      <c r="AB10" s="29">
        <f>IFERROR(VLOOKUP(S10,'RoC8'!$B$1:$C$160,2,0),0)</f>
        <v>223.7196272</v>
      </c>
    </row>
    <row r="11">
      <c r="A11" s="7">
        <v>10.0</v>
      </c>
      <c r="B11" s="30" t="s">
        <v>154</v>
      </c>
      <c r="C11" s="26">
        <f t="shared" si="1"/>
        <v>3409.509665</v>
      </c>
      <c r="D11" s="27"/>
      <c r="E11" s="28">
        <f>IFERROR(VLOOKUP($B11,'RoC1'!$A$1:$B$160,2,0),"0")</f>
        <v>11</v>
      </c>
      <c r="F11" s="29">
        <f>IFERROR(VLOOKUP(E11,'RoC1'!$B$1:$C$160,2,0),0)</f>
        <v>719.8266009</v>
      </c>
      <c r="G11" s="28">
        <f>IFERROR(VLOOKUP($B11,'RoC2'!$A$1:$B$161,2,0),"0")</f>
        <v>34</v>
      </c>
      <c r="H11" s="29">
        <f>IFERROR(VLOOKUP(G11,'RoC2'!$B$1:$C$161,2,0),0)</f>
        <v>275.5204495</v>
      </c>
      <c r="I11" s="28">
        <f>IFERROR(VLOOKUP($B11,'RoC3'!$A$1:$B$161,2,0),0)</f>
        <v>42</v>
      </c>
      <c r="J11" s="29">
        <f>IFERROR(VLOOKUP(I11,'RoC3'!$B$1:$C$161,2,0),0)</f>
        <v>193.6693359</v>
      </c>
      <c r="K11" s="28">
        <f>IFERROR(VLOOKUP($B11,'RoC4'!$A$1:$B$161,2,0),0)</f>
        <v>37</v>
      </c>
      <c r="L11" s="29">
        <f>IFERROR(VLOOKUP(K11,'RoC4'!$B$1:$C$161,2,0),0)</f>
        <v>197.5702062</v>
      </c>
      <c r="M11" s="28">
        <f>IFERROR(VLOOKUP($B11,'RoC5'!$A$1:$B$161,2,0),0)</f>
        <v>15</v>
      </c>
      <c r="N11" s="29">
        <f>IFERROR(VLOOKUP(M11,'RoC5'!$B$1:$C$161,2,0),0)</f>
        <v>489.7431223</v>
      </c>
      <c r="O11" s="28">
        <f>IFERROR(VLOOKUP($B11,'RoC6'!$A$1:$B$161,2,0),0)</f>
        <v>47</v>
      </c>
      <c r="P11" s="29">
        <f>IFERROR(VLOOKUP(O11,'RoC6'!$B$1:$C$161,2,0),0)</f>
        <v>88.15284399</v>
      </c>
      <c r="Q11" s="28">
        <f>IFERROR(VLOOKUP($B11,'RoC7'!$A$1:$B$161,2,0),0)</f>
        <v>1</v>
      </c>
      <c r="R11" s="29">
        <f>IFERROR(VLOOKUP(Q11,'RoC7'!$B$1:$C$161,2,0),0)</f>
        <v>1345.376203</v>
      </c>
      <c r="S11" s="28">
        <f>IFERROR(VLOOKUP($B11,'RoC8'!$A$1:$B$161,2,0),0)</f>
        <v>25</v>
      </c>
      <c r="T11" s="29">
        <f>IFERROR(VLOOKUP(S11,'RoC8'!$B$1:$C$161,2,0),0)</f>
        <v>187.8037476</v>
      </c>
      <c r="U11" s="29">
        <f>IFERROR(VLOOKUP(E11,'RoC1'!$B$1:$C$160,2,0),0)</f>
        <v>719.8266009</v>
      </c>
      <c r="V11" s="29">
        <f>IFERROR(VLOOKUP(G11,'RoC2'!$B$1:$C$160,2,0),0)</f>
        <v>275.5204495</v>
      </c>
      <c r="W11" s="29">
        <f>IFERROR(VLOOKUP(I11,'RoC3'!$B$1:$C$160,2,0),0)</f>
        <v>193.6693359</v>
      </c>
      <c r="X11" s="29">
        <f>IFERROR(VLOOKUP(K11,'RoC4'!$B$1:$C$160,2,0),0)</f>
        <v>197.5702062</v>
      </c>
      <c r="Y11" s="29">
        <f>IFERROR(VLOOKUP(M11,'RoC5'!$B$1:$C$160,2,0),0)</f>
        <v>489.7431223</v>
      </c>
      <c r="Z11" s="29">
        <f>IFERROR(VLOOKUP(O11,'RoC6'!$B$1:$C$160,2,0),0)</f>
        <v>88.15284399</v>
      </c>
      <c r="AA11" s="29">
        <f>IFERROR(VLOOKUP(Q11,'RoC7'!$B$1:$C$160,2,0),0)</f>
        <v>1345.376203</v>
      </c>
      <c r="AB11" s="29">
        <f>IFERROR(VLOOKUP(S11,'RoC8'!$B$1:$C$160,2,0),0)</f>
        <v>187.8037476</v>
      </c>
    </row>
    <row r="12">
      <c r="A12" s="7">
        <v>11.0</v>
      </c>
      <c r="B12" s="25" t="s">
        <v>17</v>
      </c>
      <c r="C12" s="26">
        <f t="shared" si="1"/>
        <v>3405.723972</v>
      </c>
      <c r="D12" s="27"/>
      <c r="E12" s="28">
        <f>IFERROR(VLOOKUP($B12,'RoC1'!$A$1:$B$160,2,0),"0")</f>
        <v>49</v>
      </c>
      <c r="F12" s="29">
        <f>IFERROR(VLOOKUP(E12,'RoC1'!$B$1:$C$160,2,0),0)</f>
        <v>196.6194615</v>
      </c>
      <c r="G12" s="28">
        <f>IFERROR(VLOOKUP($B12,'RoC2'!$A$1:$B$161,2,0),"0")</f>
        <v>5</v>
      </c>
      <c r="H12" s="29">
        <f>IFERROR(VLOOKUP(G12,'RoC2'!$B$1:$C$161,2,0),0)</f>
        <v>905.7282023</v>
      </c>
      <c r="I12" s="28">
        <f>IFERROR(VLOOKUP($B12,'RoC3'!$A$1:$B$161,2,0),0)</f>
        <v>24</v>
      </c>
      <c r="J12" s="29">
        <f>IFERROR(VLOOKUP(I12,'RoC3'!$B$1:$C$161,2,0),0)</f>
        <v>413.6811079</v>
      </c>
      <c r="K12" s="28">
        <f>IFERROR(VLOOKUP($B12,'RoC4'!$A$1:$B$161,2,0),0)</f>
        <v>11</v>
      </c>
      <c r="L12" s="29">
        <f>IFERROR(VLOOKUP(K12,'RoC4'!$B$1:$C$161,2,0),0)</f>
        <v>633.698422</v>
      </c>
      <c r="M12" s="28">
        <f>IFERROR(VLOOKUP($B12,'RoC5'!$A$1:$B$161,2,0),0)</f>
        <v>34</v>
      </c>
      <c r="N12" s="29">
        <f>IFERROR(VLOOKUP(M12,'RoC5'!$B$1:$C$161,2,0),0)</f>
        <v>176.0896269</v>
      </c>
      <c r="O12" s="28">
        <f>IFERROR(VLOOKUP($B12,'RoC6'!$A$1:$B$161,2,0),0)</f>
        <v>4</v>
      </c>
      <c r="P12" s="29">
        <f>IFERROR(VLOOKUP(O12,'RoC6'!$B$1:$C$161,2,0),0)</f>
        <v>942.9890049</v>
      </c>
      <c r="Q12" s="28">
        <f>IFERROR(VLOOKUP($B12,'RoC7'!$A$1:$B$161,2,0),0)</f>
        <v>0</v>
      </c>
      <c r="R12" s="29">
        <f>IFERROR(VLOOKUP(Q12,'RoC7'!$B$1:$C$161,2,0),0)</f>
        <v>0</v>
      </c>
      <c r="S12" s="28">
        <f>IFERROR(VLOOKUP($B12,'RoC8'!$A$1:$B$161,2,0),0)</f>
        <v>28</v>
      </c>
      <c r="T12" s="29">
        <f>IFERROR(VLOOKUP(S12,'RoC8'!$B$1:$C$161,2,0),0)</f>
        <v>136.9181467</v>
      </c>
      <c r="U12" s="29">
        <f>IFERROR(VLOOKUP(E12,'RoC1'!$B$1:$C$160,2,0),0)</f>
        <v>196.6194615</v>
      </c>
      <c r="V12" s="29">
        <f>IFERROR(VLOOKUP(G12,'RoC2'!$B$1:$C$160,2,0),0)</f>
        <v>905.7282023</v>
      </c>
      <c r="W12" s="29">
        <f>IFERROR(VLOOKUP(I12,'RoC3'!$B$1:$C$160,2,0),0)</f>
        <v>413.6811079</v>
      </c>
      <c r="X12" s="29">
        <f>IFERROR(VLOOKUP(K12,'RoC4'!$B$1:$C$160,2,0),0)</f>
        <v>633.698422</v>
      </c>
      <c r="Y12" s="29">
        <f>IFERROR(VLOOKUP(M12,'RoC5'!$B$1:$C$160,2,0),0)</f>
        <v>176.0896269</v>
      </c>
      <c r="Z12" s="29">
        <f>IFERROR(VLOOKUP(O12,'RoC6'!$B$1:$C$160,2,0),0)</f>
        <v>942.9890049</v>
      </c>
      <c r="AA12" s="29">
        <f>IFERROR(VLOOKUP(Q12,'RoC7'!$B$1:$C$160,2,0),0)</f>
        <v>0</v>
      </c>
      <c r="AB12" s="29">
        <f>IFERROR(VLOOKUP(S12,'RoC8'!$B$1:$C$160,2,0),0)</f>
        <v>136.9181467</v>
      </c>
    </row>
    <row r="13">
      <c r="A13" s="7">
        <v>12.0</v>
      </c>
      <c r="B13" s="25" t="s">
        <v>27</v>
      </c>
      <c r="C13" s="26">
        <f t="shared" si="1"/>
        <v>3396.399434</v>
      </c>
      <c r="D13" s="27"/>
      <c r="E13" s="28">
        <f>IFERROR(VLOOKUP($B13,'RoC1'!$A$1:$B$160,2,0),"0")</f>
        <v>20</v>
      </c>
      <c r="F13" s="29">
        <f>IFERROR(VLOOKUP(E13,'RoC1'!$B$1:$C$160,2,0),0)</f>
        <v>531.3390984</v>
      </c>
      <c r="G13" s="28">
        <f>IFERROR(VLOOKUP($B13,'RoC2'!$A$1:$B$161,2,0),"0")</f>
        <v>10</v>
      </c>
      <c r="H13" s="29">
        <f>IFERROR(VLOOKUP(G13,'RoC2'!$B$1:$C$161,2,0),0)</f>
        <v>694.8145109</v>
      </c>
      <c r="I13" s="28">
        <f>IFERROR(VLOOKUP($B13,'RoC3'!$A$1:$B$161,2,0),0)</f>
        <v>30</v>
      </c>
      <c r="J13" s="29">
        <f>IFERROR(VLOOKUP(I13,'RoC3'!$B$1:$C$161,2,0),0)</f>
        <v>331.0453695</v>
      </c>
      <c r="K13" s="28">
        <f>IFERROR(VLOOKUP($B13,'RoC4'!$A$1:$B$161,2,0),0)</f>
        <v>8</v>
      </c>
      <c r="L13" s="29">
        <f>IFERROR(VLOOKUP(K13,'RoC4'!$B$1:$C$161,2,0),0)</f>
        <v>731.9594528</v>
      </c>
      <c r="M13" s="28">
        <f>IFERROR(VLOOKUP($B13,'RoC5'!$A$1:$B$161,2,0),0)</f>
        <v>19</v>
      </c>
      <c r="N13" s="29">
        <f>IFERROR(VLOOKUP(M13,'RoC5'!$B$1:$C$161,2,0),0)</f>
        <v>407.3287813</v>
      </c>
      <c r="O13" s="28">
        <f>IFERROR(VLOOKUP($B13,'RoC6'!$A$1:$B$161,2,0),0)</f>
        <v>12</v>
      </c>
      <c r="P13" s="29">
        <f>IFERROR(VLOOKUP(O13,'RoC6'!$B$1:$C$161,2,0),0)</f>
        <v>606.2833591</v>
      </c>
      <c r="Q13" s="28">
        <f>IFERROR(VLOOKUP($B13,'RoC7'!$A$1:$B$161,2,0),0)</f>
        <v>39</v>
      </c>
      <c r="R13" s="29">
        <f>IFERROR(VLOOKUP(Q13,'RoC7'!$B$1:$C$161,2,0),0)</f>
        <v>93.62886208</v>
      </c>
      <c r="S13" s="28">
        <f>IFERROR(VLOOKUP($B13,'RoC8'!$A$1:$B$161,2,0),0)</f>
        <v>0</v>
      </c>
      <c r="T13" s="29">
        <f>IFERROR(VLOOKUP(S13,'RoC8'!$B$1:$C$161,2,0),0)</f>
        <v>0</v>
      </c>
      <c r="U13" s="29">
        <f>IFERROR(VLOOKUP(E13,'RoC1'!$B$1:$C$160,2,0),0)</f>
        <v>531.3390984</v>
      </c>
      <c r="V13" s="29">
        <f>IFERROR(VLOOKUP(G13,'RoC2'!$B$1:$C$160,2,0),0)</f>
        <v>694.8145109</v>
      </c>
      <c r="W13" s="29">
        <f>IFERROR(VLOOKUP(I13,'RoC3'!$B$1:$C$160,2,0),0)</f>
        <v>331.0453695</v>
      </c>
      <c r="X13" s="29">
        <f>IFERROR(VLOOKUP(K13,'RoC4'!$B$1:$C$160,2,0),0)</f>
        <v>731.9594528</v>
      </c>
      <c r="Y13" s="29">
        <f>IFERROR(VLOOKUP(M13,'RoC5'!$B$1:$C$160,2,0),0)</f>
        <v>407.3287813</v>
      </c>
      <c r="Z13" s="29">
        <f>IFERROR(VLOOKUP(O13,'RoC6'!$B$1:$C$160,2,0),0)</f>
        <v>606.2833591</v>
      </c>
      <c r="AA13" s="29">
        <f>IFERROR(VLOOKUP(Q13,'RoC7'!$B$1:$C$160,2,0),0)</f>
        <v>93.62886208</v>
      </c>
      <c r="AB13" s="29">
        <f>IFERROR(VLOOKUP(S13,'RoC8'!$B$1:$C$160,2,0),0)</f>
        <v>0</v>
      </c>
    </row>
    <row r="14">
      <c r="A14" s="7">
        <v>13.0</v>
      </c>
      <c r="B14" s="12" t="s">
        <v>29</v>
      </c>
      <c r="C14" s="26">
        <f t="shared" si="1"/>
        <v>3239.72491</v>
      </c>
      <c r="D14" s="27"/>
      <c r="E14" s="28">
        <f>IFERROR(VLOOKUP($B14,'RoC1'!$A$1:$B$160,2,0),"0")</f>
        <v>42</v>
      </c>
      <c r="F14" s="29">
        <f>IFERROR(VLOOKUP(E14,'RoC1'!$B$1:$C$160,2,0),0)</f>
        <v>261.5611086</v>
      </c>
      <c r="G14" s="28">
        <f>IFERROR(VLOOKUP($B14,'RoC2'!$A$1:$B$161,2,0),"0")</f>
        <v>4</v>
      </c>
      <c r="H14" s="29">
        <f>IFERROR(VLOOKUP(G14,'RoC2'!$B$1:$C$161,2,0),0)</f>
        <v>974.4925696</v>
      </c>
      <c r="I14" s="28">
        <f>IFERROR(VLOOKUP($B14,'RoC3'!$A$1:$B$161,2,0),0)</f>
        <v>52</v>
      </c>
      <c r="J14" s="29">
        <f>IFERROR(VLOOKUP(I14,'RoC3'!$B$1:$C$161,2,0),0)</f>
        <v>96.17135622</v>
      </c>
      <c r="K14" s="28">
        <f>IFERROR(VLOOKUP($B14,'RoC4'!$A$1:$B$161,2,0),0)</f>
        <v>6</v>
      </c>
      <c r="L14" s="29">
        <f>IFERROR(VLOOKUP(K14,'RoC4'!$B$1:$C$161,2,0),0)</f>
        <v>819.3141867</v>
      </c>
      <c r="M14" s="28">
        <f>IFERROR(VLOOKUP($B14,'RoC5'!$A$1:$B$161,2,0),0)</f>
        <v>0</v>
      </c>
      <c r="N14" s="29">
        <f>IFERROR(VLOOKUP(M14,'RoC5'!$B$1:$C$161,2,0),0)</f>
        <v>0</v>
      </c>
      <c r="O14" s="28">
        <f>IFERROR(VLOOKUP($B14,'RoC6'!$A$1:$B$161,2,0),0)</f>
        <v>14</v>
      </c>
      <c r="P14" s="29">
        <f>IFERROR(VLOOKUP(O14,'RoC6'!$B$1:$C$161,2,0),0)</f>
        <v>556.8465902</v>
      </c>
      <c r="Q14" s="28">
        <f>IFERROR(VLOOKUP($B14,'RoC7'!$A$1:$B$161,2,0),0)</f>
        <v>0</v>
      </c>
      <c r="R14" s="29">
        <f>IFERROR(VLOOKUP(Q14,'RoC7'!$B$1:$C$161,2,0),0)</f>
        <v>0</v>
      </c>
      <c r="S14" s="28">
        <f>IFERROR(VLOOKUP($B14,'RoC8'!$A$1:$B$161,2,0),0)</f>
        <v>10</v>
      </c>
      <c r="T14" s="29">
        <f>IFERROR(VLOOKUP(S14,'RoC8'!$B$1:$C$161,2,0),0)</f>
        <v>531.3390984</v>
      </c>
      <c r="U14" s="29">
        <f>IFERROR(VLOOKUP(E14,'RoC1'!$B$1:$C$160,2,0),0)</f>
        <v>261.5611086</v>
      </c>
      <c r="V14" s="29">
        <f>IFERROR(VLOOKUP(G14,'RoC2'!$B$1:$C$160,2,0),0)</f>
        <v>974.4925696</v>
      </c>
      <c r="W14" s="29">
        <f>IFERROR(VLOOKUP(I14,'RoC3'!$B$1:$C$160,2,0),0)</f>
        <v>96.17135622</v>
      </c>
      <c r="X14" s="29">
        <f>IFERROR(VLOOKUP(K14,'RoC4'!$B$1:$C$160,2,0),0)</f>
        <v>819.3141867</v>
      </c>
      <c r="Y14" s="29">
        <f>IFERROR(VLOOKUP(M14,'RoC5'!$B$1:$C$160,2,0),0)</f>
        <v>0</v>
      </c>
      <c r="Z14" s="29">
        <f>IFERROR(VLOOKUP(O14,'RoC6'!$B$1:$C$160,2,0),0)</f>
        <v>556.8465902</v>
      </c>
      <c r="AA14" s="29">
        <f>IFERROR(VLOOKUP(Q14,'RoC7'!$B$1:$C$160,2,0),0)</f>
        <v>0</v>
      </c>
      <c r="AB14" s="29">
        <f>IFERROR(VLOOKUP(S14,'RoC8'!$B$1:$C$160,2,0),0)</f>
        <v>531.3390984</v>
      </c>
    </row>
    <row r="15">
      <c r="A15" s="7">
        <v>14.0</v>
      </c>
      <c r="B15" s="12" t="s">
        <v>23</v>
      </c>
      <c r="C15" s="26">
        <f t="shared" si="1"/>
        <v>3136.64032</v>
      </c>
      <c r="D15" s="27"/>
      <c r="E15" s="28">
        <f>IFERROR(VLOOKUP($B15,'RoC1'!$A$1:$B$160,2,0),"0")</f>
        <v>69</v>
      </c>
      <c r="F15" s="29">
        <f>IFERROR(VLOOKUP(E15,'RoC1'!$B$1:$C$160,2,0),0)</f>
        <v>36.0988399</v>
      </c>
      <c r="G15" s="28">
        <f>IFERROR(VLOOKUP($B15,'RoC2'!$A$1:$B$161,2,0),"0")</f>
        <v>36</v>
      </c>
      <c r="H15" s="29">
        <f>IFERROR(VLOOKUP(G15,'RoC2'!$B$1:$C$161,2,0),0)</f>
        <v>252.2105557</v>
      </c>
      <c r="I15" s="28">
        <f>IFERROR(VLOOKUP($B15,'RoC3'!$A$1:$B$161,2,0),0)</f>
        <v>18</v>
      </c>
      <c r="J15" s="29">
        <f>IFERROR(VLOOKUP(I15,'RoC3'!$B$1:$C$161,2,0),0)</f>
        <v>512.9184</v>
      </c>
      <c r="K15" s="28">
        <f>IFERROR(VLOOKUP($B15,'RoC4'!$A$1:$B$161,2,0),0)</f>
        <v>24</v>
      </c>
      <c r="L15" s="29">
        <f>IFERROR(VLOOKUP(K15,'RoC4'!$B$1:$C$161,2,0),0)</f>
        <v>370.7792751</v>
      </c>
      <c r="M15" s="28">
        <f>IFERROR(VLOOKUP($B15,'RoC5'!$A$1:$B$161,2,0),0)</f>
        <v>7</v>
      </c>
      <c r="N15" s="29">
        <f>IFERROR(VLOOKUP(M15,'RoC5'!$B$1:$C$161,2,0),0)</f>
        <v>731.9594528</v>
      </c>
      <c r="O15" s="28">
        <f>IFERROR(VLOOKUP($B15,'RoC6'!$A$1:$B$161,2,0),0)</f>
        <v>11</v>
      </c>
      <c r="P15" s="29">
        <f>IFERROR(VLOOKUP(O15,'RoC6'!$B$1:$C$161,2,0),0)</f>
        <v>633.698422</v>
      </c>
      <c r="Q15" s="28">
        <f>IFERROR(VLOOKUP($B15,'RoC7'!$A$1:$B$161,2,0),0)</f>
        <v>41</v>
      </c>
      <c r="R15" s="29">
        <f>IFERROR(VLOOKUP(Q15,'RoC7'!$B$1:$C$161,2,0),0)</f>
        <v>69.34915859</v>
      </c>
      <c r="S15" s="28">
        <f>IFERROR(VLOOKUP($B15,'RoC8'!$A$1:$B$161,2,0),0)</f>
        <v>9</v>
      </c>
      <c r="T15" s="29">
        <f>IFERROR(VLOOKUP(S15,'RoC8'!$B$1:$C$161,2,0),0)</f>
        <v>565.7250563</v>
      </c>
      <c r="U15" s="29">
        <f>IFERROR(VLOOKUP(E15,'RoC1'!$B$1:$C$160,2,0),0)</f>
        <v>36.0988399</v>
      </c>
      <c r="V15" s="29">
        <f>IFERROR(VLOOKUP(G15,'RoC2'!$B$1:$C$160,2,0),0)</f>
        <v>252.2105557</v>
      </c>
      <c r="W15" s="29">
        <f>IFERROR(VLOOKUP(I15,'RoC3'!$B$1:$C$160,2,0),0)</f>
        <v>512.9184</v>
      </c>
      <c r="X15" s="29">
        <f>IFERROR(VLOOKUP(K15,'RoC4'!$B$1:$C$160,2,0),0)</f>
        <v>370.7792751</v>
      </c>
      <c r="Y15" s="29">
        <f>IFERROR(VLOOKUP(M15,'RoC5'!$B$1:$C$160,2,0),0)</f>
        <v>731.9594528</v>
      </c>
      <c r="Z15" s="29">
        <f>IFERROR(VLOOKUP(O15,'RoC6'!$B$1:$C$160,2,0),0)</f>
        <v>633.698422</v>
      </c>
      <c r="AA15" s="29">
        <f>IFERROR(VLOOKUP(Q15,'RoC7'!$B$1:$C$160,2,0),0)</f>
        <v>69.34915859</v>
      </c>
      <c r="AB15" s="29">
        <f>IFERROR(VLOOKUP(S15,'RoC8'!$B$1:$C$160,2,0),0)</f>
        <v>565.7250563</v>
      </c>
    </row>
    <row r="16">
      <c r="A16" s="7">
        <v>15.0</v>
      </c>
      <c r="B16" s="25" t="s">
        <v>22</v>
      </c>
      <c r="C16" s="26">
        <f t="shared" si="1"/>
        <v>3078.371355</v>
      </c>
      <c r="D16" s="27"/>
      <c r="E16" s="28">
        <f>IFERROR(VLOOKUP($B16,'RoC1'!$A$1:$B$160,2,0),"0")</f>
        <v>33</v>
      </c>
      <c r="F16" s="29">
        <f>IFERROR(VLOOKUP(E16,'RoC1'!$B$1:$C$160,2,0),0)</f>
        <v>355.9515475</v>
      </c>
      <c r="G16" s="28">
        <f>IFERROR(VLOOKUP($B16,'RoC2'!$A$1:$B$161,2,0),"0")</f>
        <v>43</v>
      </c>
      <c r="H16" s="29">
        <f>IFERROR(VLOOKUP(G16,'RoC2'!$B$1:$C$161,2,0),0)</f>
        <v>176.2998827</v>
      </c>
      <c r="I16" s="28">
        <f>IFERROR(VLOOKUP($B16,'RoC3'!$A$1:$B$161,2,0),0)</f>
        <v>37</v>
      </c>
      <c r="J16" s="29">
        <f>IFERROR(VLOOKUP(I16,'RoC3'!$B$1:$C$161,2,0),0)</f>
        <v>247.5009147</v>
      </c>
      <c r="K16" s="28">
        <f>IFERROR(VLOOKUP($B16,'RoC4'!$A$1:$B$161,2,0),0)</f>
        <v>15</v>
      </c>
      <c r="L16" s="29">
        <f>IFERROR(VLOOKUP(K16,'RoC4'!$B$1:$C$161,2,0),0)</f>
        <v>534.2928041</v>
      </c>
      <c r="M16" s="28">
        <f>IFERROR(VLOOKUP($B16,'RoC5'!$A$1:$B$161,2,0),0)</f>
        <v>12</v>
      </c>
      <c r="N16" s="29">
        <f>IFERROR(VLOOKUP(M16,'RoC5'!$B$1:$C$161,2,0),0)</f>
        <v>563.5320955</v>
      </c>
      <c r="O16" s="28">
        <f>IFERROR(VLOOKUP($B16,'RoC6'!$A$1:$B$161,2,0),0)</f>
        <v>43</v>
      </c>
      <c r="P16" s="29">
        <f>IFERROR(VLOOKUP(O16,'RoC6'!$B$1:$C$161,2,0),0)</f>
        <v>130.1950646</v>
      </c>
      <c r="Q16" s="28">
        <f>IFERROR(VLOOKUP($B16,'RoC7'!$A$1:$B$161,2,0),0)</f>
        <v>33</v>
      </c>
      <c r="R16" s="29">
        <f>IFERROR(VLOOKUP(Q16,'RoC7'!$B$1:$C$161,2,0),0)</f>
        <v>170.8383864</v>
      </c>
      <c r="S16" s="28">
        <f>IFERROR(VLOOKUP($B16,'RoC8'!$A$1:$B$161,2,0),0)</f>
        <v>2</v>
      </c>
      <c r="T16" s="29">
        <f>IFERROR(VLOOKUP(S16,'RoC8'!$B$1:$C$161,2,0),0)</f>
        <v>1029.955725</v>
      </c>
      <c r="U16" s="29">
        <f>IFERROR(VLOOKUP(E16,'RoC1'!$B$1:$C$160,2,0),0)</f>
        <v>355.9515475</v>
      </c>
      <c r="V16" s="29">
        <f>IFERROR(VLOOKUP(G16,'RoC2'!$B$1:$C$160,2,0),0)</f>
        <v>176.2998827</v>
      </c>
      <c r="W16" s="29">
        <f>IFERROR(VLOOKUP(I16,'RoC3'!$B$1:$C$160,2,0),0)</f>
        <v>247.5009147</v>
      </c>
      <c r="X16" s="29">
        <f>IFERROR(VLOOKUP(K16,'RoC4'!$B$1:$C$160,2,0),0)</f>
        <v>534.2928041</v>
      </c>
      <c r="Y16" s="29">
        <f>IFERROR(VLOOKUP(M16,'RoC5'!$B$1:$C$160,2,0),0)</f>
        <v>563.5320955</v>
      </c>
      <c r="Z16" s="29">
        <f>IFERROR(VLOOKUP(O16,'RoC6'!$B$1:$C$160,2,0),0)</f>
        <v>130.1950646</v>
      </c>
      <c r="AA16" s="29">
        <f>IFERROR(VLOOKUP(Q16,'RoC7'!$B$1:$C$160,2,0),0)</f>
        <v>170.8383864</v>
      </c>
      <c r="AB16" s="29">
        <f>IFERROR(VLOOKUP(S16,'RoC8'!$B$1:$C$160,2,0),0)</f>
        <v>1029.955725</v>
      </c>
    </row>
    <row r="17">
      <c r="A17" s="7">
        <v>16.0</v>
      </c>
      <c r="B17" s="25" t="s">
        <v>39</v>
      </c>
      <c r="C17" s="26">
        <f t="shared" si="1"/>
        <v>3018.276499</v>
      </c>
      <c r="D17" s="27"/>
      <c r="E17" s="28">
        <f>IFERROR(VLOOKUP($B17,'RoC1'!$A$1:$B$160,2,0),"0")</f>
        <v>25</v>
      </c>
      <c r="F17" s="29">
        <f>IFERROR(VLOOKUP(E17,'RoC1'!$B$1:$C$160,2,0),0)</f>
        <v>455.980837</v>
      </c>
      <c r="G17" s="28">
        <f>IFERROR(VLOOKUP($B17,'RoC2'!$A$1:$B$161,2,0),"0")</f>
        <v>19</v>
      </c>
      <c r="H17" s="29">
        <f>IFERROR(VLOOKUP(G17,'RoC2'!$B$1:$C$161,2,0),0)</f>
        <v>489.3792957</v>
      </c>
      <c r="I17" s="28">
        <f>IFERROR(VLOOKUP($B17,'RoC3'!$A$1:$B$161,2,0),0)</f>
        <v>0</v>
      </c>
      <c r="J17" s="29">
        <f>IFERROR(VLOOKUP(I17,'RoC3'!$B$1:$C$161,2,0),0)</f>
        <v>0</v>
      </c>
      <c r="K17" s="28">
        <f>IFERROR(VLOOKUP($B17,'RoC4'!$A$1:$B$161,2,0),0)</f>
        <v>0</v>
      </c>
      <c r="L17" s="29">
        <f>IFERROR(VLOOKUP(K17,'RoC4'!$B$1:$C$161,2,0),0)</f>
        <v>0</v>
      </c>
      <c r="M17" s="28">
        <f>IFERROR(VLOOKUP($B17,'RoC5'!$A$1:$B$161,2,0),0)</f>
        <v>18</v>
      </c>
      <c r="N17" s="29">
        <f>IFERROR(VLOOKUP(M17,'RoC5'!$B$1:$C$161,2,0),0)</f>
        <v>426.6343418</v>
      </c>
      <c r="O17" s="28">
        <f>IFERROR(VLOOKUP($B17,'RoC6'!$A$1:$B$161,2,0),0)</f>
        <v>23</v>
      </c>
      <c r="P17" s="29">
        <f>IFERROR(VLOOKUP(O17,'RoC6'!$B$1:$C$161,2,0),0)</f>
        <v>386.4561865</v>
      </c>
      <c r="Q17" s="28">
        <f>IFERROR(VLOOKUP($B17,'RoC7'!$A$1:$B$161,2,0),0)</f>
        <v>0</v>
      </c>
      <c r="R17" s="29">
        <f>IFERROR(VLOOKUP(Q17,'RoC7'!$B$1:$C$161,2,0),0)</f>
        <v>0</v>
      </c>
      <c r="S17" s="28">
        <f>IFERROR(VLOOKUP($B17,'RoC8'!$A$1:$B$161,2,0),0)</f>
        <v>1</v>
      </c>
      <c r="T17" s="29">
        <f>IFERROR(VLOOKUP(S17,'RoC8'!$B$1:$C$161,2,0),0)</f>
        <v>1259.825838</v>
      </c>
      <c r="U17" s="29">
        <f>IFERROR(VLOOKUP(E17,'RoC1'!$B$1:$C$160,2,0),0)</f>
        <v>455.980837</v>
      </c>
      <c r="V17" s="29">
        <f>IFERROR(VLOOKUP(G17,'RoC2'!$B$1:$C$160,2,0),0)</f>
        <v>489.3792957</v>
      </c>
      <c r="W17" s="29">
        <f>IFERROR(VLOOKUP(I17,'RoC3'!$B$1:$C$160,2,0),0)</f>
        <v>0</v>
      </c>
      <c r="X17" s="29">
        <f>IFERROR(VLOOKUP(K17,'RoC4'!$B$1:$C$160,2,0),0)</f>
        <v>0</v>
      </c>
      <c r="Y17" s="29">
        <f>IFERROR(VLOOKUP(M17,'RoC5'!$B$1:$C$160,2,0),0)</f>
        <v>426.6343418</v>
      </c>
      <c r="Z17" s="29">
        <f>IFERROR(VLOOKUP(O17,'RoC6'!$B$1:$C$160,2,0),0)</f>
        <v>386.4561865</v>
      </c>
      <c r="AA17" s="29">
        <f>IFERROR(VLOOKUP(Q17,'RoC7'!$B$1:$C$160,2,0),0)</f>
        <v>0</v>
      </c>
      <c r="AB17" s="29">
        <f>IFERROR(VLOOKUP(S17,'RoC8'!$B$1:$C$160,2,0),0)</f>
        <v>1259.825838</v>
      </c>
    </row>
    <row r="18">
      <c r="A18" s="7">
        <v>17.0</v>
      </c>
      <c r="B18" s="12" t="s">
        <v>33</v>
      </c>
      <c r="C18" s="26">
        <f t="shared" si="1"/>
        <v>2773.147488</v>
      </c>
      <c r="D18" s="27"/>
      <c r="E18" s="28">
        <f>IFERROR(VLOOKUP($B18,'RoC1'!$A$1:$B$160,2,0),"0")</f>
        <v>61</v>
      </c>
      <c r="F18" s="29">
        <f>IFERROR(VLOOKUP(E18,'RoC1'!$B$1:$C$160,2,0),0)</f>
        <v>96.79354751</v>
      </c>
      <c r="G18" s="28">
        <f>IFERROR(VLOOKUP($B18,'RoC2'!$A$1:$B$161,2,0),"0")</f>
        <v>25</v>
      </c>
      <c r="H18" s="29">
        <f>IFERROR(VLOOKUP(G18,'RoC2'!$B$1:$C$161,2,0),0)</f>
        <v>393.1717071</v>
      </c>
      <c r="I18" s="28">
        <f>IFERROR(VLOOKUP($B18,'RoC3'!$A$1:$B$161,2,0),0)</f>
        <v>56</v>
      </c>
      <c r="J18" s="29">
        <f>IFERROR(VLOOKUP(I18,'RoC3'!$B$1:$C$161,2,0),0)</f>
        <v>60.0765417</v>
      </c>
      <c r="K18" s="28">
        <f>IFERROR(VLOOKUP($B18,'RoC4'!$A$1:$B$161,2,0),0)</f>
        <v>18</v>
      </c>
      <c r="L18" s="29">
        <f>IFERROR(VLOOKUP(K18,'RoC4'!$B$1:$C$161,2,0),0)</f>
        <v>473.1335592</v>
      </c>
      <c r="M18" s="28">
        <f>IFERROR(VLOOKUP($B18,'RoC5'!$A$1:$B$161,2,0),0)</f>
        <v>2</v>
      </c>
      <c r="N18" s="29">
        <f>IFERROR(VLOOKUP(M18,'RoC5'!$B$1:$C$161,2,0),0)</f>
        <v>1120.347121</v>
      </c>
      <c r="O18" s="28">
        <f>IFERROR(VLOOKUP($B18,'RoC6'!$A$1:$B$161,2,0),0)</f>
        <v>42</v>
      </c>
      <c r="P18" s="29">
        <f>IFERROR(VLOOKUP(O18,'RoC6'!$B$1:$C$161,2,0),0)</f>
        <v>141.0373036</v>
      </c>
      <c r="Q18" s="28">
        <f>IFERROR(VLOOKUP($B18,'RoC7'!$A$1:$B$161,2,0),0)</f>
        <v>34</v>
      </c>
      <c r="R18" s="29">
        <f>IFERROR(VLOOKUP(Q18,'RoC7'!$B$1:$C$161,2,0),0)</f>
        <v>157.4561155</v>
      </c>
      <c r="S18" s="28">
        <f>IFERROR(VLOOKUP($B18,'RoC8'!$A$1:$B$161,2,0),0)</f>
        <v>15</v>
      </c>
      <c r="T18" s="29">
        <f>IFERROR(VLOOKUP(S18,'RoC8'!$B$1:$C$161,2,0),0)</f>
        <v>391.2081343</v>
      </c>
      <c r="U18" s="29">
        <f>IFERROR(VLOOKUP(E18,'RoC1'!$B$1:$C$160,2,0),0)</f>
        <v>96.79354751</v>
      </c>
      <c r="V18" s="29">
        <f>IFERROR(VLOOKUP(G18,'RoC2'!$B$1:$C$160,2,0),0)</f>
        <v>393.1717071</v>
      </c>
      <c r="W18" s="29">
        <f>IFERROR(VLOOKUP(I18,'RoC3'!$B$1:$C$160,2,0),0)</f>
        <v>60.0765417</v>
      </c>
      <c r="X18" s="29">
        <f>IFERROR(VLOOKUP(K18,'RoC4'!$B$1:$C$160,2,0),0)</f>
        <v>473.1335592</v>
      </c>
      <c r="Y18" s="29">
        <f>IFERROR(VLOOKUP(M18,'RoC5'!$B$1:$C$160,2,0),0)</f>
        <v>1120.347121</v>
      </c>
      <c r="Z18" s="29">
        <f>IFERROR(VLOOKUP(O18,'RoC6'!$B$1:$C$160,2,0),0)</f>
        <v>141.0373036</v>
      </c>
      <c r="AA18" s="29">
        <f>IFERROR(VLOOKUP(Q18,'RoC7'!$B$1:$C$160,2,0),0)</f>
        <v>157.4561155</v>
      </c>
      <c r="AB18" s="29">
        <f>IFERROR(VLOOKUP(S18,'RoC8'!$B$1:$C$160,2,0),0)</f>
        <v>391.2081343</v>
      </c>
    </row>
    <row r="19">
      <c r="A19" s="7">
        <v>18.0</v>
      </c>
      <c r="B19" s="12" t="s">
        <v>31</v>
      </c>
      <c r="C19" s="26">
        <f t="shared" si="1"/>
        <v>2769.110922</v>
      </c>
      <c r="D19" s="27"/>
      <c r="E19" s="28">
        <f>IFERROR(VLOOKUP($B19,'RoC1'!$A$1:$B$160,2,0),"0")</f>
        <v>9</v>
      </c>
      <c r="F19" s="29">
        <f>IFERROR(VLOOKUP(E19,'RoC1'!$B$1:$C$160,2,0),0)</f>
        <v>780.8870899</v>
      </c>
      <c r="G19" s="28">
        <f>IFERROR(VLOOKUP($B19,'RoC2'!$A$1:$B$161,2,0),"0")</f>
        <v>11</v>
      </c>
      <c r="H19" s="29">
        <f>IFERROR(VLOOKUP(G19,'RoC2'!$B$1:$C$161,2,0),0)</f>
        <v>665.4072694</v>
      </c>
      <c r="I19" s="28">
        <f>IFERROR(VLOOKUP($B19,'RoC3'!$A$1:$B$161,2,0),0)</f>
        <v>27</v>
      </c>
      <c r="J19" s="29">
        <f>IFERROR(VLOOKUP(I19,'RoC3'!$B$1:$C$161,2,0),0)</f>
        <v>370.7792751</v>
      </c>
      <c r="K19" s="28">
        <f>IFERROR(VLOOKUP($B19,'RoC4'!$A$1:$B$161,2,0),0)</f>
        <v>10</v>
      </c>
      <c r="L19" s="29">
        <f>IFERROR(VLOOKUP(K19,'RoC4'!$B$1:$C$161,2,0),0)</f>
        <v>663.4009893</v>
      </c>
      <c r="M19" s="28">
        <f>IFERROR(VLOOKUP($B19,'RoC5'!$A$1:$B$161,2,0),0)</f>
        <v>48</v>
      </c>
      <c r="N19" s="29">
        <f>IFERROR(VLOOKUP(M19,'RoC5'!$B$1:$C$161,2,0),0)</f>
        <v>10.76965854</v>
      </c>
      <c r="O19" s="28">
        <f>IFERROR(VLOOKUP($B19,'RoC6'!$A$1:$B$161,2,0),0)</f>
        <v>48</v>
      </c>
      <c r="P19" s="29">
        <f>IFERROR(VLOOKUP(O19,'RoC6'!$B$1:$C$161,2,0),0)</f>
        <v>77.94674082</v>
      </c>
      <c r="Q19" s="28">
        <f>IFERROR(VLOOKUP($B19,'RoC7'!$A$1:$B$161,2,0),0)</f>
        <v>38</v>
      </c>
      <c r="R19" s="29">
        <f>IFERROR(VLOOKUP(Q19,'RoC7'!$B$1:$C$161,2,0),0)</f>
        <v>106.0187111</v>
      </c>
      <c r="S19" s="28">
        <f>IFERROR(VLOOKUP($B19,'RoC8'!$A$1:$B$161,2,0),0)</f>
        <v>30</v>
      </c>
      <c r="T19" s="29">
        <f>IFERROR(VLOOKUP(S19,'RoC8'!$B$1:$C$161,2,0),0)</f>
        <v>104.6708466</v>
      </c>
      <c r="U19" s="29">
        <f>IFERROR(VLOOKUP(E19,'RoC1'!$B$1:$C$160,2,0),0)</f>
        <v>780.8870899</v>
      </c>
      <c r="V19" s="29">
        <f>IFERROR(VLOOKUP(G19,'RoC2'!$B$1:$C$160,2,0),0)</f>
        <v>665.4072694</v>
      </c>
      <c r="W19" s="29">
        <f>IFERROR(VLOOKUP(I19,'RoC3'!$B$1:$C$160,2,0),0)</f>
        <v>370.7792751</v>
      </c>
      <c r="X19" s="29">
        <f>IFERROR(VLOOKUP(K19,'RoC4'!$B$1:$C$160,2,0),0)</f>
        <v>663.4009893</v>
      </c>
      <c r="Y19" s="29">
        <f>IFERROR(VLOOKUP(M19,'RoC5'!$B$1:$C$160,2,0),0)</f>
        <v>10.76965854</v>
      </c>
      <c r="Z19" s="29">
        <f>IFERROR(VLOOKUP(O19,'RoC6'!$B$1:$C$160,2,0),0)</f>
        <v>77.94674082</v>
      </c>
      <c r="AA19" s="29">
        <f>IFERROR(VLOOKUP(Q19,'RoC7'!$B$1:$C$160,2,0),0)</f>
        <v>106.0187111</v>
      </c>
      <c r="AB19" s="29">
        <f>IFERROR(VLOOKUP(S19,'RoC8'!$B$1:$C$160,2,0),0)</f>
        <v>104.6708466</v>
      </c>
    </row>
    <row r="20">
      <c r="A20" s="7">
        <v>19.0</v>
      </c>
      <c r="B20" s="30" t="s">
        <v>32</v>
      </c>
      <c r="C20" s="26">
        <f t="shared" si="1"/>
        <v>2699.680951</v>
      </c>
      <c r="D20" s="27"/>
      <c r="E20" s="28" t="str">
        <f>IFERROR(VLOOKUP($B20,'RoC1'!$A$1:$B$160,2,0),"0")</f>
        <v>0</v>
      </c>
      <c r="F20" s="29">
        <f>IFERROR(VLOOKUP(E20,'RoC1'!$B$1:$C$160,2,0),0)</f>
        <v>0</v>
      </c>
      <c r="G20" s="28">
        <f>IFERROR(VLOOKUP($B20,'RoC2'!$A$1:$B$161,2,0),"0")</f>
        <v>18</v>
      </c>
      <c r="H20" s="29">
        <f>IFERROR(VLOOKUP(G20,'RoC2'!$B$1:$C$161,2,0),0)</f>
        <v>507.5748401</v>
      </c>
      <c r="I20" s="28">
        <f>IFERROR(VLOOKUP($B20,'RoC3'!$A$1:$B$161,2,0),0)</f>
        <v>16</v>
      </c>
      <c r="J20" s="29">
        <f>IFERROR(VLOOKUP(I20,'RoC3'!$B$1:$C$161,2,0),0)</f>
        <v>551.7238443</v>
      </c>
      <c r="K20" s="28">
        <f>IFERROR(VLOOKUP($B20,'RoC4'!$A$1:$B$161,2,0),0)</f>
        <v>12</v>
      </c>
      <c r="L20" s="29">
        <f>IFERROR(VLOOKUP(K20,'RoC4'!$B$1:$C$161,2,0),0)</f>
        <v>606.2833591</v>
      </c>
      <c r="M20" s="28">
        <f>IFERROR(VLOOKUP($B20,'RoC5'!$A$1:$B$161,2,0),0)</f>
        <v>0</v>
      </c>
      <c r="N20" s="29">
        <f>IFERROR(VLOOKUP(M20,'RoC5'!$B$1:$C$161,2,0),0)</f>
        <v>0</v>
      </c>
      <c r="O20" s="28">
        <f>IFERROR(VLOOKUP($B20,'RoC6'!$A$1:$B$161,2,0),0)</f>
        <v>13</v>
      </c>
      <c r="P20" s="29">
        <f>IFERROR(VLOOKUP(O20,'RoC6'!$B$1:$C$161,2,0),0)</f>
        <v>580.7656219</v>
      </c>
      <c r="Q20" s="28">
        <f>IFERROR(VLOOKUP($B20,'RoC7'!$A$1:$B$161,2,0),0)</f>
        <v>16</v>
      </c>
      <c r="R20" s="29">
        <f>IFERROR(VLOOKUP(Q20,'RoC7'!$B$1:$C$161,2,0),0)</f>
        <v>453.3332858</v>
      </c>
      <c r="S20" s="28">
        <f>IFERROR(VLOOKUP($B20,'RoC8'!$A$1:$B$161,2,0),0)</f>
        <v>0</v>
      </c>
      <c r="T20" s="29">
        <f>IFERROR(VLOOKUP(S20,'RoC8'!$B$1:$C$161,2,0),0)</f>
        <v>0</v>
      </c>
      <c r="U20" s="29">
        <f>IFERROR(VLOOKUP(E20,'RoC1'!$B$1:$C$160,2,0),0)</f>
        <v>0</v>
      </c>
      <c r="V20" s="29">
        <f>IFERROR(VLOOKUP(G20,'RoC2'!$B$1:$C$160,2,0),0)</f>
        <v>507.5748401</v>
      </c>
      <c r="W20" s="29">
        <f>IFERROR(VLOOKUP(I20,'RoC3'!$B$1:$C$160,2,0),0)</f>
        <v>551.7238443</v>
      </c>
      <c r="X20" s="29">
        <f>IFERROR(VLOOKUP(K20,'RoC4'!$B$1:$C$160,2,0),0)</f>
        <v>606.2833591</v>
      </c>
      <c r="Y20" s="29">
        <f>IFERROR(VLOOKUP(M20,'RoC5'!$B$1:$C$160,2,0),0)</f>
        <v>0</v>
      </c>
      <c r="Z20" s="29">
        <f>IFERROR(VLOOKUP(O20,'RoC6'!$B$1:$C$160,2,0),0)</f>
        <v>580.7656219</v>
      </c>
      <c r="AA20" s="29">
        <f>IFERROR(VLOOKUP(Q20,'RoC7'!$B$1:$C$160,2,0),0)</f>
        <v>453.3332858</v>
      </c>
      <c r="AB20" s="29">
        <f>IFERROR(VLOOKUP(S20,'RoC8'!$B$1:$C$160,2,0),0)</f>
        <v>0</v>
      </c>
    </row>
    <row r="21">
      <c r="A21" s="7">
        <v>20.0</v>
      </c>
      <c r="B21" s="25" t="s">
        <v>10</v>
      </c>
      <c r="C21" s="26">
        <f t="shared" si="1"/>
        <v>2630.724211</v>
      </c>
      <c r="D21" s="27"/>
      <c r="E21" s="28">
        <f>IFERROR(VLOOKUP($B21,'RoC1'!$A$1:$B$160,2,0),"0")</f>
        <v>36</v>
      </c>
      <c r="F21" s="29">
        <f>IFERROR(VLOOKUP(E21,'RoC1'!$B$1:$C$160,2,0),0)</f>
        <v>322.8074023</v>
      </c>
      <c r="G21" s="28" t="str">
        <f>IFERROR(VLOOKUP($B21,'RoC2'!$A$1:$B$161,2,0),"0")</f>
        <v>0</v>
      </c>
      <c r="H21" s="29">
        <f>IFERROR(VLOOKUP(G21,'RoC2'!$B$1:$C$161,2,0),0)</f>
        <v>0</v>
      </c>
      <c r="I21" s="28">
        <f>IFERROR(VLOOKUP($B21,'RoC3'!$A$1:$B$161,2,0),0)</f>
        <v>13</v>
      </c>
      <c r="J21" s="29">
        <f>IFERROR(VLOOKUP(I21,'RoC3'!$B$1:$C$161,2,0),0)</f>
        <v>618.2128922</v>
      </c>
      <c r="K21" s="28">
        <f>IFERROR(VLOOKUP($B21,'RoC4'!$A$1:$B$161,2,0),0)</f>
        <v>23</v>
      </c>
      <c r="L21" s="29">
        <f>IFERROR(VLOOKUP(K21,'RoC4'!$B$1:$C$161,2,0),0)</f>
        <v>386.4561865</v>
      </c>
      <c r="M21" s="28">
        <f>IFERROR(VLOOKUP($B21,'RoC5'!$A$1:$B$161,2,0),0)</f>
        <v>16</v>
      </c>
      <c r="N21" s="29">
        <f>IFERROR(VLOOKUP(M21,'RoC5'!$B$1:$C$161,2,0),0)</f>
        <v>467.7310353</v>
      </c>
      <c r="O21" s="28">
        <f>IFERROR(VLOOKUP($B21,'RoC6'!$A$1:$B$161,2,0),0)</f>
        <v>54</v>
      </c>
      <c r="P21" s="29">
        <f>IFERROR(VLOOKUP(O21,'RoC6'!$B$1:$C$161,2,0),0)</f>
        <v>18.92125065</v>
      </c>
      <c r="Q21" s="28">
        <f>IFERROR(VLOOKUP($B21,'RoC7'!$A$1:$B$161,2,0),0)</f>
        <v>0</v>
      </c>
      <c r="R21" s="29">
        <f>IFERROR(VLOOKUP(Q21,'RoC7'!$B$1:$C$161,2,0),0)</f>
        <v>0</v>
      </c>
      <c r="S21" s="28">
        <f>IFERROR(VLOOKUP($B21,'RoC8'!$A$1:$B$161,2,0),0)</f>
        <v>4</v>
      </c>
      <c r="T21" s="29">
        <f>IFERROR(VLOOKUP(S21,'RoC8'!$B$1:$C$161,2,0),0)</f>
        <v>816.5954437</v>
      </c>
      <c r="U21" s="29">
        <f>IFERROR(VLOOKUP(E21,'RoC1'!$B$1:$C$160,2,0),0)</f>
        <v>322.8074023</v>
      </c>
      <c r="V21" s="29">
        <f>IFERROR(VLOOKUP(G21,'RoC2'!$B$1:$C$160,2,0),0)</f>
        <v>0</v>
      </c>
      <c r="W21" s="29">
        <f>IFERROR(VLOOKUP(I21,'RoC3'!$B$1:$C$160,2,0),0)</f>
        <v>618.2128922</v>
      </c>
      <c r="X21" s="29">
        <f>IFERROR(VLOOKUP(K21,'RoC4'!$B$1:$C$160,2,0),0)</f>
        <v>386.4561865</v>
      </c>
      <c r="Y21" s="29">
        <f>IFERROR(VLOOKUP(M21,'RoC5'!$B$1:$C$160,2,0),0)</f>
        <v>467.7310353</v>
      </c>
      <c r="Z21" s="29">
        <f>IFERROR(VLOOKUP(O21,'RoC6'!$B$1:$C$160,2,0),0)</f>
        <v>18.92125065</v>
      </c>
      <c r="AA21" s="29">
        <f>IFERROR(VLOOKUP(Q21,'RoC7'!$B$1:$C$160,2,0),0)</f>
        <v>0</v>
      </c>
      <c r="AB21" s="29">
        <f>IFERROR(VLOOKUP(S21,'RoC8'!$B$1:$C$160,2,0),0)</f>
        <v>816.5954437</v>
      </c>
    </row>
    <row r="22">
      <c r="A22" s="7">
        <v>21.0</v>
      </c>
      <c r="B22" s="39" t="s">
        <v>16</v>
      </c>
      <c r="C22" s="26">
        <f t="shared" si="1"/>
        <v>2568.534693</v>
      </c>
      <c r="D22" s="27"/>
      <c r="E22" s="28" t="str">
        <f>IFERROR(VLOOKUP($B22,'RoC1'!$A$1:$B$160,2,0),"0")</f>
        <v>0</v>
      </c>
      <c r="F22" s="29">
        <f>IFERROR(VLOOKUP(E22,'RoC1'!$B$1:$C$160,2,0),0)</f>
        <v>0</v>
      </c>
      <c r="G22" s="28">
        <f>IFERROR(VLOOKUP($B22,'RoC2'!$A$1:$B$161,2,0),"0")</f>
        <v>13</v>
      </c>
      <c r="H22" s="29">
        <f>IFERROR(VLOOKUP(G22,'RoC2'!$B$1:$C$161,2,0),0)</f>
        <v>613.162771</v>
      </c>
      <c r="I22" s="28">
        <f>IFERROR(VLOOKUP($B22,'RoC3'!$A$1:$B$161,2,0),0)</f>
        <v>15</v>
      </c>
      <c r="J22" s="29">
        <f>IFERROR(VLOOKUP(I22,'RoC3'!$B$1:$C$161,2,0),0)</f>
        <v>572.6276491</v>
      </c>
      <c r="K22" s="28">
        <f>IFERROR(VLOOKUP($B22,'RoC4'!$A$1:$B$161,2,0),0)</f>
        <v>13</v>
      </c>
      <c r="L22" s="29">
        <f>IFERROR(VLOOKUP(K22,'RoC4'!$B$1:$C$161,2,0),0)</f>
        <v>580.7656219</v>
      </c>
      <c r="M22" s="28">
        <f>IFERROR(VLOOKUP($B22,'RoC5'!$A$1:$B$161,2,0),0)</f>
        <v>14</v>
      </c>
      <c r="N22" s="29">
        <f>IFERROR(VLOOKUP(M22,'RoC5'!$B$1:$C$161,2,0),0)</f>
        <v>512.9184</v>
      </c>
      <c r="O22" s="28">
        <f>IFERROR(VLOOKUP($B22,'RoC6'!$A$1:$B$161,2,0),0)</f>
        <v>0</v>
      </c>
      <c r="P22" s="29">
        <f>IFERROR(VLOOKUP(O22,'RoC6'!$B$1:$C$161,2,0),0)</f>
        <v>0</v>
      </c>
      <c r="Q22" s="28">
        <f>IFERROR(VLOOKUP($B22,'RoC7'!$A$1:$B$161,2,0),0)</f>
        <v>37</v>
      </c>
      <c r="R22" s="29">
        <f>IFERROR(VLOOKUP(Q22,'RoC7'!$B$1:$C$161,2,0),0)</f>
        <v>118.5865621</v>
      </c>
      <c r="S22" s="28">
        <f>IFERROR(VLOOKUP($B22,'RoC8'!$A$1:$B$161,2,0),0)</f>
        <v>26</v>
      </c>
      <c r="T22" s="29">
        <f>IFERROR(VLOOKUP(S22,'RoC8'!$B$1:$C$161,2,0),0)</f>
        <v>170.4736887</v>
      </c>
      <c r="U22" s="29">
        <f>IFERROR(VLOOKUP(E22,'RoC1'!$B$1:$C$160,2,0),0)</f>
        <v>0</v>
      </c>
      <c r="V22" s="29">
        <f>IFERROR(VLOOKUP(G22,'RoC2'!$B$1:$C$160,2,0),0)</f>
        <v>613.162771</v>
      </c>
      <c r="W22" s="29">
        <f>IFERROR(VLOOKUP(I22,'RoC3'!$B$1:$C$160,2,0),0)</f>
        <v>572.6276491</v>
      </c>
      <c r="X22" s="29">
        <f>IFERROR(VLOOKUP(K22,'RoC4'!$B$1:$C$160,2,0),0)</f>
        <v>580.7656219</v>
      </c>
      <c r="Y22" s="29">
        <f>IFERROR(VLOOKUP(M22,'RoC5'!$B$1:$C$160,2,0),0)</f>
        <v>512.9184</v>
      </c>
      <c r="Z22" s="29">
        <f>IFERROR(VLOOKUP(O22,'RoC6'!$B$1:$C$160,2,0),0)</f>
        <v>0</v>
      </c>
      <c r="AA22" s="29">
        <f>IFERROR(VLOOKUP(Q22,'RoC7'!$B$1:$C$160,2,0),0)</f>
        <v>118.5865621</v>
      </c>
      <c r="AB22" s="29">
        <f>IFERROR(VLOOKUP(S22,'RoC8'!$B$1:$C$160,2,0),0)</f>
        <v>170.4736887</v>
      </c>
    </row>
    <row r="23">
      <c r="A23" s="7">
        <v>22.0</v>
      </c>
      <c r="B23" s="25" t="s">
        <v>20</v>
      </c>
      <c r="C23" s="26">
        <f t="shared" si="1"/>
        <v>2540.056406</v>
      </c>
      <c r="D23" s="27"/>
      <c r="E23" s="28">
        <f>IFERROR(VLOOKUP($B23,'RoC1'!$A$1:$B$160,2,0),"0")</f>
        <v>48</v>
      </c>
      <c r="F23" s="29">
        <f>IFERROR(VLOOKUP(E23,'RoC1'!$B$1:$C$160,2,0),0)</f>
        <v>205.5410412</v>
      </c>
      <c r="G23" s="28">
        <f>IFERROR(VLOOKUP($B23,'RoC2'!$A$1:$B$161,2,0),"0")</f>
        <v>61</v>
      </c>
      <c r="H23" s="29">
        <f>IFERROR(VLOOKUP(G23,'RoC2'!$B$1:$C$161,2,0),0)</f>
        <v>8.50223447</v>
      </c>
      <c r="I23" s="28">
        <f>IFERROR(VLOOKUP($B23,'RoC3'!$A$1:$B$161,2,0),0)</f>
        <v>4</v>
      </c>
      <c r="J23" s="29">
        <f>IFERROR(VLOOKUP(I23,'RoC3'!$B$1:$C$161,2,0),0)</f>
        <v>979.4694734</v>
      </c>
      <c r="K23" s="28">
        <f>IFERROR(VLOOKUP($B23,'RoC4'!$A$1:$B$161,2,0),0)</f>
        <v>42</v>
      </c>
      <c r="L23" s="29">
        <f>IFERROR(VLOOKUP(K23,'RoC4'!$B$1:$C$161,2,0),0)</f>
        <v>141.0373036</v>
      </c>
      <c r="M23" s="28">
        <f>IFERROR(VLOOKUP($B23,'RoC5'!$A$1:$B$161,2,0),0)</f>
        <v>21</v>
      </c>
      <c r="N23" s="29">
        <f>IFERROR(VLOOKUP(M23,'RoC5'!$B$1:$C$161,2,0),0)</f>
        <v>370.7792751</v>
      </c>
      <c r="O23" s="28">
        <f>IFERROR(VLOOKUP($B23,'RoC6'!$A$1:$B$161,2,0),0)</f>
        <v>22</v>
      </c>
      <c r="P23" s="29">
        <f>IFERROR(VLOOKUP(O23,'RoC6'!$B$1:$C$161,2,0),0)</f>
        <v>402.6164637</v>
      </c>
      <c r="Q23" s="28">
        <f>IFERROR(VLOOKUP($B23,'RoC7'!$A$1:$B$161,2,0),0)</f>
        <v>17</v>
      </c>
      <c r="R23" s="29">
        <f>IFERROR(VLOOKUP(Q23,'RoC7'!$B$1:$C$161,2,0),0)</f>
        <v>432.1106142</v>
      </c>
      <c r="S23" s="28">
        <f>IFERROR(VLOOKUP($B23,'RoC8'!$A$1:$B$161,2,0),0)</f>
        <v>0</v>
      </c>
      <c r="T23" s="29">
        <f>IFERROR(VLOOKUP(S23,'RoC8'!$B$1:$C$161,2,0),0)</f>
        <v>0</v>
      </c>
      <c r="U23" s="29">
        <f>IFERROR(VLOOKUP(E23,'RoC1'!$B$1:$C$160,2,0),0)</f>
        <v>205.5410412</v>
      </c>
      <c r="V23" s="29">
        <f>IFERROR(VLOOKUP(G23,'RoC2'!$B$1:$C$160,2,0),0)</f>
        <v>8.50223447</v>
      </c>
      <c r="W23" s="29">
        <f>IFERROR(VLOOKUP(I23,'RoC3'!$B$1:$C$160,2,0),0)</f>
        <v>979.4694734</v>
      </c>
      <c r="X23" s="29">
        <f>IFERROR(VLOOKUP(K23,'RoC4'!$B$1:$C$160,2,0),0)</f>
        <v>141.0373036</v>
      </c>
      <c r="Y23" s="29">
        <f>IFERROR(VLOOKUP(M23,'RoC5'!$B$1:$C$160,2,0),0)</f>
        <v>370.7792751</v>
      </c>
      <c r="Z23" s="29">
        <f>IFERROR(VLOOKUP(O23,'RoC6'!$B$1:$C$160,2,0),0)</f>
        <v>402.6164637</v>
      </c>
      <c r="AA23" s="29">
        <f>IFERROR(VLOOKUP(Q23,'RoC7'!$B$1:$C$160,2,0),0)</f>
        <v>432.1106142</v>
      </c>
      <c r="AB23" s="29">
        <f>IFERROR(VLOOKUP(S23,'RoC8'!$B$1:$C$160,2,0),0)</f>
        <v>0</v>
      </c>
    </row>
    <row r="24">
      <c r="A24" s="7">
        <v>23.0</v>
      </c>
      <c r="B24" s="25" t="s">
        <v>44</v>
      </c>
      <c r="C24" s="26">
        <f t="shared" si="1"/>
        <v>2516.677387</v>
      </c>
      <c r="D24" s="27"/>
      <c r="E24" s="28">
        <f>IFERROR(VLOOKUP($B24,'RoC1'!$A$1:$B$160,2,0),"0")</f>
        <v>72</v>
      </c>
      <c r="F24" s="29">
        <f>IFERROR(VLOOKUP(E24,'RoC1'!$B$1:$C$160,2,0),0)</f>
        <v>14.28671513</v>
      </c>
      <c r="G24" s="28">
        <f>IFERROR(VLOOKUP($B24,'RoC2'!$A$1:$B$161,2,0),"0")</f>
        <v>51</v>
      </c>
      <c r="H24" s="29">
        <f>IFERROR(VLOOKUP(G24,'RoC2'!$B$1:$C$161,2,0),0)</f>
        <v>97.80604045</v>
      </c>
      <c r="I24" s="28">
        <f>IFERROR(VLOOKUP($B24,'RoC3'!$A$1:$B$161,2,0),0)</f>
        <v>21</v>
      </c>
      <c r="J24" s="29">
        <f>IFERROR(VLOOKUP(I24,'RoC3'!$B$1:$C$161,2,0),0)</f>
        <v>460.6259045</v>
      </c>
      <c r="K24" s="28">
        <f>IFERROR(VLOOKUP($B24,'RoC4'!$A$1:$B$161,2,0),0)</f>
        <v>27</v>
      </c>
      <c r="L24" s="29">
        <f>IFERROR(VLOOKUP(K24,'RoC4'!$B$1:$C$161,2,0),0)</f>
        <v>326.2686455</v>
      </c>
      <c r="M24" s="28">
        <f>IFERROR(VLOOKUP($B24,'RoC5'!$A$1:$B$161,2,0),0)</f>
        <v>0</v>
      </c>
      <c r="N24" s="29">
        <f>IFERROR(VLOOKUP(M24,'RoC5'!$B$1:$C$161,2,0),0)</f>
        <v>0</v>
      </c>
      <c r="O24" s="28">
        <f>IFERROR(VLOOKUP($B24,'RoC6'!$A$1:$B$161,2,0),0)</f>
        <v>6</v>
      </c>
      <c r="P24" s="29">
        <f>IFERROR(VLOOKUP(O24,'RoC6'!$B$1:$C$161,2,0),0)</f>
        <v>819.3141867</v>
      </c>
      <c r="Q24" s="28">
        <f>IFERROR(VLOOKUP($B24,'RoC7'!$A$1:$B$161,2,0),0)</f>
        <v>15</v>
      </c>
      <c r="R24" s="29">
        <f>IFERROR(VLOOKUP(Q24,'RoC7'!$B$1:$C$161,2,0),0)</f>
        <v>475.5684921</v>
      </c>
      <c r="S24" s="28">
        <f>IFERROR(VLOOKUP($B24,'RoC8'!$A$1:$B$161,2,0),0)</f>
        <v>18</v>
      </c>
      <c r="T24" s="29">
        <f>IFERROR(VLOOKUP(S24,'RoC8'!$B$1:$C$161,2,0),0)</f>
        <v>322.8074023</v>
      </c>
      <c r="U24" s="29">
        <f>IFERROR(VLOOKUP(E24,'RoC1'!$B$1:$C$160,2,0),0)</f>
        <v>14.28671513</v>
      </c>
      <c r="V24" s="29">
        <f>IFERROR(VLOOKUP(G24,'RoC2'!$B$1:$C$160,2,0),0)</f>
        <v>97.80604045</v>
      </c>
      <c r="W24" s="29">
        <f>IFERROR(VLOOKUP(I24,'RoC3'!$B$1:$C$160,2,0),0)</f>
        <v>460.6259045</v>
      </c>
      <c r="X24" s="29">
        <f>IFERROR(VLOOKUP(K24,'RoC4'!$B$1:$C$160,2,0),0)</f>
        <v>326.2686455</v>
      </c>
      <c r="Y24" s="29">
        <f>IFERROR(VLOOKUP(M24,'RoC5'!$B$1:$C$160,2,0),0)</f>
        <v>0</v>
      </c>
      <c r="Z24" s="29">
        <f>IFERROR(VLOOKUP(O24,'RoC6'!$B$1:$C$160,2,0),0)</f>
        <v>819.3141867</v>
      </c>
      <c r="AA24" s="29">
        <f>IFERROR(VLOOKUP(Q24,'RoC7'!$B$1:$C$160,2,0),0)</f>
        <v>475.5684921</v>
      </c>
      <c r="AB24" s="29">
        <f>IFERROR(VLOOKUP(S24,'RoC8'!$B$1:$C$160,2,0),0)</f>
        <v>322.8074023</v>
      </c>
    </row>
    <row r="25">
      <c r="A25" s="7">
        <v>24.0</v>
      </c>
      <c r="B25" s="12" t="s">
        <v>54</v>
      </c>
      <c r="C25" s="26">
        <f t="shared" si="1"/>
        <v>2493.241626</v>
      </c>
      <c r="D25" s="27"/>
      <c r="E25" s="28">
        <f>IFERROR(VLOOKUP($B25,'RoC1'!$A$1:$B$160,2,0),"0")</f>
        <v>50</v>
      </c>
      <c r="F25" s="29">
        <f>IFERROR(VLOOKUP(E25,'RoC1'!$B$1:$C$160,2,0),0)</f>
        <v>187.8037476</v>
      </c>
      <c r="G25" s="28">
        <f>IFERROR(VLOOKUP($B25,'RoC2'!$A$1:$B$161,2,0),"0")</f>
        <v>16</v>
      </c>
      <c r="H25" s="29">
        <f>IFERROR(VLOOKUP(G25,'RoC2'!$B$1:$C$161,2,0),0)</f>
        <v>546.5040343</v>
      </c>
      <c r="I25" s="28">
        <f>IFERROR(VLOOKUP($B25,'RoC3'!$A$1:$B$161,2,0),0)</f>
        <v>17</v>
      </c>
      <c r="J25" s="29">
        <f>IFERROR(VLOOKUP(I25,'RoC3'!$B$1:$C$161,2,0),0)</f>
        <v>531.8626494</v>
      </c>
      <c r="K25" s="28">
        <f>IFERROR(VLOOKUP($B25,'RoC4'!$A$1:$B$161,2,0),0)</f>
        <v>7</v>
      </c>
      <c r="L25" s="29">
        <f>IFERROR(VLOOKUP(K25,'RoC4'!$B$1:$C$161,2,0),0)</f>
        <v>772.5735815</v>
      </c>
      <c r="M25" s="28">
        <f>IFERROR(VLOOKUP($B25,'RoC5'!$A$1:$B$161,2,0),0)</f>
        <v>0</v>
      </c>
      <c r="N25" s="29">
        <f>IFERROR(VLOOKUP(M25,'RoC5'!$B$1:$C$161,2,0),0)</f>
        <v>0</v>
      </c>
      <c r="O25" s="28">
        <f>IFERROR(VLOOKUP($B25,'RoC6'!$A$1:$B$161,2,0),0)</f>
        <v>19</v>
      </c>
      <c r="P25" s="29">
        <f>IFERROR(VLOOKUP(O25,'RoC6'!$B$1:$C$161,2,0),0)</f>
        <v>454.4976133</v>
      </c>
      <c r="Q25" s="28">
        <f>IFERROR(VLOOKUP($B25,'RoC7'!$A$1:$B$161,2,0),0)</f>
        <v>0</v>
      </c>
      <c r="R25" s="29">
        <f>IFERROR(VLOOKUP(Q25,'RoC7'!$B$1:$C$161,2,0),0)</f>
        <v>0</v>
      </c>
      <c r="S25" s="28">
        <f>IFERROR(VLOOKUP($B25,'RoC8'!$A$1:$B$161,2,0),0)</f>
        <v>0</v>
      </c>
      <c r="T25" s="29">
        <f>IFERROR(VLOOKUP(S25,'RoC8'!$B$1:$C$161,2,0),0)</f>
        <v>0</v>
      </c>
      <c r="U25" s="29">
        <f>IFERROR(VLOOKUP(E25,'RoC1'!$B$1:$C$160,2,0),0)</f>
        <v>187.8037476</v>
      </c>
      <c r="V25" s="29">
        <f>IFERROR(VLOOKUP(G25,'RoC2'!$B$1:$C$160,2,0),0)</f>
        <v>546.5040343</v>
      </c>
      <c r="W25" s="29">
        <f>IFERROR(VLOOKUP(I25,'RoC3'!$B$1:$C$160,2,0),0)</f>
        <v>531.8626494</v>
      </c>
      <c r="X25" s="29">
        <f>IFERROR(VLOOKUP(K25,'RoC4'!$B$1:$C$160,2,0),0)</f>
        <v>772.5735815</v>
      </c>
      <c r="Y25" s="29">
        <f>IFERROR(VLOOKUP(M25,'RoC5'!$B$1:$C$160,2,0),0)</f>
        <v>0</v>
      </c>
      <c r="Z25" s="29">
        <f>IFERROR(VLOOKUP(O25,'RoC6'!$B$1:$C$160,2,0),0)</f>
        <v>454.4976133</v>
      </c>
      <c r="AA25" s="29">
        <f>IFERROR(VLOOKUP(Q25,'RoC7'!$B$1:$C$160,2,0),0)</f>
        <v>0</v>
      </c>
      <c r="AB25" s="29">
        <f>IFERROR(VLOOKUP(S25,'RoC8'!$B$1:$C$160,2,0),0)</f>
        <v>0</v>
      </c>
    </row>
    <row r="26">
      <c r="A26" s="7">
        <v>25.0</v>
      </c>
      <c r="B26" s="40" t="s">
        <v>155</v>
      </c>
      <c r="C26" s="26">
        <f t="shared" si="1"/>
        <v>2481.677973</v>
      </c>
      <c r="D26" s="27"/>
      <c r="E26" s="28">
        <f>IFERROR(VLOOKUP($B26,'RoC1'!$A$1:$B$160,2,0),"0")</f>
        <v>67</v>
      </c>
      <c r="F26" s="29">
        <f>IFERROR(VLOOKUP(E26,'RoC1'!$B$1:$C$160,2,0),0)</f>
        <v>50.9113781</v>
      </c>
      <c r="G26" s="28" t="str">
        <f>IFERROR(VLOOKUP($B26,'RoC2'!$A$1:$B$161,2,0),"0")</f>
        <v>0</v>
      </c>
      <c r="H26" s="29">
        <f>IFERROR(VLOOKUP(G26,'RoC2'!$B$1:$C$161,2,0),0)</f>
        <v>0</v>
      </c>
      <c r="I26" s="28">
        <f>IFERROR(VLOOKUP($B26,'RoC3'!$A$1:$B$161,2,0),0)</f>
        <v>14</v>
      </c>
      <c r="J26" s="29">
        <f>IFERROR(VLOOKUP(I26,'RoC3'!$B$1:$C$161,2,0),0)</f>
        <v>594.7274203</v>
      </c>
      <c r="K26" s="28">
        <f>IFERROR(VLOOKUP($B26,'RoC4'!$A$1:$B$161,2,0),0)</f>
        <v>19</v>
      </c>
      <c r="L26" s="29">
        <f>IFERROR(VLOOKUP(K26,'RoC4'!$B$1:$C$161,2,0),0)</f>
        <v>454.4976133</v>
      </c>
      <c r="M26" s="28">
        <f>IFERROR(VLOOKUP($B26,'RoC5'!$A$1:$B$161,2,0),0)</f>
        <v>17</v>
      </c>
      <c r="N26" s="29">
        <f>IFERROR(VLOOKUP(M26,'RoC5'!$B$1:$C$161,2,0),0)</f>
        <v>446.7350126</v>
      </c>
      <c r="O26" s="28">
        <f>IFERROR(VLOOKUP($B26,'RoC6'!$A$1:$B$161,2,0),0)</f>
        <v>27</v>
      </c>
      <c r="P26" s="29">
        <f>IFERROR(VLOOKUP(O26,'RoC6'!$B$1:$C$161,2,0),0)</f>
        <v>326.2686455</v>
      </c>
      <c r="Q26" s="28">
        <f>IFERROR(VLOOKUP($B26,'RoC7'!$A$1:$B$161,2,0),0)</f>
        <v>10</v>
      </c>
      <c r="R26" s="29">
        <f>IFERROR(VLOOKUP(Q26,'RoC7'!$B$1:$C$161,2,0),0)</f>
        <v>608.5379036</v>
      </c>
      <c r="S26" s="28">
        <f>IFERROR(VLOOKUP($B26,'RoC8'!$A$1:$B$161,2,0),0)</f>
        <v>0</v>
      </c>
      <c r="T26" s="29">
        <f>IFERROR(VLOOKUP(S26,'RoC8'!$B$1:$C$161,2,0),0)</f>
        <v>0</v>
      </c>
      <c r="U26" s="29">
        <f>IFERROR(VLOOKUP(E26,'RoC1'!$B$1:$C$160,2,0),0)</f>
        <v>50.9113781</v>
      </c>
      <c r="V26" s="29">
        <f>IFERROR(VLOOKUP(G26,'RoC2'!$B$1:$C$160,2,0),0)</f>
        <v>0</v>
      </c>
      <c r="W26" s="29">
        <f>IFERROR(VLOOKUP(I26,'RoC3'!$B$1:$C$160,2,0),0)</f>
        <v>594.7274203</v>
      </c>
      <c r="X26" s="29">
        <f>IFERROR(VLOOKUP(K26,'RoC4'!$B$1:$C$160,2,0),0)</f>
        <v>454.4976133</v>
      </c>
      <c r="Y26" s="29">
        <f>IFERROR(VLOOKUP(M26,'RoC5'!$B$1:$C$160,2,0),0)</f>
        <v>446.7350126</v>
      </c>
      <c r="Z26" s="29">
        <f>IFERROR(VLOOKUP(O26,'RoC6'!$B$1:$C$160,2,0),0)</f>
        <v>326.2686455</v>
      </c>
      <c r="AA26" s="29">
        <f>IFERROR(VLOOKUP(Q26,'RoC7'!$B$1:$C$160,2,0),0)</f>
        <v>608.5379036</v>
      </c>
      <c r="AB26" s="29">
        <f>IFERROR(VLOOKUP(S26,'RoC8'!$B$1:$C$160,2,0),0)</f>
        <v>0</v>
      </c>
    </row>
    <row r="27">
      <c r="A27" s="7">
        <v>26.0</v>
      </c>
      <c r="B27" s="25" t="s">
        <v>21</v>
      </c>
      <c r="C27" s="26">
        <f t="shared" si="1"/>
        <v>2465.325367</v>
      </c>
      <c r="D27" s="27"/>
      <c r="E27" s="28">
        <f>IFERROR(VLOOKUP($B27,'RoC1'!$A$1:$B$160,2,0),"0")</f>
        <v>2</v>
      </c>
      <c r="F27" s="29">
        <f>IFERROR(VLOOKUP(E27,'RoC1'!$B$1:$C$160,2,0),0)</f>
        <v>1259.825838</v>
      </c>
      <c r="G27" s="28">
        <f>IFERROR(VLOOKUP($B27,'RoC2'!$A$1:$B$161,2,0),"0")</f>
        <v>52</v>
      </c>
      <c r="H27" s="29">
        <f>IFERROR(VLOOKUP(G27,'RoC2'!$B$1:$C$161,2,0),0)</f>
        <v>88.48399048</v>
      </c>
      <c r="I27" s="28">
        <f>IFERROR(VLOOKUP($B27,'RoC3'!$A$1:$B$161,2,0),0)</f>
        <v>40</v>
      </c>
      <c r="J27" s="29">
        <f>IFERROR(VLOOKUP(I27,'RoC3'!$B$1:$C$161,2,0),0)</f>
        <v>214.7171478</v>
      </c>
      <c r="K27" s="28">
        <f>IFERROR(VLOOKUP($B27,'RoC4'!$A$1:$B$161,2,0),0)</f>
        <v>46</v>
      </c>
      <c r="L27" s="29">
        <f>IFERROR(VLOOKUP(K27,'RoC4'!$B$1:$C$161,2,0),0)</f>
        <v>98.475643</v>
      </c>
      <c r="M27" s="28">
        <f>IFERROR(VLOOKUP($B27,'RoC5'!$A$1:$B$161,2,0),0)</f>
        <v>38</v>
      </c>
      <c r="N27" s="29">
        <f>IFERROR(VLOOKUP(M27,'RoC5'!$B$1:$C$161,2,0),0)</f>
        <v>125.5911478</v>
      </c>
      <c r="O27" s="28">
        <f>IFERROR(VLOOKUP($B27,'RoC6'!$A$1:$B$161,2,0),0)</f>
        <v>0</v>
      </c>
      <c r="P27" s="29">
        <f>IFERROR(VLOOKUP(O27,'RoC6'!$B$1:$C$161,2,0),0)</f>
        <v>0</v>
      </c>
      <c r="Q27" s="28">
        <f>IFERROR(VLOOKUP($B27,'RoC7'!$A$1:$B$161,2,0),0)</f>
        <v>8</v>
      </c>
      <c r="R27" s="29">
        <f>IFERROR(VLOOKUP(Q27,'RoC7'!$B$1:$C$161,2,0),0)</f>
        <v>678.2315997</v>
      </c>
      <c r="S27" s="28">
        <f>IFERROR(VLOOKUP($B27,'RoC8'!$A$1:$B$161,2,0),0)</f>
        <v>0</v>
      </c>
      <c r="T27" s="29">
        <f>IFERROR(VLOOKUP(S27,'RoC8'!$B$1:$C$161,2,0),0)</f>
        <v>0</v>
      </c>
      <c r="U27" s="29">
        <f>IFERROR(VLOOKUP(E27,'RoC1'!$B$1:$C$160,2,0),0)</f>
        <v>1259.825838</v>
      </c>
      <c r="V27" s="29">
        <f>IFERROR(VLOOKUP(G27,'RoC2'!$B$1:$C$160,2,0),0)</f>
        <v>88.48399048</v>
      </c>
      <c r="W27" s="29">
        <f>IFERROR(VLOOKUP(I27,'RoC3'!$B$1:$C$160,2,0),0)</f>
        <v>214.7171478</v>
      </c>
      <c r="X27" s="29">
        <f>IFERROR(VLOOKUP(K27,'RoC4'!$B$1:$C$160,2,0),0)</f>
        <v>98.475643</v>
      </c>
      <c r="Y27" s="29">
        <f>IFERROR(VLOOKUP(M27,'RoC5'!$B$1:$C$160,2,0),0)</f>
        <v>125.5911478</v>
      </c>
      <c r="Z27" s="29">
        <f>IFERROR(VLOOKUP(O27,'RoC6'!$B$1:$C$160,2,0),0)</f>
        <v>0</v>
      </c>
      <c r="AA27" s="29">
        <f>IFERROR(VLOOKUP(Q27,'RoC7'!$B$1:$C$160,2,0),0)</f>
        <v>678.2315997</v>
      </c>
      <c r="AB27" s="29">
        <f>IFERROR(VLOOKUP(S27,'RoC8'!$B$1:$C$160,2,0),0)</f>
        <v>0</v>
      </c>
    </row>
    <row r="28">
      <c r="A28" s="7">
        <v>27.0</v>
      </c>
      <c r="B28" s="25" t="s">
        <v>30</v>
      </c>
      <c r="C28" s="26">
        <f t="shared" si="1"/>
        <v>2451.680885</v>
      </c>
      <c r="D28" s="27"/>
      <c r="E28" s="28">
        <f>IFERROR(VLOOKUP($B28,'RoC1'!$A$1:$B$160,2,0),"0")</f>
        <v>21</v>
      </c>
      <c r="F28" s="29">
        <f>IFERROR(VLOOKUP(E28,'RoC1'!$B$1:$C$160,2,0),0)</f>
        <v>515.1771112</v>
      </c>
      <c r="G28" s="28">
        <f>IFERROR(VLOOKUP($B28,'RoC2'!$A$1:$B$161,2,0),"0")</f>
        <v>35</v>
      </c>
      <c r="H28" s="29">
        <f>IFERROR(VLOOKUP(G28,'RoC2'!$B$1:$C$161,2,0),0)</f>
        <v>263.7620377</v>
      </c>
      <c r="I28" s="28">
        <f>IFERROR(VLOOKUP($B28,'RoC3'!$A$1:$B$161,2,0),0)</f>
        <v>28</v>
      </c>
      <c r="J28" s="29">
        <f>IFERROR(VLOOKUP(I28,'RoC3'!$B$1:$C$161,2,0),0)</f>
        <v>357.2172542</v>
      </c>
      <c r="K28" s="28">
        <f>IFERROR(VLOOKUP($B28,'RoC4'!$A$1:$B$161,2,0),0)</f>
        <v>48</v>
      </c>
      <c r="L28" s="29">
        <f>IFERROR(VLOOKUP(K28,'RoC4'!$B$1:$C$161,2,0),0)</f>
        <v>77.94674082</v>
      </c>
      <c r="M28" s="28">
        <f>IFERROR(VLOOKUP($B28,'RoC5'!$A$1:$B$161,2,0),0)</f>
        <v>0</v>
      </c>
      <c r="N28" s="29">
        <f>IFERROR(VLOOKUP(M28,'RoC5'!$B$1:$C$161,2,0),0)</f>
        <v>0</v>
      </c>
      <c r="O28" s="28">
        <f>IFERROR(VLOOKUP($B28,'RoC6'!$A$1:$B$161,2,0),0)</f>
        <v>0</v>
      </c>
      <c r="P28" s="29">
        <f>IFERROR(VLOOKUP(O28,'RoC6'!$B$1:$C$161,2,0),0)</f>
        <v>0</v>
      </c>
      <c r="Q28" s="28">
        <f>IFERROR(VLOOKUP($B28,'RoC7'!$A$1:$B$161,2,0),0)</f>
        <v>5</v>
      </c>
      <c r="R28" s="29">
        <f>IFERROR(VLOOKUP(Q28,'RoC7'!$B$1:$C$161,2,0),0)</f>
        <v>821.4718756</v>
      </c>
      <c r="S28" s="28">
        <f>IFERROR(VLOOKUP($B28,'RoC8'!$A$1:$B$161,2,0),0)</f>
        <v>14</v>
      </c>
      <c r="T28" s="29">
        <f>IFERROR(VLOOKUP(S28,'RoC8'!$B$1:$C$161,2,0),0)</f>
        <v>416.1058652</v>
      </c>
      <c r="U28" s="29">
        <f>IFERROR(VLOOKUP(E28,'RoC1'!$B$1:$C$160,2,0),0)</f>
        <v>515.1771112</v>
      </c>
      <c r="V28" s="29">
        <f>IFERROR(VLOOKUP(G28,'RoC2'!$B$1:$C$160,2,0),0)</f>
        <v>263.7620377</v>
      </c>
      <c r="W28" s="29">
        <f>IFERROR(VLOOKUP(I28,'RoC3'!$B$1:$C$160,2,0),0)</f>
        <v>357.2172542</v>
      </c>
      <c r="X28" s="29">
        <f>IFERROR(VLOOKUP(K28,'RoC4'!$B$1:$C$160,2,0),0)</f>
        <v>77.94674082</v>
      </c>
      <c r="Y28" s="29">
        <f>IFERROR(VLOOKUP(M28,'RoC5'!$B$1:$C$160,2,0),0)</f>
        <v>0</v>
      </c>
      <c r="Z28" s="29">
        <f>IFERROR(VLOOKUP(O28,'RoC6'!$B$1:$C$160,2,0),0)</f>
        <v>0</v>
      </c>
      <c r="AA28" s="29">
        <f>IFERROR(VLOOKUP(Q28,'RoC7'!$B$1:$C$160,2,0),0)</f>
        <v>821.4718756</v>
      </c>
      <c r="AB28" s="29">
        <f>IFERROR(VLOOKUP(S28,'RoC8'!$B$1:$C$160,2,0),0)</f>
        <v>416.1058652</v>
      </c>
    </row>
    <row r="29">
      <c r="A29" s="7">
        <v>28.0</v>
      </c>
      <c r="B29" s="12" t="s">
        <v>156</v>
      </c>
      <c r="C29" s="26">
        <f t="shared" si="1"/>
        <v>2329.211027</v>
      </c>
      <c r="D29" s="27"/>
      <c r="E29" s="28">
        <f>IFERROR(VLOOKUP($B29,'RoC1'!$A$1:$B$160,2,0),"0")</f>
        <v>34</v>
      </c>
      <c r="F29" s="29">
        <f>IFERROR(VLOOKUP(E29,'RoC1'!$B$1:$C$160,2,0),0)</f>
        <v>344.6876917</v>
      </c>
      <c r="G29" s="28">
        <f>IFERROR(VLOOKUP($B29,'RoC2'!$A$1:$B$161,2,0),"0")</f>
        <v>23</v>
      </c>
      <c r="H29" s="29">
        <f>IFERROR(VLOOKUP(G29,'RoC2'!$B$1:$C$161,2,0),0)</f>
        <v>423.1537406</v>
      </c>
      <c r="I29" s="28">
        <f>IFERROR(VLOOKUP($B29,'RoC3'!$A$1:$B$161,2,0),0)</f>
        <v>25</v>
      </c>
      <c r="J29" s="29">
        <f>IFERROR(VLOOKUP(I29,'RoC3'!$B$1:$C$161,2,0),0)</f>
        <v>398.9812492</v>
      </c>
      <c r="K29" s="28">
        <f>IFERROR(VLOOKUP($B29,'RoC4'!$A$1:$B$161,2,0),0)</f>
        <v>44</v>
      </c>
      <c r="L29" s="29">
        <f>IFERROR(VLOOKUP(K29,'RoC4'!$B$1:$C$161,2,0),0)</f>
        <v>119.4913204</v>
      </c>
      <c r="M29" s="28">
        <f>IFERROR(VLOOKUP($B29,'RoC5'!$A$1:$B$161,2,0),0)</f>
        <v>35</v>
      </c>
      <c r="N29" s="29">
        <f>IFERROR(VLOOKUP(M29,'RoC5'!$B$1:$C$161,2,0),0)</f>
        <v>163.1635959</v>
      </c>
      <c r="O29" s="28">
        <f>IFERROR(VLOOKUP($B29,'RoC6'!$A$1:$B$161,2,0),0)</f>
        <v>30</v>
      </c>
      <c r="P29" s="29">
        <f>IFERROR(VLOOKUP(O29,'RoC6'!$B$1:$C$161,2,0),0)</f>
        <v>284.9123779</v>
      </c>
      <c r="Q29" s="28">
        <f>IFERROR(VLOOKUP($B29,'RoC7'!$A$1:$B$161,2,0),0)</f>
        <v>26</v>
      </c>
      <c r="R29" s="29">
        <f>IFERROR(VLOOKUP(Q29,'RoC7'!$B$1:$C$161,2,0),0)</f>
        <v>271.9955932</v>
      </c>
      <c r="S29" s="28">
        <f>IFERROR(VLOOKUP($B29,'RoC8'!$A$1:$B$161,2,0),0)</f>
        <v>13</v>
      </c>
      <c r="T29" s="29">
        <f>IFERROR(VLOOKUP(S29,'RoC8'!$B$1:$C$161,2,0),0)</f>
        <v>442.3167786</v>
      </c>
      <c r="U29" s="29">
        <f>IFERROR(VLOOKUP(E29,'RoC1'!$B$1:$C$160,2,0),0)</f>
        <v>344.6876917</v>
      </c>
      <c r="V29" s="29">
        <f>IFERROR(VLOOKUP(G29,'RoC2'!$B$1:$C$160,2,0),0)</f>
        <v>423.1537406</v>
      </c>
      <c r="W29" s="29">
        <f>IFERROR(VLOOKUP(I29,'RoC3'!$B$1:$C$160,2,0),0)</f>
        <v>398.9812492</v>
      </c>
      <c r="X29" s="29">
        <f>IFERROR(VLOOKUP(K29,'RoC4'!$B$1:$C$160,2,0),0)</f>
        <v>119.4913204</v>
      </c>
      <c r="Y29" s="29">
        <f>IFERROR(VLOOKUP(M29,'RoC5'!$B$1:$C$160,2,0),0)</f>
        <v>163.1635959</v>
      </c>
      <c r="Z29" s="29">
        <f>IFERROR(VLOOKUP(O29,'RoC6'!$B$1:$C$160,2,0),0)</f>
        <v>284.9123779</v>
      </c>
      <c r="AA29" s="29">
        <f>IFERROR(VLOOKUP(Q29,'RoC7'!$B$1:$C$160,2,0),0)</f>
        <v>271.9955932</v>
      </c>
      <c r="AB29" s="29">
        <f>IFERROR(VLOOKUP(S29,'RoC8'!$B$1:$C$160,2,0),0)</f>
        <v>442.3167786</v>
      </c>
    </row>
    <row r="30">
      <c r="A30" s="7">
        <v>29.0</v>
      </c>
      <c r="B30" s="25" t="s">
        <v>13</v>
      </c>
      <c r="C30" s="26">
        <f t="shared" si="1"/>
        <v>2313.694111</v>
      </c>
      <c r="D30" s="27"/>
      <c r="E30" s="28">
        <f>IFERROR(VLOOKUP($B30,'RoC1'!$A$1:$B$160,2,0),"0")</f>
        <v>60</v>
      </c>
      <c r="F30" s="29">
        <f>IFERROR(VLOOKUP(E30,'RoC1'!$B$1:$C$160,2,0),0)</f>
        <v>104.6708466</v>
      </c>
      <c r="G30" s="28">
        <f>IFERROR(VLOOKUP($B30,'RoC2'!$A$1:$B$161,2,0),"0")</f>
        <v>32</v>
      </c>
      <c r="H30" s="29">
        <f>IFERROR(VLOOKUP(G30,'RoC2'!$B$1:$C$161,2,0),0)</f>
        <v>299.7086631</v>
      </c>
      <c r="I30" s="28">
        <f>IFERROR(VLOOKUP($B30,'RoC3'!$A$1:$B$161,2,0),0)</f>
        <v>0</v>
      </c>
      <c r="J30" s="29">
        <f>IFERROR(VLOOKUP(I30,'RoC3'!$B$1:$C$161,2,0),0)</f>
        <v>0</v>
      </c>
      <c r="K30" s="28">
        <f>IFERROR(VLOOKUP($B30,'RoC4'!$A$1:$B$161,2,0),0)</f>
        <v>4</v>
      </c>
      <c r="L30" s="29">
        <f>IFERROR(VLOOKUP(K30,'RoC4'!$B$1:$C$161,2,0),0)</f>
        <v>942.9890049</v>
      </c>
      <c r="M30" s="28">
        <f>IFERROR(VLOOKUP($B30,'RoC5'!$A$1:$B$161,2,0),0)</f>
        <v>0</v>
      </c>
      <c r="N30" s="29">
        <f>IFERROR(VLOOKUP(M30,'RoC5'!$B$1:$C$161,2,0),0)</f>
        <v>0</v>
      </c>
      <c r="O30" s="28">
        <f>IFERROR(VLOOKUP($B30,'RoC6'!$A$1:$B$161,2,0),0)</f>
        <v>28</v>
      </c>
      <c r="P30" s="29">
        <f>IFERROR(VLOOKUP(O30,'RoC6'!$B$1:$C$161,2,0),0)</f>
        <v>312.1668677</v>
      </c>
      <c r="Q30" s="28">
        <f>IFERROR(VLOOKUP($B30,'RoC7'!$A$1:$B$161,2,0),0)</f>
        <v>18</v>
      </c>
      <c r="R30" s="29">
        <f>IFERROR(VLOOKUP(Q30,'RoC7'!$B$1:$C$161,2,0),0)</f>
        <v>411.7805047</v>
      </c>
      <c r="S30" s="28">
        <f>IFERROR(VLOOKUP($B30,'RoC8'!$A$1:$B$161,2,0),0)</f>
        <v>22</v>
      </c>
      <c r="T30" s="29">
        <f>IFERROR(VLOOKUP(S30,'RoC8'!$B$1:$C$161,2,0),0)</f>
        <v>242.3782242</v>
      </c>
      <c r="U30" s="29">
        <f>IFERROR(VLOOKUP(E30,'RoC1'!$B$1:$C$160,2,0),0)</f>
        <v>104.6708466</v>
      </c>
      <c r="V30" s="29">
        <f>IFERROR(VLOOKUP(G30,'RoC2'!$B$1:$C$160,2,0),0)</f>
        <v>299.7086631</v>
      </c>
      <c r="W30" s="29">
        <f>IFERROR(VLOOKUP(I30,'RoC3'!$B$1:$C$160,2,0),0)</f>
        <v>0</v>
      </c>
      <c r="X30" s="29">
        <f>IFERROR(VLOOKUP(K30,'RoC4'!$B$1:$C$160,2,0),0)</f>
        <v>942.9890049</v>
      </c>
      <c r="Y30" s="29">
        <f>IFERROR(VLOOKUP(M30,'RoC5'!$B$1:$C$160,2,0),0)</f>
        <v>0</v>
      </c>
      <c r="Z30" s="29">
        <f>IFERROR(VLOOKUP(O30,'RoC6'!$B$1:$C$160,2,0),0)</f>
        <v>312.1668677</v>
      </c>
      <c r="AA30" s="29">
        <f>IFERROR(VLOOKUP(Q30,'RoC7'!$B$1:$C$160,2,0),0)</f>
        <v>411.7805047</v>
      </c>
      <c r="AB30" s="29">
        <f>IFERROR(VLOOKUP(S30,'RoC8'!$B$1:$C$160,2,0),0)</f>
        <v>242.3782242</v>
      </c>
    </row>
    <row r="31">
      <c r="A31" s="7">
        <v>31.0</v>
      </c>
      <c r="B31" s="12" t="s">
        <v>53</v>
      </c>
      <c r="C31" s="26">
        <f t="shared" si="1"/>
        <v>2303.611683</v>
      </c>
      <c r="D31" s="27"/>
      <c r="E31" s="28">
        <f>IFERROR(VLOOKUP($B31,'RoC1'!$A$1:$B$160,2,0),"0")</f>
        <v>38</v>
      </c>
      <c r="F31" s="29">
        <f>IFERROR(VLOOKUP(E31,'RoC1'!$B$1:$C$160,2,0),0)</f>
        <v>301.7116745</v>
      </c>
      <c r="G31" s="28">
        <f>IFERROR(VLOOKUP($B31,'RoC2'!$A$1:$B$161,2,0),"0")</f>
        <v>37</v>
      </c>
      <c r="H31" s="29">
        <f>IFERROR(VLOOKUP(G31,'RoC2'!$B$1:$C$161,2,0),0)</f>
        <v>240.8546936</v>
      </c>
      <c r="I31" s="28">
        <f>IFERROR(VLOOKUP($B31,'RoC3'!$A$1:$B$161,2,0),0)</f>
        <v>5</v>
      </c>
      <c r="J31" s="29">
        <f>IFERROR(VLOOKUP(I31,'RoC3'!$B$1:$C$161,2,0),0)</f>
        <v>910.6246114</v>
      </c>
      <c r="K31" s="28">
        <f>IFERROR(VLOOKUP($B31,'RoC4'!$A$1:$B$161,2,0),0)</f>
        <v>0</v>
      </c>
      <c r="L31" s="29">
        <f>IFERROR(VLOOKUP(K31,'RoC4'!$B$1:$C$161,2,0),0)</f>
        <v>0</v>
      </c>
      <c r="M31" s="28">
        <f>IFERROR(VLOOKUP($B31,'RoC5'!$A$1:$B$161,2,0),0)</f>
        <v>45</v>
      </c>
      <c r="N31" s="29">
        <f>IFERROR(VLOOKUP(M31,'RoC5'!$B$1:$C$161,2,0),0)</f>
        <v>43.77932954</v>
      </c>
      <c r="O31" s="28">
        <f>IFERROR(VLOOKUP($B31,'RoC6'!$A$1:$B$161,2,0),0)</f>
        <v>7</v>
      </c>
      <c r="P31" s="29">
        <f>IFERROR(VLOOKUP(O31,'RoC6'!$B$1:$C$161,2,0),0)</f>
        <v>772.5735815</v>
      </c>
      <c r="Q31" s="28">
        <f>IFERROR(VLOOKUP($B31,'RoC7'!$A$1:$B$161,2,0),0)</f>
        <v>44</v>
      </c>
      <c r="R31" s="29">
        <f>IFERROR(VLOOKUP(Q31,'RoC7'!$B$1:$C$161,2,0),0)</f>
        <v>34.06779267</v>
      </c>
      <c r="S31" s="28">
        <f>IFERROR(VLOOKUP($B31,'RoC8'!$A$1:$B$161,2,0),0)</f>
        <v>0</v>
      </c>
      <c r="T31" s="29">
        <f>IFERROR(VLOOKUP(S31,'RoC8'!$B$1:$C$161,2,0),0)</f>
        <v>0</v>
      </c>
      <c r="U31" s="29">
        <f>IFERROR(VLOOKUP(E31,'RoC1'!$B$1:$C$160,2,0),0)</f>
        <v>301.7116745</v>
      </c>
      <c r="V31" s="29">
        <f>IFERROR(VLOOKUP(G31,'RoC2'!$B$1:$C$160,2,0),0)</f>
        <v>240.8546936</v>
      </c>
      <c r="W31" s="29">
        <f>IFERROR(VLOOKUP(I31,'RoC3'!$B$1:$C$160,2,0),0)</f>
        <v>910.6246114</v>
      </c>
      <c r="X31" s="29">
        <f>IFERROR(VLOOKUP(K31,'RoC4'!$B$1:$C$160,2,0),0)</f>
        <v>0</v>
      </c>
      <c r="Y31" s="29">
        <f>IFERROR(VLOOKUP(M31,'RoC5'!$B$1:$C$160,2,0),0)</f>
        <v>43.77932954</v>
      </c>
      <c r="Z31" s="29">
        <f>IFERROR(VLOOKUP(O31,'RoC6'!$B$1:$C$160,2,0),0)</f>
        <v>772.5735815</v>
      </c>
      <c r="AA31" s="29">
        <f>IFERROR(VLOOKUP(Q31,'RoC7'!$B$1:$C$160,2,0),0)</f>
        <v>34.06779267</v>
      </c>
      <c r="AB31" s="29">
        <f>IFERROR(VLOOKUP(S31,'RoC8'!$B$1:$C$160,2,0),0)</f>
        <v>0</v>
      </c>
    </row>
    <row r="32">
      <c r="A32" s="7">
        <v>30.0</v>
      </c>
      <c r="B32" s="25" t="s">
        <v>25</v>
      </c>
      <c r="C32" s="26">
        <f t="shared" si="1"/>
        <v>2279.864215</v>
      </c>
      <c r="D32" s="27"/>
      <c r="E32" s="28">
        <f>IFERROR(VLOOKUP($B32,'RoC1'!$A$1:$B$160,2,0),"0")</f>
        <v>41</v>
      </c>
      <c r="F32" s="29">
        <f>IFERROR(VLOOKUP(E32,'RoC1'!$B$1:$C$160,2,0),0)</f>
        <v>271.3647854</v>
      </c>
      <c r="G32" s="28">
        <f>IFERROR(VLOOKUP($B32,'RoC2'!$A$1:$B$161,2,0),"0")</f>
        <v>24</v>
      </c>
      <c r="H32" s="29">
        <f>IFERROR(VLOOKUP(G32,'RoC2'!$B$1:$C$161,2,0),0)</f>
        <v>407.940029</v>
      </c>
      <c r="I32" s="28">
        <f>IFERROR(VLOOKUP($B32,'RoC3'!$A$1:$B$161,2,0),0)</f>
        <v>26</v>
      </c>
      <c r="J32" s="29">
        <f>IFERROR(VLOOKUP(I32,'RoC3'!$B$1:$C$161,2,0),0)</f>
        <v>384.6912236</v>
      </c>
      <c r="K32" s="28">
        <f>IFERROR(VLOOKUP($B32,'RoC4'!$A$1:$B$161,2,0),0)</f>
        <v>17</v>
      </c>
      <c r="L32" s="29">
        <f>IFERROR(VLOOKUP(K32,'RoC4'!$B$1:$C$161,2,0),0)</f>
        <v>492.5730649</v>
      </c>
      <c r="M32" s="28">
        <f>IFERROR(VLOOKUP($B32,'RoC5'!$A$1:$B$161,2,0),0)</f>
        <v>24</v>
      </c>
      <c r="N32" s="29">
        <f>IFERROR(VLOOKUP(M32,'RoC5'!$B$1:$C$161,2,0),0)</f>
        <v>320.1838642</v>
      </c>
      <c r="O32" s="28">
        <f>IFERROR(VLOOKUP($B32,'RoC6'!$A$1:$B$161,2,0),0)</f>
        <v>37</v>
      </c>
      <c r="P32" s="29">
        <f>IFERROR(VLOOKUP(O32,'RoC6'!$B$1:$C$161,2,0),0)</f>
        <v>197.5702062</v>
      </c>
      <c r="Q32" s="28">
        <f>IFERROR(VLOOKUP($B32,'RoC7'!$A$1:$B$161,2,0),0)</f>
        <v>32</v>
      </c>
      <c r="R32" s="29">
        <f>IFERROR(VLOOKUP(Q32,'RoC7'!$B$1:$C$161,2,0),0)</f>
        <v>184.4546782</v>
      </c>
      <c r="S32" s="28">
        <f>IFERROR(VLOOKUP($B32,'RoC8'!$A$1:$B$161,2,0),0)</f>
        <v>24</v>
      </c>
      <c r="T32" s="29">
        <f>IFERROR(VLOOKUP(S32,'RoC8'!$B$1:$C$161,2,0),0)</f>
        <v>205.5410412</v>
      </c>
      <c r="U32" s="29">
        <f>IFERROR(VLOOKUP(E32,'RoC1'!$B$1:$C$160,2,0),0)</f>
        <v>271.3647854</v>
      </c>
      <c r="V32" s="29">
        <f>IFERROR(VLOOKUP(G32,'RoC2'!$B$1:$C$160,2,0),0)</f>
        <v>407.940029</v>
      </c>
      <c r="W32" s="29">
        <f>IFERROR(VLOOKUP(I32,'RoC3'!$B$1:$C$160,2,0),0)</f>
        <v>384.6912236</v>
      </c>
      <c r="X32" s="29">
        <f>IFERROR(VLOOKUP(K32,'RoC4'!$B$1:$C$160,2,0),0)</f>
        <v>492.5730649</v>
      </c>
      <c r="Y32" s="29">
        <f>IFERROR(VLOOKUP(M32,'RoC5'!$B$1:$C$160,2,0),0)</f>
        <v>320.1838642</v>
      </c>
      <c r="Z32" s="29">
        <f>IFERROR(VLOOKUP(O32,'RoC6'!$B$1:$C$160,2,0),0)</f>
        <v>197.5702062</v>
      </c>
      <c r="AA32" s="29">
        <f>IFERROR(VLOOKUP(Q32,'RoC7'!$B$1:$C$160,2,0),0)</f>
        <v>184.4546782</v>
      </c>
      <c r="AB32" s="29">
        <f>IFERROR(VLOOKUP(S32,'RoC8'!$B$1:$C$160,2,0),0)</f>
        <v>205.5410412</v>
      </c>
    </row>
    <row r="33">
      <c r="A33" s="7">
        <v>32.0</v>
      </c>
      <c r="B33" s="12" t="s">
        <v>37</v>
      </c>
      <c r="C33" s="26">
        <f t="shared" si="1"/>
        <v>2229.960376</v>
      </c>
      <c r="D33" s="27"/>
      <c r="E33" s="28">
        <f>IFERROR(VLOOKUP($B33,'RoC1'!$A$1:$B$160,2,0),"0")</f>
        <v>29</v>
      </c>
      <c r="F33" s="29">
        <f>IFERROR(VLOOKUP(E33,'RoC1'!$B$1:$C$160,2,0),0)</f>
        <v>403.5046351</v>
      </c>
      <c r="G33" s="28">
        <f>IFERROR(VLOOKUP($B33,'RoC2'!$A$1:$B$161,2,0),"0")</f>
        <v>27</v>
      </c>
      <c r="H33" s="29">
        <f>IFERROR(VLOOKUP(G33,'RoC2'!$B$1:$C$161,2,0),0)</f>
        <v>364.8317611</v>
      </c>
      <c r="I33" s="28">
        <f>IFERROR(VLOOKUP($B33,'RoC3'!$A$1:$B$161,2,0),0)</f>
        <v>41</v>
      </c>
      <c r="J33" s="29">
        <f>IFERROR(VLOOKUP(I33,'RoC3'!$B$1:$C$161,2,0),0)</f>
        <v>204.1176727</v>
      </c>
      <c r="K33" s="28">
        <f>IFERROR(VLOOKUP($B33,'RoC4'!$A$1:$B$161,2,0),0)</f>
        <v>25</v>
      </c>
      <c r="L33" s="29">
        <f>IFERROR(VLOOKUP(K33,'RoC4'!$B$1:$C$161,2,0),0)</f>
        <v>355.5453269</v>
      </c>
      <c r="M33" s="28">
        <f>IFERROR(VLOOKUP($B33,'RoC5'!$A$1:$B$161,2,0),0)</f>
        <v>5</v>
      </c>
      <c r="N33" s="29">
        <f>IFERROR(VLOOKUP(M33,'RoC5'!$B$1:$C$161,2,0),0)</f>
        <v>834.1082539</v>
      </c>
      <c r="O33" s="28">
        <f>IFERROR(VLOOKUP($B33,'RoC6'!$A$1:$B$161,2,0),0)</f>
        <v>49</v>
      </c>
      <c r="P33" s="29">
        <f>IFERROR(VLOOKUP(O33,'RoC6'!$B$1:$C$161,2,0),0)</f>
        <v>67.85272646</v>
      </c>
      <c r="Q33" s="28">
        <f>IFERROR(VLOOKUP($B33,'RoC7'!$A$1:$B$161,2,0),0)</f>
        <v>0</v>
      </c>
      <c r="R33" s="29">
        <f>IFERROR(VLOOKUP(Q33,'RoC7'!$B$1:$C$161,2,0),0)</f>
        <v>0</v>
      </c>
      <c r="S33" s="28">
        <f>IFERROR(VLOOKUP($B33,'RoC8'!$A$1:$B$161,2,0),0)</f>
        <v>0</v>
      </c>
      <c r="T33" s="29">
        <f>IFERROR(VLOOKUP(S33,'RoC8'!$B$1:$C$161,2,0),0)</f>
        <v>0</v>
      </c>
      <c r="U33" s="29">
        <f>IFERROR(VLOOKUP(E33,'RoC1'!$B$1:$C$160,2,0),0)</f>
        <v>403.5046351</v>
      </c>
      <c r="V33" s="29">
        <f>IFERROR(VLOOKUP(G33,'RoC2'!$B$1:$C$160,2,0),0)</f>
        <v>364.8317611</v>
      </c>
      <c r="W33" s="29">
        <f>IFERROR(VLOOKUP(I33,'RoC3'!$B$1:$C$160,2,0),0)</f>
        <v>204.1176727</v>
      </c>
      <c r="X33" s="29">
        <f>IFERROR(VLOOKUP(K33,'RoC4'!$B$1:$C$160,2,0),0)</f>
        <v>355.5453269</v>
      </c>
      <c r="Y33" s="29">
        <f>IFERROR(VLOOKUP(M33,'RoC5'!$B$1:$C$160,2,0),0)</f>
        <v>834.1082539</v>
      </c>
      <c r="Z33" s="29">
        <f>IFERROR(VLOOKUP(O33,'RoC6'!$B$1:$C$160,2,0),0)</f>
        <v>67.85272646</v>
      </c>
      <c r="AA33" s="29">
        <f>IFERROR(VLOOKUP(Q33,'RoC7'!$B$1:$C$160,2,0),0)</f>
        <v>0</v>
      </c>
      <c r="AB33" s="29">
        <f>IFERROR(VLOOKUP(S33,'RoC8'!$B$1:$C$160,2,0),0)</f>
        <v>0</v>
      </c>
    </row>
    <row r="34">
      <c r="A34" s="7">
        <v>33.0</v>
      </c>
      <c r="B34" s="12" t="s">
        <v>64</v>
      </c>
      <c r="C34" s="26">
        <f t="shared" si="1"/>
        <v>2179.505159</v>
      </c>
      <c r="D34" s="27"/>
      <c r="E34" s="28">
        <f>IFERROR(VLOOKUP($B34,'RoC1'!$A$1:$B$160,2,0),"0")</f>
        <v>58</v>
      </c>
      <c r="F34" s="29">
        <f>IFERROR(VLOOKUP(E34,'RoC1'!$B$1:$C$160,2,0),0)</f>
        <v>120.6419915</v>
      </c>
      <c r="G34" s="28">
        <f>IFERROR(VLOOKUP($B34,'RoC2'!$A$1:$B$161,2,0),"0")</f>
        <v>6</v>
      </c>
      <c r="H34" s="29">
        <f>IFERROR(VLOOKUP(G34,'RoC2'!$B$1:$C$161,2,0),0)</f>
        <v>850.1895267</v>
      </c>
      <c r="I34" s="28">
        <f>IFERROR(VLOOKUP($B34,'RoC3'!$A$1:$B$161,2,0),0)</f>
        <v>0</v>
      </c>
      <c r="J34" s="29">
        <f>IFERROR(VLOOKUP(I34,'RoC3'!$B$1:$C$161,2,0),0)</f>
        <v>0</v>
      </c>
      <c r="K34" s="28">
        <f>IFERROR(VLOOKUP($B34,'RoC4'!$A$1:$B$161,2,0),0)</f>
        <v>21</v>
      </c>
      <c r="L34" s="29">
        <f>IFERROR(VLOOKUP(K34,'RoC4'!$B$1:$C$161,2,0),0)</f>
        <v>419.3064122</v>
      </c>
      <c r="M34" s="28">
        <f>IFERROR(VLOOKUP($B34,'RoC5'!$A$1:$B$161,2,0),0)</f>
        <v>0</v>
      </c>
      <c r="N34" s="29">
        <f>IFERROR(VLOOKUP(M34,'RoC5'!$B$1:$C$161,2,0),0)</f>
        <v>0</v>
      </c>
      <c r="O34" s="28">
        <f>IFERROR(VLOOKUP($B34,'RoC6'!$A$1:$B$161,2,0),0)</f>
        <v>38</v>
      </c>
      <c r="P34" s="29">
        <f>IFERROR(VLOOKUP(O34,'RoC6'!$B$1:$C$161,2,0),0)</f>
        <v>185.9280391</v>
      </c>
      <c r="Q34" s="28">
        <f>IFERROR(VLOOKUP($B34,'RoC7'!$A$1:$B$161,2,0),0)</f>
        <v>0</v>
      </c>
      <c r="R34" s="29">
        <f>IFERROR(VLOOKUP(Q34,'RoC7'!$B$1:$C$161,2,0),0)</f>
        <v>0</v>
      </c>
      <c r="S34" s="28">
        <f>IFERROR(VLOOKUP($B34,'RoC8'!$A$1:$B$161,2,0),0)</f>
        <v>8</v>
      </c>
      <c r="T34" s="29">
        <f>IFERROR(VLOOKUP(S34,'RoC8'!$B$1:$C$161,2,0),0)</f>
        <v>603.4391897</v>
      </c>
      <c r="U34" s="29">
        <f>IFERROR(VLOOKUP(E34,'RoC1'!$B$1:$C$160,2,0),0)</f>
        <v>120.6419915</v>
      </c>
      <c r="V34" s="29">
        <f>IFERROR(VLOOKUP(G34,'RoC2'!$B$1:$C$160,2,0),0)</f>
        <v>850.1895267</v>
      </c>
      <c r="W34" s="29">
        <f>IFERROR(VLOOKUP(I34,'RoC3'!$B$1:$C$160,2,0),0)</f>
        <v>0</v>
      </c>
      <c r="X34" s="29">
        <f>IFERROR(VLOOKUP(K34,'RoC4'!$B$1:$C$160,2,0),0)</f>
        <v>419.3064122</v>
      </c>
      <c r="Y34" s="29">
        <f>IFERROR(VLOOKUP(M34,'RoC5'!$B$1:$C$160,2,0),0)</f>
        <v>0</v>
      </c>
      <c r="Z34" s="29">
        <f>IFERROR(VLOOKUP(O34,'RoC6'!$B$1:$C$160,2,0),0)</f>
        <v>185.9280391</v>
      </c>
      <c r="AA34" s="29">
        <f>IFERROR(VLOOKUP(Q34,'RoC7'!$B$1:$C$160,2,0),0)</f>
        <v>0</v>
      </c>
      <c r="AB34" s="29">
        <f>IFERROR(VLOOKUP(S34,'RoC8'!$B$1:$C$160,2,0),0)</f>
        <v>603.4391897</v>
      </c>
    </row>
    <row r="35">
      <c r="A35" s="7">
        <v>34.0</v>
      </c>
      <c r="B35" s="25" t="s">
        <v>18</v>
      </c>
      <c r="C35" s="26">
        <f t="shared" si="1"/>
        <v>2101.849785</v>
      </c>
      <c r="D35" s="27"/>
      <c r="E35" s="28">
        <f>IFERROR(VLOOKUP($B35,'RoC1'!$A$1:$B$160,2,0),"0")</f>
        <v>39</v>
      </c>
      <c r="F35" s="29">
        <f>IFERROR(VLOOKUP(E35,'RoC1'!$B$1:$C$160,2,0),0)</f>
        <v>291.4321137</v>
      </c>
      <c r="G35" s="28">
        <f>IFERROR(VLOOKUP($B35,'RoC2'!$A$1:$B$161,2,0),"0")</f>
        <v>22</v>
      </c>
      <c r="H35" s="29">
        <f>IFERROR(VLOOKUP(G35,'RoC2'!$B$1:$C$161,2,0),0)</f>
        <v>438.8537941</v>
      </c>
      <c r="I35" s="28">
        <f>IFERROR(VLOOKUP($B35,'RoC3'!$A$1:$B$161,2,0),0)</f>
        <v>48</v>
      </c>
      <c r="J35" s="29">
        <f>IFERROR(VLOOKUP(I35,'RoC3'!$B$1:$C$161,2,0),0)</f>
        <v>133.7934464</v>
      </c>
      <c r="K35" s="28">
        <f>IFERROR(VLOOKUP($B35,'RoC4'!$A$1:$B$161,2,0),0)</f>
        <v>32</v>
      </c>
      <c r="L35" s="29">
        <f>IFERROR(VLOOKUP(K35,'RoC4'!$B$1:$C$161,2,0),0)</f>
        <v>258.7867463</v>
      </c>
      <c r="M35" s="28">
        <f>IFERROR(VLOOKUP($B35,'RoC5'!$A$1:$B$161,2,0),0)</f>
        <v>23</v>
      </c>
      <c r="N35" s="29">
        <f>IFERROR(VLOOKUP(M35,'RoC5'!$B$1:$C$161,2,0),0)</f>
        <v>336.5531288</v>
      </c>
      <c r="O35" s="28">
        <f>IFERROR(VLOOKUP($B35,'RoC6'!$A$1:$B$161,2,0),0)</f>
        <v>26</v>
      </c>
      <c r="P35" s="29">
        <f>IFERROR(VLOOKUP(O35,'RoC6'!$B$1:$C$161,2,0),0)</f>
        <v>340.7188811</v>
      </c>
      <c r="Q35" s="28">
        <f>IFERROR(VLOOKUP($B35,'RoC7'!$A$1:$B$161,2,0),0)</f>
        <v>42</v>
      </c>
      <c r="R35" s="29">
        <f>IFERROR(VLOOKUP(Q35,'RoC7'!$B$1:$C$161,2,0),0)</f>
        <v>57.44385691</v>
      </c>
      <c r="S35" s="28">
        <f>IFERROR(VLOOKUP($B35,'RoC8'!$A$1:$B$161,2,0),0)</f>
        <v>19</v>
      </c>
      <c r="T35" s="29">
        <f>IFERROR(VLOOKUP(S35,'RoC8'!$B$1:$C$161,2,0),0)</f>
        <v>301.7116745</v>
      </c>
      <c r="U35" s="29">
        <f>IFERROR(VLOOKUP(E35,'RoC1'!$B$1:$C$160,2,0),0)</f>
        <v>291.4321137</v>
      </c>
      <c r="V35" s="29">
        <f>IFERROR(VLOOKUP(G35,'RoC2'!$B$1:$C$160,2,0),0)</f>
        <v>438.8537941</v>
      </c>
      <c r="W35" s="29">
        <f>IFERROR(VLOOKUP(I35,'RoC3'!$B$1:$C$160,2,0),0)</f>
        <v>133.7934464</v>
      </c>
      <c r="X35" s="29">
        <f>IFERROR(VLOOKUP(K35,'RoC4'!$B$1:$C$160,2,0),0)</f>
        <v>258.7867463</v>
      </c>
      <c r="Y35" s="29">
        <f>IFERROR(VLOOKUP(M35,'RoC5'!$B$1:$C$160,2,0),0)</f>
        <v>336.5531288</v>
      </c>
      <c r="Z35" s="29">
        <f>IFERROR(VLOOKUP(O35,'RoC6'!$B$1:$C$160,2,0),0)</f>
        <v>340.7188811</v>
      </c>
      <c r="AA35" s="29">
        <f>IFERROR(VLOOKUP(Q35,'RoC7'!$B$1:$C$160,2,0),0)</f>
        <v>57.44385691</v>
      </c>
      <c r="AB35" s="29">
        <f>IFERROR(VLOOKUP(S35,'RoC8'!$B$1:$C$160,2,0),0)</f>
        <v>301.7116745</v>
      </c>
    </row>
    <row r="36">
      <c r="A36" s="7">
        <v>37.0</v>
      </c>
      <c r="B36" s="30" t="s">
        <v>42</v>
      </c>
      <c r="C36" s="26">
        <f t="shared" si="1"/>
        <v>1959.755547</v>
      </c>
      <c r="D36" s="27"/>
      <c r="E36" s="28" t="str">
        <f>IFERROR(VLOOKUP($B36,'RoC1'!$A$1:$B$160,2,0),"0")</f>
        <v>0</v>
      </c>
      <c r="F36" s="29">
        <f>IFERROR(VLOOKUP(E36,'RoC1'!$B$1:$C$160,2,0),0)</f>
        <v>0</v>
      </c>
      <c r="G36" s="28">
        <f>IFERROR(VLOOKUP($B36,'RoC2'!$A$1:$B$161,2,0),"0")</f>
        <v>44</v>
      </c>
      <c r="H36" s="29">
        <f>IFERROR(VLOOKUP(G36,'RoC2'!$B$1:$C$161,2,0),0)</f>
        <v>166.063762</v>
      </c>
      <c r="I36" s="28">
        <f>IFERROR(VLOOKUP($B36,'RoC3'!$A$1:$B$161,2,0),0)</f>
        <v>59</v>
      </c>
      <c r="J36" s="29">
        <f>IFERROR(VLOOKUP(I36,'RoC3'!$B$1:$C$161,2,0),0)</f>
        <v>33.88448425</v>
      </c>
      <c r="K36" s="28">
        <f>IFERROR(VLOOKUP($B36,'RoC4'!$A$1:$B$161,2,0),0)</f>
        <v>49</v>
      </c>
      <c r="L36" s="29">
        <f>IFERROR(VLOOKUP(K36,'RoC4'!$B$1:$C$161,2,0),0)</f>
        <v>67.85272646</v>
      </c>
      <c r="M36" s="28">
        <f>IFERROR(VLOOKUP($B36,'RoC5'!$A$1:$B$161,2,0),0)</f>
        <v>3</v>
      </c>
      <c r="N36" s="29">
        <f>IFERROR(VLOOKUP(M36,'RoC5'!$B$1:$C$161,2,0),0)</f>
        <v>990.808586</v>
      </c>
      <c r="O36" s="28">
        <f>IFERROR(VLOOKUP($B36,'RoC6'!$A$1:$B$161,2,0),0)</f>
        <v>40</v>
      </c>
      <c r="P36" s="29">
        <f>IFERROR(VLOOKUP(O36,'RoC6'!$B$1:$C$161,2,0),0)</f>
        <v>163.1635959</v>
      </c>
      <c r="Q36" s="28">
        <f>IFERROR(VLOOKUP($B36,'RoC7'!$A$1:$B$161,2,0),0)</f>
        <v>13</v>
      </c>
      <c r="R36" s="29">
        <f>IFERROR(VLOOKUP(Q36,'RoC7'!$B$1:$C$161,2,0),0)</f>
        <v>523.695677</v>
      </c>
      <c r="S36" s="28">
        <f>IFERROR(VLOOKUP($B36,'RoC8'!$A$1:$B$161,2,0),0)</f>
        <v>36</v>
      </c>
      <c r="T36" s="29">
        <f>IFERROR(VLOOKUP(S36,'RoC8'!$B$1:$C$161,2,0),0)</f>
        <v>14.28671513</v>
      </c>
      <c r="U36" s="29">
        <f>IFERROR(VLOOKUP(E36,'RoC1'!$B$1:$C$160,2,0),0)</f>
        <v>0</v>
      </c>
      <c r="V36" s="29">
        <f>IFERROR(VLOOKUP(G36,'RoC2'!$B$1:$C$160,2,0),0)</f>
        <v>166.063762</v>
      </c>
      <c r="W36" s="29">
        <f>IFERROR(VLOOKUP(I36,'RoC3'!$B$1:$C$160,2,0),0)</f>
        <v>33.88448425</v>
      </c>
      <c r="X36" s="29">
        <f>IFERROR(VLOOKUP(K36,'RoC4'!$B$1:$C$160,2,0),0)</f>
        <v>67.85272646</v>
      </c>
      <c r="Y36" s="29">
        <f>IFERROR(VLOOKUP(M36,'RoC5'!$B$1:$C$160,2,0),0)</f>
        <v>990.808586</v>
      </c>
      <c r="Z36" s="29">
        <f>IFERROR(VLOOKUP(O36,'RoC6'!$B$1:$C$160,2,0),0)</f>
        <v>163.1635959</v>
      </c>
      <c r="AA36" s="29">
        <f>IFERROR(VLOOKUP(Q36,'RoC7'!$B$1:$C$160,2,0),0)</f>
        <v>523.695677</v>
      </c>
      <c r="AB36" s="29">
        <f>IFERROR(VLOOKUP(S36,'RoC8'!$B$1:$C$160,2,0),0)</f>
        <v>14.28671513</v>
      </c>
    </row>
    <row r="37">
      <c r="A37" s="7">
        <v>38.0</v>
      </c>
      <c r="B37" s="30" t="s">
        <v>47</v>
      </c>
      <c r="C37" s="26">
        <f t="shared" si="1"/>
        <v>1956.673695</v>
      </c>
      <c r="D37" s="27"/>
      <c r="E37" s="28">
        <f>IFERROR(VLOOKUP($B37,'RoC1'!$A$1:$B$160,2,0),"0")</f>
        <v>44</v>
      </c>
      <c r="F37" s="29">
        <f>IFERROR(VLOOKUP(E37,'RoC1'!$B$1:$C$160,2,0),0)</f>
        <v>242.3782242</v>
      </c>
      <c r="G37" s="28" t="str">
        <f>IFERROR(VLOOKUP($B37,'RoC2'!$A$1:$B$161,2,0),"0")</f>
        <v>0</v>
      </c>
      <c r="H37" s="29">
        <f>IFERROR(VLOOKUP(G37,'RoC2'!$B$1:$C$161,2,0),0)</f>
        <v>0</v>
      </c>
      <c r="I37" s="28">
        <f>IFERROR(VLOOKUP($B37,'RoC3'!$A$1:$B$161,2,0),0)</f>
        <v>60</v>
      </c>
      <c r="J37" s="29">
        <f>IFERROR(VLOOKUP(I37,'RoC3'!$B$1:$C$161,2,0),0)</f>
        <v>25.30680586</v>
      </c>
      <c r="K37" s="28">
        <f>IFERROR(VLOOKUP($B37,'RoC4'!$A$1:$B$161,2,0),0)</f>
        <v>50</v>
      </c>
      <c r="L37" s="29">
        <f>IFERROR(VLOOKUP(K37,'RoC4'!$B$1:$C$161,2,0),0)</f>
        <v>57.86647564</v>
      </c>
      <c r="M37" s="28">
        <f>IFERROR(VLOOKUP($B37,'RoC5'!$A$1:$B$161,2,0),0)</f>
        <v>47</v>
      </c>
      <c r="N37" s="29">
        <f>IFERROR(VLOOKUP(M37,'RoC5'!$B$1:$C$161,2,0),0)</f>
        <v>21.65298498</v>
      </c>
      <c r="O37" s="28">
        <f>IFERROR(VLOOKUP($B37,'RoC6'!$A$1:$B$161,2,0),0)</f>
        <v>35</v>
      </c>
      <c r="P37" s="29">
        <f>IFERROR(VLOOKUP(O37,'RoC6'!$B$1:$C$161,2,0),0)</f>
        <v>221.4218968</v>
      </c>
      <c r="Q37" s="28">
        <f>IFERROR(VLOOKUP($B37,'RoC7'!$A$1:$B$161,2,0),0)</f>
        <v>2</v>
      </c>
      <c r="R37" s="29">
        <f>IFERROR(VLOOKUP(Q37,'RoC7'!$B$1:$C$161,2,0),0)</f>
        <v>1106.728069</v>
      </c>
      <c r="S37" s="28">
        <f>IFERROR(VLOOKUP($B37,'RoC8'!$A$1:$B$161,2,0),0)</f>
        <v>20</v>
      </c>
      <c r="T37" s="29">
        <f>IFERROR(VLOOKUP(S37,'RoC8'!$B$1:$C$161,2,0),0)</f>
        <v>281.3192383</v>
      </c>
      <c r="U37" s="29">
        <f>IFERROR(VLOOKUP(E37,'RoC1'!$B$1:$C$160,2,0),0)</f>
        <v>242.3782242</v>
      </c>
      <c r="V37" s="29">
        <f>IFERROR(VLOOKUP(G37,'RoC2'!$B$1:$C$160,2,0),0)</f>
        <v>0</v>
      </c>
      <c r="W37" s="29">
        <f>IFERROR(VLOOKUP(I37,'RoC3'!$B$1:$C$160,2,0),0)</f>
        <v>25.30680586</v>
      </c>
      <c r="X37" s="29">
        <f>IFERROR(VLOOKUP(K37,'RoC4'!$B$1:$C$160,2,0),0)</f>
        <v>57.86647564</v>
      </c>
      <c r="Y37" s="29">
        <f>IFERROR(VLOOKUP(M37,'RoC5'!$B$1:$C$160,2,0),0)</f>
        <v>21.65298498</v>
      </c>
      <c r="Z37" s="29">
        <f>IFERROR(VLOOKUP(O37,'RoC6'!$B$1:$C$160,2,0),0)</f>
        <v>221.4218968</v>
      </c>
      <c r="AA37" s="29">
        <f>IFERROR(VLOOKUP(Q37,'RoC7'!$B$1:$C$160,2,0),0)</f>
        <v>1106.728069</v>
      </c>
      <c r="AB37" s="29">
        <f>IFERROR(VLOOKUP(S37,'RoC8'!$B$1:$C$160,2,0),0)</f>
        <v>281.3192383</v>
      </c>
    </row>
    <row r="38">
      <c r="A38" s="7">
        <v>36.0</v>
      </c>
      <c r="B38" s="25" t="s">
        <v>48</v>
      </c>
      <c r="C38" s="26">
        <f t="shared" si="1"/>
        <v>1955.811394</v>
      </c>
      <c r="D38" s="27"/>
      <c r="E38" s="28">
        <f>IFERROR(VLOOKUP($B38,'RoC1'!$A$1:$B$160,2,0),"0")</f>
        <v>18</v>
      </c>
      <c r="F38" s="29">
        <f>IFERROR(VLOOKUP(E38,'RoC1'!$B$1:$C$160,2,0),0)</f>
        <v>565.7250563</v>
      </c>
      <c r="G38" s="28">
        <f>IFERROR(VLOOKUP($B38,'RoC2'!$A$1:$B$161,2,0),"0")</f>
        <v>38</v>
      </c>
      <c r="H38" s="29">
        <f>IFERROR(VLOOKUP(G38,'RoC2'!$B$1:$C$161,2,0),0)</f>
        <v>229.6840719</v>
      </c>
      <c r="I38" s="28">
        <f>IFERROR(VLOOKUP($B38,'RoC3'!$A$1:$B$161,2,0),0)</f>
        <v>0</v>
      </c>
      <c r="J38" s="29">
        <f>IFERROR(VLOOKUP(I38,'RoC3'!$B$1:$C$161,2,0),0)</f>
        <v>0</v>
      </c>
      <c r="K38" s="28">
        <f>IFERROR(VLOOKUP($B38,'RoC4'!$A$1:$B$161,2,0),0)</f>
        <v>30</v>
      </c>
      <c r="L38" s="29">
        <f>IFERROR(VLOOKUP(K38,'RoC4'!$B$1:$C$161,2,0),0)</f>
        <v>284.9123779</v>
      </c>
      <c r="M38" s="28">
        <f>IFERROR(VLOOKUP($B38,'RoC5'!$A$1:$B$161,2,0),0)</f>
        <v>27</v>
      </c>
      <c r="N38" s="29">
        <f>IFERROR(VLOOKUP(M38,'RoC5'!$B$1:$C$161,2,0),0)</f>
        <v>273.5860714</v>
      </c>
      <c r="O38" s="28">
        <f>IFERROR(VLOOKUP($B38,'RoC6'!$A$1:$B$161,2,0),0)</f>
        <v>16</v>
      </c>
      <c r="P38" s="29">
        <f>IFERROR(VLOOKUP(O38,'RoC6'!$B$1:$C$161,2,0),0)</f>
        <v>512.9184</v>
      </c>
      <c r="Q38" s="28">
        <f>IFERROR(VLOOKUP($B38,'RoC7'!$A$1:$B$161,2,0),0)</f>
        <v>0</v>
      </c>
      <c r="R38" s="29">
        <f>IFERROR(VLOOKUP(Q38,'RoC7'!$B$1:$C$161,2,0),0)</f>
        <v>0</v>
      </c>
      <c r="S38" s="28">
        <f>IFERROR(VLOOKUP($B38,'RoC8'!$A$1:$B$161,2,0),0)</f>
        <v>31</v>
      </c>
      <c r="T38" s="29">
        <f>IFERROR(VLOOKUP(S38,'RoC8'!$B$1:$C$161,2,0),0)</f>
        <v>88.98541645</v>
      </c>
      <c r="U38" s="29">
        <f>IFERROR(VLOOKUP(E38,'RoC1'!$B$1:$C$160,2,0),0)</f>
        <v>565.7250563</v>
      </c>
      <c r="V38" s="29">
        <f>IFERROR(VLOOKUP(G38,'RoC2'!$B$1:$C$160,2,0),0)</f>
        <v>229.6840719</v>
      </c>
      <c r="W38" s="29">
        <f>IFERROR(VLOOKUP(I38,'RoC3'!$B$1:$C$160,2,0),0)</f>
        <v>0</v>
      </c>
      <c r="X38" s="29">
        <f>IFERROR(VLOOKUP(K38,'RoC4'!$B$1:$C$160,2,0),0)</f>
        <v>284.9123779</v>
      </c>
      <c r="Y38" s="29">
        <f>IFERROR(VLOOKUP(M38,'RoC5'!$B$1:$C$160,2,0),0)</f>
        <v>273.5860714</v>
      </c>
      <c r="Z38" s="29">
        <f>IFERROR(VLOOKUP(O38,'RoC6'!$B$1:$C$160,2,0),0)</f>
        <v>512.9184</v>
      </c>
      <c r="AA38" s="29">
        <f>IFERROR(VLOOKUP(Q38,'RoC7'!$B$1:$C$160,2,0),0)</f>
        <v>0</v>
      </c>
      <c r="AB38" s="29">
        <f>IFERROR(VLOOKUP(S38,'RoC8'!$B$1:$C$160,2,0),0)</f>
        <v>88.98541645</v>
      </c>
    </row>
    <row r="39">
      <c r="A39" s="7">
        <v>35.0</v>
      </c>
      <c r="B39" s="12" t="s">
        <v>157</v>
      </c>
      <c r="C39" s="26">
        <f t="shared" si="1"/>
        <v>1953.230822</v>
      </c>
      <c r="D39" s="27"/>
      <c r="E39" s="28">
        <f>IFERROR(VLOOKUP($B39,'RoC1'!$A$1:$B$160,2,0),"0")</f>
        <v>8</v>
      </c>
      <c r="F39" s="29">
        <f>IFERROR(VLOOKUP(E39,'RoC1'!$B$1:$C$160,2,0),0)</f>
        <v>816.5954437</v>
      </c>
      <c r="G39" s="28">
        <f>IFERROR(VLOOKUP($B39,'RoC2'!$A$1:$B$161,2,0),"0")</f>
        <v>14</v>
      </c>
      <c r="H39" s="29">
        <f>IFERROR(VLOOKUP(G39,'RoC2'!$B$1:$C$161,2,0),0)</f>
        <v>589.6234733</v>
      </c>
      <c r="I39" s="28">
        <f>IFERROR(VLOOKUP($B39,'RoC3'!$A$1:$B$161,2,0),0)</f>
        <v>0</v>
      </c>
      <c r="J39" s="29">
        <f>IFERROR(VLOOKUP(I39,'RoC3'!$B$1:$C$161,2,0),0)</f>
        <v>0</v>
      </c>
      <c r="K39" s="28">
        <f>IFERROR(VLOOKUP($B39,'RoC4'!$A$1:$B$161,2,0),0)</f>
        <v>0</v>
      </c>
      <c r="L39" s="29">
        <f>IFERROR(VLOOKUP(K39,'RoC4'!$B$1:$C$161,2,0),0)</f>
        <v>0</v>
      </c>
      <c r="M39" s="28">
        <f>IFERROR(VLOOKUP($B39,'RoC5'!$A$1:$B$161,2,0),0)</f>
        <v>0</v>
      </c>
      <c r="N39" s="29">
        <f>IFERROR(VLOOKUP(M39,'RoC5'!$B$1:$C$161,2,0),0)</f>
        <v>0</v>
      </c>
      <c r="O39" s="28">
        <f>IFERROR(VLOOKUP($B39,'RoC6'!$A$1:$B$161,2,0),0)</f>
        <v>36</v>
      </c>
      <c r="P39" s="29">
        <f>IFERROR(VLOOKUP(O39,'RoC6'!$B$1:$C$161,2,0),0)</f>
        <v>209.3980599</v>
      </c>
      <c r="Q39" s="28">
        <f>IFERROR(VLOOKUP($B39,'RoC7'!$A$1:$B$161,2,0),0)</f>
        <v>22</v>
      </c>
      <c r="R39" s="29">
        <f>IFERROR(VLOOKUP(Q39,'RoC7'!$B$1:$C$161,2,0),0)</f>
        <v>337.6138453</v>
      </c>
      <c r="S39" s="28">
        <f>IFERROR(VLOOKUP($B39,'RoC8'!$A$1:$B$161,2,0),0)</f>
        <v>0</v>
      </c>
      <c r="T39" s="29">
        <f>IFERROR(VLOOKUP(S39,'RoC8'!$B$1:$C$161,2,0),0)</f>
        <v>0</v>
      </c>
      <c r="U39" s="29">
        <f>IFERROR(VLOOKUP(E39,'RoC1'!$B$1:$C$160,2,0),0)</f>
        <v>816.5954437</v>
      </c>
      <c r="V39" s="29">
        <f>IFERROR(VLOOKUP(G39,'RoC2'!$B$1:$C$160,2,0),0)</f>
        <v>589.6234733</v>
      </c>
      <c r="W39" s="29">
        <f>IFERROR(VLOOKUP(I39,'RoC3'!$B$1:$C$160,2,0),0)</f>
        <v>0</v>
      </c>
      <c r="X39" s="29">
        <f>IFERROR(VLOOKUP(K39,'RoC4'!$B$1:$C$160,2,0),0)</f>
        <v>0</v>
      </c>
      <c r="Y39" s="29">
        <f>IFERROR(VLOOKUP(M39,'RoC5'!$B$1:$C$160,2,0),0)</f>
        <v>0</v>
      </c>
      <c r="Z39" s="29">
        <f>IFERROR(VLOOKUP(O39,'RoC6'!$B$1:$C$160,2,0),0)</f>
        <v>209.3980599</v>
      </c>
      <c r="AA39" s="29">
        <f>IFERROR(VLOOKUP(Q39,'RoC7'!$B$1:$C$160,2,0),0)</f>
        <v>337.6138453</v>
      </c>
      <c r="AB39" s="29">
        <f>IFERROR(VLOOKUP(S39,'RoC8'!$B$1:$C$160,2,0),0)</f>
        <v>0</v>
      </c>
    </row>
    <row r="40">
      <c r="A40" s="7">
        <v>41.0</v>
      </c>
      <c r="B40" s="25" t="s">
        <v>51</v>
      </c>
      <c r="C40" s="26">
        <f t="shared" si="1"/>
        <v>1896.107316</v>
      </c>
      <c r="D40" s="27"/>
      <c r="E40" s="28">
        <f>IFERROR(VLOOKUP($B40,'RoC1'!$A$1:$B$160,2,0),"0")</f>
        <v>51</v>
      </c>
      <c r="F40" s="29">
        <f>IFERROR(VLOOKUP(E40,'RoC1'!$B$1:$C$160,2,0),0)</f>
        <v>179.0897811</v>
      </c>
      <c r="G40" s="28">
        <f>IFERROR(VLOOKUP($B40,'RoC2'!$A$1:$B$161,2,0),"0")</f>
        <v>20</v>
      </c>
      <c r="H40" s="29">
        <f>IFERROR(VLOOKUP(G40,'RoC2'!$B$1:$C$161,2,0),0)</f>
        <v>471.907987</v>
      </c>
      <c r="I40" s="28">
        <f>IFERROR(VLOOKUP($B40,'RoC3'!$A$1:$B$161,2,0),0)</f>
        <v>58</v>
      </c>
      <c r="J40" s="29">
        <f>IFERROR(VLOOKUP(I40,'RoC3'!$B$1:$C$161,2,0),0)</f>
        <v>42.53700392</v>
      </c>
      <c r="K40" s="28">
        <f>IFERROR(VLOOKUP($B40,'RoC4'!$A$1:$B$161,2,0),0)</f>
        <v>31</v>
      </c>
      <c r="L40" s="29">
        <f>IFERROR(VLOOKUP(K40,'RoC4'!$B$1:$C$161,2,0),0)</f>
        <v>271.7176616</v>
      </c>
      <c r="M40" s="28">
        <f>IFERROR(VLOOKUP($B40,'RoC5'!$A$1:$B$161,2,0),0)</f>
        <v>6</v>
      </c>
      <c r="N40" s="29">
        <f>IFERROR(VLOOKUP(M40,'RoC5'!$B$1:$C$161,2,0),0)</f>
        <v>778.8303846</v>
      </c>
      <c r="O40" s="28">
        <f>IFERROR(VLOOKUP($B40,'RoC6'!$A$1:$B$161,2,0),0)</f>
        <v>41</v>
      </c>
      <c r="P40" s="29">
        <f>IFERROR(VLOOKUP(O40,'RoC6'!$B$1:$C$161,2,0),0)</f>
        <v>152.024498</v>
      </c>
      <c r="Q40" s="28">
        <f>IFERROR(VLOOKUP($B40,'RoC7'!$A$1:$B$161,2,0),0)</f>
        <v>0</v>
      </c>
      <c r="R40" s="29">
        <f>IFERROR(VLOOKUP(Q40,'RoC7'!$B$1:$C$161,2,0),0)</f>
        <v>0</v>
      </c>
      <c r="S40" s="28">
        <f>IFERROR(VLOOKUP($B40,'RoC8'!$A$1:$B$161,2,0),0)</f>
        <v>0</v>
      </c>
      <c r="T40" s="29">
        <f>IFERROR(VLOOKUP(S40,'RoC8'!$B$1:$C$161,2,0),0)</f>
        <v>0</v>
      </c>
      <c r="U40" s="29">
        <f>IFERROR(VLOOKUP(E40,'RoC1'!$B$1:$C$160,2,0),0)</f>
        <v>179.0897811</v>
      </c>
      <c r="V40" s="29">
        <f>IFERROR(VLOOKUP(G40,'RoC2'!$B$1:$C$160,2,0),0)</f>
        <v>471.907987</v>
      </c>
      <c r="W40" s="29">
        <f>IFERROR(VLOOKUP(I40,'RoC3'!$B$1:$C$160,2,0),0)</f>
        <v>42.53700392</v>
      </c>
      <c r="X40" s="29">
        <f>IFERROR(VLOOKUP(K40,'RoC4'!$B$1:$C$160,2,0),0)</f>
        <v>271.7176616</v>
      </c>
      <c r="Y40" s="29">
        <f>IFERROR(VLOOKUP(M40,'RoC5'!$B$1:$C$160,2,0),0)</f>
        <v>778.8303846</v>
      </c>
      <c r="Z40" s="29">
        <f>IFERROR(VLOOKUP(O40,'RoC6'!$B$1:$C$160,2,0),0)</f>
        <v>152.024498</v>
      </c>
      <c r="AA40" s="29">
        <f>IFERROR(VLOOKUP(Q40,'RoC7'!$B$1:$C$160,2,0),0)</f>
        <v>0</v>
      </c>
      <c r="AB40" s="29">
        <f>IFERROR(VLOOKUP(S40,'RoC8'!$B$1:$C$160,2,0),0)</f>
        <v>0</v>
      </c>
    </row>
    <row r="41">
      <c r="A41" s="7">
        <v>39.0</v>
      </c>
      <c r="B41" s="38" t="s">
        <v>58</v>
      </c>
      <c r="C41" s="26">
        <f t="shared" si="1"/>
        <v>1875.063332</v>
      </c>
      <c r="D41" s="27"/>
      <c r="E41" s="28" t="str">
        <f>IFERROR(VLOOKUP($B41,'RoC1'!$A$1:$B$160,2,0),"0")</f>
        <v>0</v>
      </c>
      <c r="F41" s="29">
        <f>IFERROR(VLOOKUP(E41,'RoC1'!$B$1:$C$160,2,0),0)</f>
        <v>0</v>
      </c>
      <c r="G41" s="28">
        <f>IFERROR(VLOOKUP($B41,'RoC2'!$A$1:$B$161,2,0),"0")</f>
        <v>60</v>
      </c>
      <c r="H41" s="29">
        <f>IFERROR(VLOOKUP(G41,'RoC2'!$B$1:$C$161,2,0),0)</f>
        <v>17.07488233</v>
      </c>
      <c r="I41" s="28">
        <f>IFERROR(VLOOKUP($B41,'RoC3'!$A$1:$B$161,2,0),0)</f>
        <v>0</v>
      </c>
      <c r="J41" s="29">
        <f>IFERROR(VLOOKUP(I41,'RoC3'!$B$1:$C$161,2,0),0)</f>
        <v>0</v>
      </c>
      <c r="K41" s="28">
        <f>IFERROR(VLOOKUP($B41,'RoC4'!$A$1:$B$161,2,0),0)</f>
        <v>0</v>
      </c>
      <c r="L41" s="29">
        <f>IFERROR(VLOOKUP(K41,'RoC4'!$B$1:$C$161,2,0),0)</f>
        <v>0</v>
      </c>
      <c r="M41" s="28">
        <f>IFERROR(VLOOKUP($B41,'RoC5'!$A$1:$B$161,2,0),0)</f>
        <v>13</v>
      </c>
      <c r="N41" s="29">
        <f>IFERROR(VLOOKUP(M41,'RoC5'!$B$1:$C$161,2,0),0)</f>
        <v>537.438663</v>
      </c>
      <c r="O41" s="28">
        <f>IFERROR(VLOOKUP($B41,'RoC6'!$A$1:$B$161,2,0),0)</f>
        <v>3</v>
      </c>
      <c r="P41" s="29">
        <f>IFERROR(VLOOKUP(O41,'RoC6'!$B$1:$C$161,2,0),0)</f>
        <v>1032.794316</v>
      </c>
      <c r="Q41" s="28">
        <f>IFERROR(VLOOKUP($B41,'RoC7'!$A$1:$B$161,2,0),0)</f>
        <v>25</v>
      </c>
      <c r="R41" s="29">
        <f>IFERROR(VLOOKUP(Q41,'RoC7'!$B$1:$C$161,2,0),0)</f>
        <v>287.7554704</v>
      </c>
      <c r="S41" s="28">
        <f>IFERROR(VLOOKUP($B41,'RoC8'!$A$1:$B$161,2,0),0)</f>
        <v>0</v>
      </c>
      <c r="T41" s="29">
        <f>IFERROR(VLOOKUP(S41,'RoC8'!$B$1:$C$161,2,0),0)</f>
        <v>0</v>
      </c>
      <c r="U41" s="29">
        <f>IFERROR(VLOOKUP(E41,'RoC1'!$B$1:$C$160,2,0),0)</f>
        <v>0</v>
      </c>
      <c r="V41" s="29">
        <f>IFERROR(VLOOKUP(G41,'RoC2'!$B$1:$C$160,2,0),0)</f>
        <v>17.07488233</v>
      </c>
      <c r="W41" s="29">
        <f>IFERROR(VLOOKUP(I41,'RoC3'!$B$1:$C$160,2,0),0)</f>
        <v>0</v>
      </c>
      <c r="X41" s="29">
        <f>IFERROR(VLOOKUP(K41,'RoC4'!$B$1:$C$160,2,0),0)</f>
        <v>0</v>
      </c>
      <c r="Y41" s="29">
        <f>IFERROR(VLOOKUP(M41,'RoC5'!$B$1:$C$160,2,0),0)</f>
        <v>537.438663</v>
      </c>
      <c r="Z41" s="29">
        <f>IFERROR(VLOOKUP(O41,'RoC6'!$B$1:$C$160,2,0),0)</f>
        <v>1032.794316</v>
      </c>
      <c r="AA41" s="29">
        <f>IFERROR(VLOOKUP(Q41,'RoC7'!$B$1:$C$160,2,0),0)</f>
        <v>287.7554704</v>
      </c>
      <c r="AB41" s="29">
        <f>IFERROR(VLOOKUP(S41,'RoC8'!$B$1:$C$160,2,0),0)</f>
        <v>0</v>
      </c>
    </row>
    <row r="42">
      <c r="A42" s="7">
        <v>40.0</v>
      </c>
      <c r="B42" s="25" t="s">
        <v>46</v>
      </c>
      <c r="C42" s="26">
        <f t="shared" si="1"/>
        <v>1874.787919</v>
      </c>
      <c r="D42" s="27"/>
      <c r="E42" s="28">
        <f>IFERROR(VLOOKUP($B42,'RoC1'!$A$1:$B$160,2,0),"0")</f>
        <v>23</v>
      </c>
      <c r="F42" s="29">
        <f>IFERROR(VLOOKUP(E42,'RoC1'!$B$1:$C$160,2,0),0)</f>
        <v>484.5891999</v>
      </c>
      <c r="G42" s="28">
        <f>IFERROR(VLOOKUP($B42,'RoC2'!$A$1:$B$161,2,0),"0")</f>
        <v>17</v>
      </c>
      <c r="H42" s="29">
        <f>IFERROR(VLOOKUP(G42,'RoC2'!$B$1:$C$161,2,0),0)</f>
        <v>526.5817697</v>
      </c>
      <c r="I42" s="28">
        <f>IFERROR(VLOOKUP($B42,'RoC3'!$A$1:$B$161,2,0),0)</f>
        <v>0</v>
      </c>
      <c r="J42" s="29">
        <f>IFERROR(VLOOKUP(I42,'RoC3'!$B$1:$C$161,2,0),0)</f>
        <v>0</v>
      </c>
      <c r="K42" s="28">
        <f>IFERROR(VLOOKUP($B42,'RoC4'!$A$1:$B$161,2,0),0)</f>
        <v>43</v>
      </c>
      <c r="L42" s="29">
        <f>IFERROR(VLOOKUP(K42,'RoC4'!$B$1:$C$161,2,0),0)</f>
        <v>130.1950646</v>
      </c>
      <c r="M42" s="28">
        <f>IFERROR(VLOOKUP($B42,'RoC5'!$A$1:$B$161,2,0),0)</f>
        <v>20</v>
      </c>
      <c r="N42" s="29">
        <f>IFERROR(VLOOKUP(M42,'RoC5'!$B$1:$C$161,2,0),0)</f>
        <v>388.7341926</v>
      </c>
      <c r="O42" s="28">
        <f>IFERROR(VLOOKUP($B42,'RoC6'!$A$1:$B$161,2,0),0)</f>
        <v>0</v>
      </c>
      <c r="P42" s="29">
        <f>IFERROR(VLOOKUP(O42,'RoC6'!$B$1:$C$161,2,0),0)</f>
        <v>0</v>
      </c>
      <c r="Q42" s="28">
        <f>IFERROR(VLOOKUP($B42,'RoC7'!$A$1:$B$161,2,0),0)</f>
        <v>0</v>
      </c>
      <c r="R42" s="29">
        <f>IFERROR(VLOOKUP(Q42,'RoC7'!$B$1:$C$161,2,0),0)</f>
        <v>0</v>
      </c>
      <c r="S42" s="28">
        <f>IFERROR(VLOOKUP($B42,'RoC8'!$A$1:$B$161,2,0),0)</f>
        <v>17</v>
      </c>
      <c r="T42" s="29">
        <f>IFERROR(VLOOKUP(S42,'RoC8'!$B$1:$C$161,2,0),0)</f>
        <v>344.6876917</v>
      </c>
      <c r="U42" s="29">
        <f>IFERROR(VLOOKUP(E42,'RoC1'!$B$1:$C$160,2,0),0)</f>
        <v>484.5891999</v>
      </c>
      <c r="V42" s="29">
        <f>IFERROR(VLOOKUP(G42,'RoC2'!$B$1:$C$160,2,0),0)</f>
        <v>526.5817697</v>
      </c>
      <c r="W42" s="29">
        <f>IFERROR(VLOOKUP(I42,'RoC3'!$B$1:$C$160,2,0),0)</f>
        <v>0</v>
      </c>
      <c r="X42" s="29">
        <f>IFERROR(VLOOKUP(K42,'RoC4'!$B$1:$C$160,2,0),0)</f>
        <v>130.1950646</v>
      </c>
      <c r="Y42" s="29">
        <f>IFERROR(VLOOKUP(M42,'RoC5'!$B$1:$C$160,2,0),0)</f>
        <v>388.7341926</v>
      </c>
      <c r="Z42" s="29">
        <f>IFERROR(VLOOKUP(O42,'RoC6'!$B$1:$C$160,2,0),0)</f>
        <v>0</v>
      </c>
      <c r="AA42" s="29">
        <f>IFERROR(VLOOKUP(Q42,'RoC7'!$B$1:$C$160,2,0),0)</f>
        <v>0</v>
      </c>
      <c r="AB42" s="29">
        <f>IFERROR(VLOOKUP(S42,'RoC8'!$B$1:$C$160,2,0),0)</f>
        <v>344.6876917</v>
      </c>
    </row>
    <row r="43">
      <c r="A43" s="7">
        <v>43.0</v>
      </c>
      <c r="B43" s="30" t="s">
        <v>65</v>
      </c>
      <c r="C43" s="26">
        <f t="shared" si="1"/>
        <v>1836.804331</v>
      </c>
      <c r="D43" s="27"/>
      <c r="E43" s="28" t="str">
        <f>IFERROR(VLOOKUP($B43,'RoC1'!$A$1:$B$160,2,0),"0")</f>
        <v>0</v>
      </c>
      <c r="F43" s="29">
        <f>IFERROR(VLOOKUP(E43,'RoC1'!$B$1:$C$160,2,0),0)</f>
        <v>0</v>
      </c>
      <c r="G43" s="28">
        <f>IFERROR(VLOOKUP($B43,'RoC2'!$A$1:$B$161,2,0),"0")</f>
        <v>41</v>
      </c>
      <c r="H43" s="29">
        <f>IFERROR(VLOOKUP(G43,'RoC2'!$B$1:$C$161,2,0),0)</f>
        <v>197.191807</v>
      </c>
      <c r="I43" s="28">
        <f>IFERROR(VLOOKUP($B43,'RoC3'!$A$1:$B$161,2,0),0)</f>
        <v>7</v>
      </c>
      <c r="J43" s="29">
        <f>IFERROR(VLOOKUP(I43,'RoC3'!$B$1:$C$161,2,0),0)</f>
        <v>808.2903769</v>
      </c>
      <c r="K43" s="28">
        <f>IFERROR(VLOOKUP($B43,'RoC4'!$A$1:$B$161,2,0),0)</f>
        <v>28</v>
      </c>
      <c r="L43" s="29">
        <f>IFERROR(VLOOKUP(K43,'RoC4'!$B$1:$C$161,2,0),0)</f>
        <v>312.1668677</v>
      </c>
      <c r="M43" s="28">
        <f>IFERROR(VLOOKUP($B43,'RoC5'!$A$1:$B$161,2,0),0)</f>
        <v>29</v>
      </c>
      <c r="N43" s="29">
        <f>IFERROR(VLOOKUP(M43,'RoC5'!$B$1:$C$161,2,0),0)</f>
        <v>244.3108415</v>
      </c>
      <c r="O43" s="28">
        <f>IFERROR(VLOOKUP($B43,'RoC6'!$A$1:$B$161,2,0),0)</f>
        <v>51</v>
      </c>
      <c r="P43" s="29">
        <f>IFERROR(VLOOKUP(O43,'RoC6'!$B$1:$C$161,2,0),0)</f>
        <v>47.98392211</v>
      </c>
      <c r="Q43" s="28">
        <f>IFERROR(VLOOKUP($B43,'RoC7'!$A$1:$B$161,2,0),0)</f>
        <v>29</v>
      </c>
      <c r="R43" s="29">
        <f>IFERROR(VLOOKUP(Q43,'RoC7'!$B$1:$C$161,2,0),0)</f>
        <v>226.860516</v>
      </c>
      <c r="S43" s="28">
        <f>IFERROR(VLOOKUP($B43,'RoC8'!$A$1:$B$161,2,0),0)</f>
        <v>0</v>
      </c>
      <c r="T43" s="29">
        <f>IFERROR(VLOOKUP(S43,'RoC8'!$B$1:$C$161,2,0),0)</f>
        <v>0</v>
      </c>
      <c r="U43" s="29">
        <f>IFERROR(VLOOKUP(E43,'RoC1'!$B$1:$C$160,2,0),0)</f>
        <v>0</v>
      </c>
      <c r="V43" s="29">
        <f>IFERROR(VLOOKUP(G43,'RoC2'!$B$1:$C$160,2,0),0)</f>
        <v>197.191807</v>
      </c>
      <c r="W43" s="29">
        <f>IFERROR(VLOOKUP(I43,'RoC3'!$B$1:$C$160,2,0),0)</f>
        <v>808.2903769</v>
      </c>
      <c r="X43" s="29">
        <f>IFERROR(VLOOKUP(K43,'RoC4'!$B$1:$C$160,2,0),0)</f>
        <v>312.1668677</v>
      </c>
      <c r="Y43" s="29">
        <f>IFERROR(VLOOKUP(M43,'RoC5'!$B$1:$C$160,2,0),0)</f>
        <v>244.3108415</v>
      </c>
      <c r="Z43" s="29">
        <f>IFERROR(VLOOKUP(O43,'RoC6'!$B$1:$C$160,2,0),0)</f>
        <v>47.98392211</v>
      </c>
      <c r="AA43" s="29">
        <f>IFERROR(VLOOKUP(Q43,'RoC7'!$B$1:$C$160,2,0),0)</f>
        <v>226.860516</v>
      </c>
      <c r="AB43" s="29">
        <f>IFERROR(VLOOKUP(S43,'RoC8'!$B$1:$C$160,2,0),0)</f>
        <v>0</v>
      </c>
    </row>
    <row r="44">
      <c r="A44" s="7">
        <v>44.0</v>
      </c>
      <c r="B44" s="25" t="s">
        <v>34</v>
      </c>
      <c r="C44" s="26">
        <f t="shared" si="1"/>
        <v>1835.349769</v>
      </c>
      <c r="D44" s="27"/>
      <c r="E44" s="28">
        <f>IFERROR(VLOOKUP($B44,'RoC1'!$A$1:$B$160,2,0),"0")</f>
        <v>45</v>
      </c>
      <c r="F44" s="29">
        <f>IFERROR(VLOOKUP(E44,'RoC1'!$B$1:$C$160,2,0),0)</f>
        <v>232.9862992</v>
      </c>
      <c r="G44" s="28">
        <f>IFERROR(VLOOKUP($B44,'RoC2'!$A$1:$B$161,2,0),"0")</f>
        <v>31</v>
      </c>
      <c r="H44" s="29">
        <f>IFERROR(VLOOKUP(G44,'RoC2'!$B$1:$C$161,2,0),0)</f>
        <v>312.1668677</v>
      </c>
      <c r="I44" s="28">
        <f>IFERROR(VLOOKUP($B44,'RoC3'!$A$1:$B$161,2,0),0)</f>
        <v>62</v>
      </c>
      <c r="J44" s="29">
        <f>IFERROR(VLOOKUP(I44,'RoC3'!$B$1:$C$161,2,0),0)</f>
        <v>8.366734136</v>
      </c>
      <c r="K44" s="28">
        <f>IFERROR(VLOOKUP($B44,'RoC4'!$A$1:$B$161,2,0),0)</f>
        <v>41</v>
      </c>
      <c r="L44" s="29">
        <f>IFERROR(VLOOKUP(K44,'RoC4'!$B$1:$C$161,2,0),0)</f>
        <v>152.024498</v>
      </c>
      <c r="M44" s="28">
        <f>IFERROR(VLOOKUP($B44,'RoC5'!$A$1:$B$161,2,0),0)</f>
        <v>25</v>
      </c>
      <c r="N44" s="29">
        <f>IFERROR(VLOOKUP(M44,'RoC5'!$B$1:$C$161,2,0),0)</f>
        <v>304.2555317</v>
      </c>
      <c r="O44" s="28">
        <f>IFERROR(VLOOKUP($B44,'RoC6'!$A$1:$B$161,2,0),0)</f>
        <v>55</v>
      </c>
      <c r="P44" s="29">
        <f>IFERROR(VLOOKUP(O44,'RoC6'!$B$1:$C$161,2,0),0)</f>
        <v>9.417326132</v>
      </c>
      <c r="Q44" s="28">
        <f>IFERROR(VLOOKUP($B44,'RoC7'!$A$1:$B$161,2,0),0)</f>
        <v>36</v>
      </c>
      <c r="R44" s="29">
        <f>IFERROR(VLOOKUP(Q44,'RoC7'!$B$1:$C$161,2,0),0)</f>
        <v>131.3418018</v>
      </c>
      <c r="S44" s="28">
        <f>IFERROR(VLOOKUP($B44,'RoC8'!$A$1:$B$161,2,0),0)</f>
        <v>6</v>
      </c>
      <c r="T44" s="29">
        <f>IFERROR(VLOOKUP(S44,'RoC8'!$B$1:$C$161,2,0),0)</f>
        <v>693.157444</v>
      </c>
      <c r="U44" s="29">
        <f>IFERROR(VLOOKUP(E44,'RoC1'!$B$1:$C$160,2,0),0)</f>
        <v>232.9862992</v>
      </c>
      <c r="V44" s="29">
        <f>IFERROR(VLOOKUP(G44,'RoC2'!$B$1:$C$160,2,0),0)</f>
        <v>312.1668677</v>
      </c>
      <c r="W44" s="29">
        <f>IFERROR(VLOOKUP(I44,'RoC3'!$B$1:$C$160,2,0),0)</f>
        <v>8.366734136</v>
      </c>
      <c r="X44" s="29">
        <f>IFERROR(VLOOKUP(K44,'RoC4'!$B$1:$C$160,2,0),0)</f>
        <v>152.024498</v>
      </c>
      <c r="Y44" s="29">
        <f>IFERROR(VLOOKUP(M44,'RoC5'!$B$1:$C$160,2,0),0)</f>
        <v>304.2555317</v>
      </c>
      <c r="Z44" s="29">
        <f>IFERROR(VLOOKUP(O44,'RoC6'!$B$1:$C$160,2,0),0)</f>
        <v>9.417326132</v>
      </c>
      <c r="AA44" s="29">
        <f>IFERROR(VLOOKUP(Q44,'RoC7'!$B$1:$C$160,2,0),0)</f>
        <v>131.3418018</v>
      </c>
      <c r="AB44" s="29">
        <f>IFERROR(VLOOKUP(S44,'RoC8'!$B$1:$C$160,2,0),0)</f>
        <v>693.157444</v>
      </c>
    </row>
    <row r="45">
      <c r="A45" s="7">
        <v>42.0</v>
      </c>
      <c r="B45" s="12" t="s">
        <v>68</v>
      </c>
      <c r="C45" s="26">
        <f t="shared" si="1"/>
        <v>1800.261029</v>
      </c>
      <c r="D45" s="27"/>
      <c r="E45" s="28">
        <f>IFERROR(VLOOKUP($B45,'RoC1'!$A$1:$B$160,2,0),"0")</f>
        <v>10</v>
      </c>
      <c r="F45" s="29">
        <f>IFERROR(VLOOKUP(E45,'RoC1'!$B$1:$C$160,2,0),0)</f>
        <v>748.8856134</v>
      </c>
      <c r="G45" s="28">
        <f>IFERROR(VLOOKUP($B45,'RoC2'!$A$1:$B$161,2,0),"0")</f>
        <v>55</v>
      </c>
      <c r="H45" s="29">
        <f>IFERROR(VLOOKUP(G45,'RoC2'!$B$1:$C$161,2,0),0)</f>
        <v>61.07632592</v>
      </c>
      <c r="I45" s="28">
        <f>IFERROR(VLOOKUP($B45,'RoC3'!$A$1:$B$161,2,0),0)</f>
        <v>20</v>
      </c>
      <c r="J45" s="29">
        <f>IFERROR(VLOOKUP(I45,'RoC3'!$B$1:$C$161,2,0),0)</f>
        <v>477.3806901</v>
      </c>
      <c r="K45" s="28">
        <f>IFERROR(VLOOKUP($B45,'RoC4'!$A$1:$B$161,2,0),0)</f>
        <v>16</v>
      </c>
      <c r="L45" s="29">
        <f>IFERROR(VLOOKUP(K45,'RoC4'!$B$1:$C$161,2,0),0)</f>
        <v>512.9184</v>
      </c>
      <c r="M45" s="28">
        <f>IFERROR(VLOOKUP($B45,'RoC5'!$A$1:$B$161,2,0),0)</f>
        <v>0</v>
      </c>
      <c r="N45" s="29">
        <f>IFERROR(VLOOKUP(M45,'RoC5'!$B$1:$C$161,2,0),0)</f>
        <v>0</v>
      </c>
      <c r="O45" s="28">
        <f>IFERROR(VLOOKUP($B45,'RoC6'!$A$1:$B$161,2,0),0)</f>
        <v>0</v>
      </c>
      <c r="P45" s="29">
        <f>IFERROR(VLOOKUP(O45,'RoC6'!$B$1:$C$161,2,0),0)</f>
        <v>0</v>
      </c>
      <c r="Q45" s="28">
        <f>IFERROR(VLOOKUP($B45,'RoC7'!$A$1:$B$161,2,0),0)</f>
        <v>0</v>
      </c>
      <c r="R45" s="29">
        <f>IFERROR(VLOOKUP(Q45,'RoC7'!$B$1:$C$161,2,0),0)</f>
        <v>0</v>
      </c>
      <c r="S45" s="28">
        <f>IFERROR(VLOOKUP($B45,'RoC8'!$A$1:$B$161,2,0),0)</f>
        <v>0</v>
      </c>
      <c r="T45" s="29">
        <f>IFERROR(VLOOKUP(S45,'RoC8'!$B$1:$C$161,2,0),0)</f>
        <v>0</v>
      </c>
      <c r="U45" s="29">
        <f>IFERROR(VLOOKUP(E45,'RoC1'!$B$1:$C$160,2,0),0)</f>
        <v>748.8856134</v>
      </c>
      <c r="V45" s="29">
        <f>IFERROR(VLOOKUP(G45,'RoC2'!$B$1:$C$160,2,0),0)</f>
        <v>61.07632592</v>
      </c>
      <c r="W45" s="29">
        <f>IFERROR(VLOOKUP(I45,'RoC3'!$B$1:$C$160,2,0),0)</f>
        <v>477.3806901</v>
      </c>
      <c r="X45" s="29">
        <f>IFERROR(VLOOKUP(K45,'RoC4'!$B$1:$C$160,2,0),0)</f>
        <v>512.9184</v>
      </c>
      <c r="Y45" s="29">
        <f>IFERROR(VLOOKUP(M45,'RoC5'!$B$1:$C$160,2,0),0)</f>
        <v>0</v>
      </c>
      <c r="Z45" s="29">
        <f>IFERROR(VLOOKUP(O45,'RoC6'!$B$1:$C$160,2,0),0)</f>
        <v>0</v>
      </c>
      <c r="AA45" s="29">
        <f>IFERROR(VLOOKUP(Q45,'RoC7'!$B$1:$C$160,2,0),0)</f>
        <v>0</v>
      </c>
      <c r="AB45" s="29">
        <f>IFERROR(VLOOKUP(S45,'RoC8'!$B$1:$C$160,2,0),0)</f>
        <v>0</v>
      </c>
    </row>
    <row r="46">
      <c r="A46" s="7">
        <v>45.0</v>
      </c>
      <c r="B46" s="30" t="s">
        <v>71</v>
      </c>
      <c r="C46" s="26">
        <f t="shared" si="1"/>
        <v>1769.162824</v>
      </c>
      <c r="D46" s="27"/>
      <c r="E46" s="28">
        <f>IFERROR(VLOOKUP($B46,'RoC1'!$A$1:$B$160,2,0),"0")</f>
        <v>5</v>
      </c>
      <c r="F46" s="29">
        <f>IFERROR(VLOOKUP(E46,'RoC1'!$B$1:$C$160,2,0),0)</f>
        <v>960.1566701</v>
      </c>
      <c r="G46" s="28">
        <f>IFERROR(VLOOKUP($B46,'RoC2'!$A$1:$B$161,2,0),"0")</f>
        <v>53</v>
      </c>
      <c r="H46" s="29">
        <f>IFERROR(VLOOKUP(G46,'RoC2'!$B$1:$C$161,2,0),0)</f>
        <v>79.25726439</v>
      </c>
      <c r="I46" s="28">
        <f>IFERROR(VLOOKUP($B46,'RoC3'!$A$1:$B$161,2,0),0)</f>
        <v>0</v>
      </c>
      <c r="J46" s="29">
        <f>IFERROR(VLOOKUP(I46,'RoC3'!$B$1:$C$161,2,0),0)</f>
        <v>0</v>
      </c>
      <c r="K46" s="28">
        <f>IFERROR(VLOOKUP($B46,'RoC4'!$A$1:$B$161,2,0),0)</f>
        <v>0</v>
      </c>
      <c r="L46" s="29">
        <f>IFERROR(VLOOKUP(K46,'RoC4'!$B$1:$C$161,2,0),0)</f>
        <v>0</v>
      </c>
      <c r="M46" s="28">
        <f>IFERROR(VLOOKUP($B46,'RoC5'!$A$1:$B$161,2,0),0)</f>
        <v>30</v>
      </c>
      <c r="N46" s="29">
        <f>IFERROR(VLOOKUP(M46,'RoC5'!$B$1:$C$161,2,0),0)</f>
        <v>230.1365142</v>
      </c>
      <c r="O46" s="28">
        <f>IFERROR(VLOOKUP($B46,'RoC6'!$A$1:$B$161,2,0),0)</f>
        <v>0</v>
      </c>
      <c r="P46" s="29">
        <f>IFERROR(VLOOKUP(O46,'RoC6'!$B$1:$C$161,2,0),0)</f>
        <v>0</v>
      </c>
      <c r="Q46" s="28">
        <f>IFERROR(VLOOKUP($B46,'RoC7'!$A$1:$B$161,2,0),0)</f>
        <v>0</v>
      </c>
      <c r="R46" s="29">
        <f>IFERROR(VLOOKUP(Q46,'RoC7'!$B$1:$C$161,2,0),0)</f>
        <v>0</v>
      </c>
      <c r="S46" s="28">
        <f>IFERROR(VLOOKUP($B46,'RoC8'!$A$1:$B$161,2,0),0)</f>
        <v>11</v>
      </c>
      <c r="T46" s="29">
        <f>IFERROR(VLOOKUP(S46,'RoC8'!$B$1:$C$161,2,0),0)</f>
        <v>499.6123751</v>
      </c>
      <c r="U46" s="29">
        <f>IFERROR(VLOOKUP(E46,'RoC1'!$B$1:$C$160,2,0),0)</f>
        <v>960.1566701</v>
      </c>
      <c r="V46" s="29">
        <f>IFERROR(VLOOKUP(G46,'RoC2'!$B$1:$C$160,2,0),0)</f>
        <v>79.25726439</v>
      </c>
      <c r="W46" s="29">
        <f>IFERROR(VLOOKUP(I46,'RoC3'!$B$1:$C$160,2,0),0)</f>
        <v>0</v>
      </c>
      <c r="X46" s="29">
        <f>IFERROR(VLOOKUP(K46,'RoC4'!$B$1:$C$160,2,0),0)</f>
        <v>0</v>
      </c>
      <c r="Y46" s="29">
        <f>IFERROR(VLOOKUP(M46,'RoC5'!$B$1:$C$160,2,0),0)</f>
        <v>230.1365142</v>
      </c>
      <c r="Z46" s="29">
        <f>IFERROR(VLOOKUP(O46,'RoC6'!$B$1:$C$160,2,0),0)</f>
        <v>0</v>
      </c>
      <c r="AA46" s="29">
        <f>IFERROR(VLOOKUP(Q46,'RoC7'!$B$1:$C$160,2,0),0)</f>
        <v>0</v>
      </c>
      <c r="AB46" s="29">
        <f>IFERROR(VLOOKUP(S46,'RoC8'!$B$1:$C$160,2,0),0)</f>
        <v>499.6123751</v>
      </c>
    </row>
    <row r="47">
      <c r="A47" s="7">
        <v>46.0</v>
      </c>
      <c r="B47" s="25" t="s">
        <v>60</v>
      </c>
      <c r="C47" s="26">
        <f t="shared" si="1"/>
        <v>1734.947908</v>
      </c>
      <c r="D47" s="27"/>
      <c r="E47" s="28">
        <f>IFERROR(VLOOKUP($B47,'RoC1'!$A$1:$B$160,2,0),"0")</f>
        <v>32</v>
      </c>
      <c r="F47" s="29">
        <f>IFERROR(VLOOKUP(E47,'RoC1'!$B$1:$C$160,2,0),0)</f>
        <v>367.4492027</v>
      </c>
      <c r="G47" s="28" t="str">
        <f>IFERROR(VLOOKUP($B47,'RoC2'!$A$1:$B$161,2,0),"0")</f>
        <v>0</v>
      </c>
      <c r="H47" s="29">
        <f>IFERROR(VLOOKUP(G47,'RoC2'!$B$1:$C$161,2,0),0)</f>
        <v>0</v>
      </c>
      <c r="I47" s="28">
        <f>IFERROR(VLOOKUP($B47,'RoC3'!$A$1:$B$161,2,0),0)</f>
        <v>10</v>
      </c>
      <c r="J47" s="29">
        <f>IFERROR(VLOOKUP(I47,'RoC3'!$B$1:$C$161,2,0),0)</f>
        <v>699.7288187</v>
      </c>
      <c r="K47" s="28">
        <f>IFERROR(VLOOKUP($B47,'RoC4'!$A$1:$B$161,2,0),0)</f>
        <v>0</v>
      </c>
      <c r="L47" s="29">
        <f>IFERROR(VLOOKUP(K47,'RoC4'!$B$1:$C$161,2,0),0)</f>
        <v>0</v>
      </c>
      <c r="M47" s="28">
        <f>IFERROR(VLOOKUP($B47,'RoC5'!$A$1:$B$161,2,0),0)</f>
        <v>41</v>
      </c>
      <c r="N47" s="29">
        <f>IFERROR(VLOOKUP(M47,'RoC5'!$B$1:$C$161,2,0),0)</f>
        <v>89.62027376</v>
      </c>
      <c r="O47" s="28">
        <f>IFERROR(VLOOKUP($B47,'RoC6'!$A$1:$B$161,2,0),0)</f>
        <v>0</v>
      </c>
      <c r="P47" s="29">
        <f>IFERROR(VLOOKUP(O47,'RoC6'!$B$1:$C$161,2,0),0)</f>
        <v>0</v>
      </c>
      <c r="Q47" s="28">
        <f>IFERROR(VLOOKUP($B47,'RoC7'!$A$1:$B$161,2,0),0)</f>
        <v>11</v>
      </c>
      <c r="R47" s="29">
        <f>IFERROR(VLOOKUP(Q47,'RoC7'!$B$1:$C$161,2,0),0)</f>
        <v>578.1496132</v>
      </c>
      <c r="S47" s="28">
        <f>IFERROR(VLOOKUP($B47,'RoC8'!$A$1:$B$161,2,0),0)</f>
        <v>0</v>
      </c>
      <c r="T47" s="29">
        <f>IFERROR(VLOOKUP(S47,'RoC8'!$B$1:$C$161,2,0),0)</f>
        <v>0</v>
      </c>
      <c r="U47" s="29">
        <f>IFERROR(VLOOKUP(E47,'RoC1'!$B$1:$C$160,2,0),0)</f>
        <v>367.4492027</v>
      </c>
      <c r="V47" s="29">
        <f>IFERROR(VLOOKUP(G47,'RoC2'!$B$1:$C$160,2,0),0)</f>
        <v>0</v>
      </c>
      <c r="W47" s="29">
        <f>IFERROR(VLOOKUP(I47,'RoC3'!$B$1:$C$160,2,0),0)</f>
        <v>699.7288187</v>
      </c>
      <c r="X47" s="29">
        <f>IFERROR(VLOOKUP(K47,'RoC4'!$B$1:$C$160,2,0),0)</f>
        <v>0</v>
      </c>
      <c r="Y47" s="29">
        <f>IFERROR(VLOOKUP(M47,'RoC5'!$B$1:$C$160,2,0),0)</f>
        <v>89.62027376</v>
      </c>
      <c r="Z47" s="29">
        <f>IFERROR(VLOOKUP(O47,'RoC6'!$B$1:$C$160,2,0),0)</f>
        <v>0</v>
      </c>
      <c r="AA47" s="29">
        <f>IFERROR(VLOOKUP(Q47,'RoC7'!$B$1:$C$160,2,0),0)</f>
        <v>578.1496132</v>
      </c>
      <c r="AB47" s="29">
        <f>IFERROR(VLOOKUP(S47,'RoC8'!$B$1:$C$160,2,0),0)</f>
        <v>0</v>
      </c>
    </row>
    <row r="48">
      <c r="A48" s="7">
        <v>47.0</v>
      </c>
      <c r="B48" s="25" t="s">
        <v>59</v>
      </c>
      <c r="C48" s="26">
        <f t="shared" si="1"/>
        <v>1650.114004</v>
      </c>
      <c r="D48" s="27"/>
      <c r="E48" s="28">
        <f>IFERROR(VLOOKUP($B48,'RoC1'!$A$1:$B$160,2,0),"0")</f>
        <v>73</v>
      </c>
      <c r="F48" s="29">
        <f>IFERROR(VLOOKUP(E48,'RoC1'!$B$1:$C$160,2,0),0)</f>
        <v>7.118767328</v>
      </c>
      <c r="G48" s="28">
        <f>IFERROR(VLOOKUP($B48,'RoC2'!$A$1:$B$161,2,0),"0")</f>
        <v>57</v>
      </c>
      <c r="H48" s="29">
        <f>IFERROR(VLOOKUP(G48,'RoC2'!$B$1:$C$161,2,0),0)</f>
        <v>43.23812241</v>
      </c>
      <c r="I48" s="28">
        <f>IFERROR(VLOOKUP($B48,'RoC3'!$A$1:$B$161,2,0),0)</f>
        <v>9</v>
      </c>
      <c r="J48" s="29">
        <f>IFERROR(VLOOKUP(I48,'RoC3'!$B$1:$C$161,2,0),0)</f>
        <v>731.9594528</v>
      </c>
      <c r="K48" s="28">
        <f>IFERROR(VLOOKUP($B48,'RoC4'!$A$1:$B$161,2,0),0)</f>
        <v>33</v>
      </c>
      <c r="L48" s="29">
        <f>IFERROR(VLOOKUP(K48,'RoC4'!$B$1:$C$161,2,0),0)</f>
        <v>246.1034116</v>
      </c>
      <c r="M48" s="28">
        <f>IFERROR(VLOOKUP($B48,'RoC5'!$A$1:$B$161,2,0),0)</f>
        <v>10</v>
      </c>
      <c r="N48" s="29">
        <f>IFERROR(VLOOKUP(M48,'RoC5'!$B$1:$C$161,2,0),0)</f>
        <v>621.6942497</v>
      </c>
      <c r="O48" s="28">
        <f>IFERROR(VLOOKUP($B48,'RoC6'!$A$1:$B$161,2,0),0)</f>
        <v>0</v>
      </c>
      <c r="P48" s="29">
        <f>IFERROR(VLOOKUP(O48,'RoC6'!$B$1:$C$161,2,0),0)</f>
        <v>0</v>
      </c>
      <c r="Q48" s="28">
        <f>IFERROR(VLOOKUP($B48,'RoC7'!$A$1:$B$161,2,0),0)</f>
        <v>0</v>
      </c>
      <c r="R48" s="29">
        <f>IFERROR(VLOOKUP(Q48,'RoC7'!$B$1:$C$161,2,0),0)</f>
        <v>0</v>
      </c>
      <c r="S48" s="28">
        <f>IFERROR(VLOOKUP($B48,'RoC8'!$A$1:$B$161,2,0),0)</f>
        <v>0</v>
      </c>
      <c r="T48" s="29">
        <f>IFERROR(VLOOKUP(S48,'RoC8'!$B$1:$C$161,2,0),0)</f>
        <v>0</v>
      </c>
      <c r="U48" s="29">
        <f>IFERROR(VLOOKUP(E48,'RoC1'!$B$1:$C$160,2,0),0)</f>
        <v>7.118767328</v>
      </c>
      <c r="V48" s="29">
        <f>IFERROR(VLOOKUP(G48,'RoC2'!$B$1:$C$160,2,0),0)</f>
        <v>43.23812241</v>
      </c>
      <c r="W48" s="29">
        <f>IFERROR(VLOOKUP(I48,'RoC3'!$B$1:$C$160,2,0),0)</f>
        <v>731.9594528</v>
      </c>
      <c r="X48" s="29">
        <f>IFERROR(VLOOKUP(K48,'RoC4'!$B$1:$C$160,2,0),0)</f>
        <v>246.1034116</v>
      </c>
      <c r="Y48" s="29">
        <f>IFERROR(VLOOKUP(M48,'RoC5'!$B$1:$C$160,2,0),0)</f>
        <v>621.6942497</v>
      </c>
      <c r="Z48" s="29">
        <f>IFERROR(VLOOKUP(O48,'RoC6'!$B$1:$C$160,2,0),0)</f>
        <v>0</v>
      </c>
      <c r="AA48" s="29">
        <f>IFERROR(VLOOKUP(Q48,'RoC7'!$B$1:$C$160,2,0),0)</f>
        <v>0</v>
      </c>
      <c r="AB48" s="29">
        <f>IFERROR(VLOOKUP(S48,'RoC8'!$B$1:$C$160,2,0),0)</f>
        <v>0</v>
      </c>
    </row>
    <row r="49">
      <c r="A49" s="7">
        <v>48.0</v>
      </c>
      <c r="B49" s="34" t="s">
        <v>55</v>
      </c>
      <c r="C49" s="26">
        <f t="shared" si="1"/>
        <v>1625.77724</v>
      </c>
      <c r="D49" s="27"/>
      <c r="E49" s="28" t="str">
        <f>IFERROR(VLOOKUP($B49,'RoC1'!$A$1:$B$160,2,0),"0")</f>
        <v>0</v>
      </c>
      <c r="F49" s="29">
        <f>IFERROR(VLOOKUP(E49,'RoC1'!$B$1:$C$160,2,0),0)</f>
        <v>0</v>
      </c>
      <c r="G49" s="28">
        <f>IFERROR(VLOOKUP($B49,'RoC2'!$A$1:$B$161,2,0),"0")</f>
        <v>47</v>
      </c>
      <c r="H49" s="29">
        <f>IFERROR(VLOOKUP(G49,'RoC2'!$B$1:$C$161,2,0),0)</f>
        <v>136.1232567</v>
      </c>
      <c r="I49" s="28">
        <f>IFERROR(VLOOKUP($B49,'RoC3'!$A$1:$B$161,2,0),0)</f>
        <v>3</v>
      </c>
      <c r="J49" s="29">
        <f>IFERROR(VLOOKUP(I49,'RoC3'!$B$1:$C$161,2,0),0)</f>
        <v>1070.347571</v>
      </c>
      <c r="K49" s="28">
        <f>IFERROR(VLOOKUP($B49,'RoC4'!$A$1:$B$161,2,0),0)</f>
        <v>0</v>
      </c>
      <c r="L49" s="29">
        <f>IFERROR(VLOOKUP(K49,'RoC4'!$B$1:$C$161,2,0),0)</f>
        <v>0</v>
      </c>
      <c r="M49" s="28">
        <f>IFERROR(VLOOKUP($B49,'RoC5'!$A$1:$B$161,2,0),0)</f>
        <v>0</v>
      </c>
      <c r="N49" s="29">
        <f>IFERROR(VLOOKUP(M49,'RoC5'!$B$1:$C$161,2,0),0)</f>
        <v>0</v>
      </c>
      <c r="O49" s="28">
        <f>IFERROR(VLOOKUP($B49,'RoC6'!$A$1:$B$161,2,0),0)</f>
        <v>21</v>
      </c>
      <c r="P49" s="29">
        <f>IFERROR(VLOOKUP(O49,'RoC6'!$B$1:$C$161,2,0),0)</f>
        <v>419.3064122</v>
      </c>
      <c r="Q49" s="28">
        <f>IFERROR(VLOOKUP($B49,'RoC7'!$A$1:$B$161,2,0),0)</f>
        <v>0</v>
      </c>
      <c r="R49" s="29">
        <f>IFERROR(VLOOKUP(Q49,'RoC7'!$B$1:$C$161,2,0),0)</f>
        <v>0</v>
      </c>
      <c r="S49" s="28">
        <f>IFERROR(VLOOKUP($B49,'RoC8'!$A$1:$B$161,2,0),0)</f>
        <v>0</v>
      </c>
      <c r="T49" s="29">
        <f>IFERROR(VLOOKUP(S49,'RoC8'!$B$1:$C$161,2,0),0)</f>
        <v>0</v>
      </c>
      <c r="U49" s="29">
        <f>IFERROR(VLOOKUP(E49,'RoC1'!$B$1:$C$160,2,0),0)</f>
        <v>0</v>
      </c>
      <c r="V49" s="29">
        <f>IFERROR(VLOOKUP(G49,'RoC2'!$B$1:$C$160,2,0),0)</f>
        <v>136.1232567</v>
      </c>
      <c r="W49" s="29">
        <f>IFERROR(VLOOKUP(I49,'RoC3'!$B$1:$C$160,2,0),0)</f>
        <v>1070.347571</v>
      </c>
      <c r="X49" s="29">
        <f>IFERROR(VLOOKUP(K49,'RoC4'!$B$1:$C$160,2,0),0)</f>
        <v>0</v>
      </c>
      <c r="Y49" s="29">
        <f>IFERROR(VLOOKUP(M49,'RoC5'!$B$1:$C$160,2,0),0)</f>
        <v>0</v>
      </c>
      <c r="Z49" s="29">
        <f>IFERROR(VLOOKUP(O49,'RoC6'!$B$1:$C$160,2,0),0)</f>
        <v>419.3064122</v>
      </c>
      <c r="AA49" s="29">
        <f>IFERROR(VLOOKUP(Q49,'RoC7'!$B$1:$C$160,2,0),0)</f>
        <v>0</v>
      </c>
      <c r="AB49" s="29">
        <f>IFERROR(VLOOKUP(S49,'RoC8'!$B$1:$C$160,2,0),0)</f>
        <v>0</v>
      </c>
    </row>
    <row r="50">
      <c r="A50" s="7">
        <v>49.0</v>
      </c>
      <c r="B50" s="31" t="s">
        <v>49</v>
      </c>
      <c r="C50" s="26">
        <f t="shared" si="1"/>
        <v>1551.810546</v>
      </c>
      <c r="D50" s="27"/>
      <c r="E50" s="28">
        <f>IFERROR(VLOOKUP($B50,'RoC1'!$A$1:$B$160,2,0),"0")</f>
        <v>70</v>
      </c>
      <c r="F50" s="29">
        <f>IFERROR(VLOOKUP(E50,'RoC1'!$B$1:$C$160,2,0),0)</f>
        <v>28.77537519</v>
      </c>
      <c r="G50" s="28">
        <f>IFERROR(VLOOKUP($B50,'RoC2'!$A$1:$B$161,2,0),"0")</f>
        <v>46</v>
      </c>
      <c r="H50" s="29">
        <f>IFERROR(VLOOKUP(G50,'RoC2'!$B$1:$C$161,2,0),0)</f>
        <v>145.9809081</v>
      </c>
      <c r="I50" s="28">
        <f>IFERROR(VLOOKUP($B50,'RoC3'!$A$1:$B$161,2,0),0)</f>
        <v>47</v>
      </c>
      <c r="J50" s="29">
        <f>IFERROR(VLOOKUP(I50,'RoC3'!$B$1:$C$161,2,0),0)</f>
        <v>143.4661386</v>
      </c>
      <c r="K50" s="28">
        <f>IFERROR(VLOOKUP($B50,'RoC4'!$A$1:$B$161,2,0),0)</f>
        <v>36</v>
      </c>
      <c r="L50" s="29">
        <f>IFERROR(VLOOKUP(K50,'RoC4'!$B$1:$C$161,2,0),0)</f>
        <v>209.3980599</v>
      </c>
      <c r="M50" s="28">
        <f>IFERROR(VLOOKUP($B50,'RoC5'!$A$1:$B$161,2,0),0)</f>
        <v>46</v>
      </c>
      <c r="N50" s="29">
        <f>IFERROR(VLOOKUP(M50,'RoC5'!$B$1:$C$161,2,0),0)</f>
        <v>32.65457533</v>
      </c>
      <c r="O50" s="28">
        <f>IFERROR(VLOOKUP($B50,'RoC6'!$A$1:$B$161,2,0),0)</f>
        <v>17</v>
      </c>
      <c r="P50" s="29">
        <f>IFERROR(VLOOKUP(O50,'RoC6'!$B$1:$C$161,2,0),0)</f>
        <v>492.5730649</v>
      </c>
      <c r="Q50" s="28">
        <f>IFERROR(VLOOKUP($B50,'RoC7'!$A$1:$B$161,2,0),0)</f>
        <v>14</v>
      </c>
      <c r="R50" s="29">
        <f>IFERROR(VLOOKUP(Q50,'RoC7'!$B$1:$C$161,2,0),0)</f>
        <v>498.962424</v>
      </c>
      <c r="S50" s="28">
        <f>IFERROR(VLOOKUP($B50,'RoC8'!$A$1:$B$161,2,0),0)</f>
        <v>0</v>
      </c>
      <c r="T50" s="29">
        <f>IFERROR(VLOOKUP(S50,'RoC8'!$B$1:$C$161,2,0),0)</f>
        <v>0</v>
      </c>
      <c r="U50" s="29">
        <f>IFERROR(VLOOKUP(E50,'RoC1'!$B$1:$C$160,2,0),0)</f>
        <v>28.77537519</v>
      </c>
      <c r="V50" s="29">
        <f>IFERROR(VLOOKUP(G50,'RoC2'!$B$1:$C$160,2,0),0)</f>
        <v>145.9809081</v>
      </c>
      <c r="W50" s="29">
        <f>IFERROR(VLOOKUP(I50,'RoC3'!$B$1:$C$160,2,0),0)</f>
        <v>143.4661386</v>
      </c>
      <c r="X50" s="29">
        <f>IFERROR(VLOOKUP(K50,'RoC4'!$B$1:$C$160,2,0),0)</f>
        <v>209.3980599</v>
      </c>
      <c r="Y50" s="29">
        <f>IFERROR(VLOOKUP(M50,'RoC5'!$B$1:$C$160,2,0),0)</f>
        <v>32.65457533</v>
      </c>
      <c r="Z50" s="29">
        <f>IFERROR(VLOOKUP(O50,'RoC6'!$B$1:$C$160,2,0),0)</f>
        <v>492.5730649</v>
      </c>
      <c r="AA50" s="29">
        <f>IFERROR(VLOOKUP(Q50,'RoC7'!$B$1:$C$160,2,0),0)</f>
        <v>498.962424</v>
      </c>
      <c r="AB50" s="29">
        <f>IFERROR(VLOOKUP(S50,'RoC8'!$B$1:$C$160,2,0),0)</f>
        <v>0</v>
      </c>
    </row>
    <row r="51">
      <c r="A51" s="7">
        <v>50.0</v>
      </c>
      <c r="B51" s="25" t="s">
        <v>38</v>
      </c>
      <c r="C51" s="26">
        <f t="shared" si="1"/>
        <v>1518.498698</v>
      </c>
      <c r="D51" s="27"/>
      <c r="E51" s="28">
        <f>IFERROR(VLOOKUP($B51,'RoC1'!$A$1:$B$160,2,0),"0")</f>
        <v>54</v>
      </c>
      <c r="F51" s="29">
        <f>IFERROR(VLOOKUP(E51,'RoC1'!$B$1:$C$160,2,0),0)</f>
        <v>153.520745</v>
      </c>
      <c r="G51" s="28">
        <f>IFERROR(VLOOKUP($B51,'RoC2'!$A$1:$B$161,2,0),"0")</f>
        <v>15</v>
      </c>
      <c r="H51" s="29">
        <f>IFERROR(VLOOKUP(G51,'RoC2'!$B$1:$C$161,2,0),0)</f>
        <v>567.4669588</v>
      </c>
      <c r="I51" s="28">
        <f>IFERROR(VLOOKUP($B51,'RoC3'!$A$1:$B$161,2,0),0)</f>
        <v>36</v>
      </c>
      <c r="J51" s="29">
        <f>IFERROR(VLOOKUP(I51,'RoC3'!$B$1:$C$161,2,0),0)</f>
        <v>258.7867463</v>
      </c>
      <c r="K51" s="28">
        <f>IFERROR(VLOOKUP($B51,'RoC4'!$A$1:$B$161,2,0),0)</f>
        <v>53</v>
      </c>
      <c r="L51" s="29">
        <f>IFERROR(VLOOKUP(K51,'RoC4'!$B$1:$C$161,2,0),0)</f>
        <v>28.5148158</v>
      </c>
      <c r="M51" s="28">
        <f>IFERROR(VLOOKUP($B51,'RoC5'!$A$1:$B$161,2,0),0)</f>
        <v>33</v>
      </c>
      <c r="N51" s="29">
        <f>IFERROR(VLOOKUP(M51,'RoC5'!$B$1:$C$161,2,0),0)</f>
        <v>189.235992</v>
      </c>
      <c r="O51" s="28">
        <f>IFERROR(VLOOKUP($B51,'RoC6'!$A$1:$B$161,2,0),0)</f>
        <v>29</v>
      </c>
      <c r="P51" s="29">
        <f>IFERROR(VLOOKUP(O51,'RoC6'!$B$1:$C$161,2,0),0)</f>
        <v>298.3888206</v>
      </c>
      <c r="Q51" s="28">
        <f>IFERROR(VLOOKUP($B51,'RoC7'!$A$1:$B$161,2,0),0)</f>
        <v>45</v>
      </c>
      <c r="R51" s="29">
        <f>IFERROR(VLOOKUP(Q51,'RoC7'!$B$1:$C$161,2,0),0)</f>
        <v>22.58461945</v>
      </c>
      <c r="S51" s="28">
        <f>IFERROR(VLOOKUP($B51,'RoC8'!$A$1:$B$161,2,0),0)</f>
        <v>0</v>
      </c>
      <c r="T51" s="29">
        <f>IFERROR(VLOOKUP(S51,'RoC8'!$B$1:$C$161,2,0),0)</f>
        <v>0</v>
      </c>
      <c r="U51" s="29">
        <f>IFERROR(VLOOKUP(E51,'RoC1'!$B$1:$C$160,2,0),0)</f>
        <v>153.520745</v>
      </c>
      <c r="V51" s="29">
        <f>IFERROR(VLOOKUP(G51,'RoC2'!$B$1:$C$160,2,0),0)</f>
        <v>567.4669588</v>
      </c>
      <c r="W51" s="29">
        <f>IFERROR(VLOOKUP(I51,'RoC3'!$B$1:$C$160,2,0),0)</f>
        <v>258.7867463</v>
      </c>
      <c r="X51" s="29">
        <f>IFERROR(VLOOKUP(K51,'RoC4'!$B$1:$C$160,2,0),0)</f>
        <v>28.5148158</v>
      </c>
      <c r="Y51" s="29">
        <f>IFERROR(VLOOKUP(M51,'RoC5'!$B$1:$C$160,2,0),0)</f>
        <v>189.235992</v>
      </c>
      <c r="Z51" s="29">
        <f>IFERROR(VLOOKUP(O51,'RoC6'!$B$1:$C$160,2,0),0)</f>
        <v>298.3888206</v>
      </c>
      <c r="AA51" s="29">
        <f>IFERROR(VLOOKUP(Q51,'RoC7'!$B$1:$C$160,2,0),0)</f>
        <v>22.58461945</v>
      </c>
      <c r="AB51" s="29">
        <f>IFERROR(VLOOKUP(S51,'RoC8'!$B$1:$C$160,2,0),0)</f>
        <v>0</v>
      </c>
    </row>
    <row r="52">
      <c r="A52" s="7">
        <v>51.0</v>
      </c>
      <c r="B52" s="25" t="s">
        <v>43</v>
      </c>
      <c r="C52" s="26">
        <f t="shared" si="1"/>
        <v>1449.195892</v>
      </c>
      <c r="D52" s="27"/>
      <c r="E52" s="28">
        <f>IFERROR(VLOOKUP($B52,'RoC1'!$A$1:$B$160,2,0),"0")</f>
        <v>14</v>
      </c>
      <c r="F52" s="29">
        <f>IFERROR(VLOOKUP(E52,'RoC1'!$B$1:$C$160,2,0),0)</f>
        <v>645.4383333</v>
      </c>
      <c r="G52" s="28">
        <f>IFERROR(VLOOKUP($B52,'RoC2'!$A$1:$B$161,2,0),"0")</f>
        <v>49</v>
      </c>
      <c r="H52" s="29">
        <f>IFERROR(VLOOKUP(G52,'RoC2'!$B$1:$C$161,2,0),0)</f>
        <v>116.7508009</v>
      </c>
      <c r="I52" s="28">
        <f>IFERROR(VLOOKUP($B52,'RoC3'!$A$1:$B$161,2,0),0)</f>
        <v>57</v>
      </c>
      <c r="J52" s="29">
        <f>IFERROR(VLOOKUP(I52,'RoC3'!$B$1:$C$161,2,0),0)</f>
        <v>51.26682568</v>
      </c>
      <c r="K52" s="28">
        <f>IFERROR(VLOOKUP($B52,'RoC4'!$A$1:$B$161,2,0),0)</f>
        <v>0</v>
      </c>
      <c r="L52" s="29">
        <f>IFERROR(VLOOKUP(K52,'RoC4'!$B$1:$C$161,2,0),0)</f>
        <v>0</v>
      </c>
      <c r="M52" s="28">
        <f>IFERROR(VLOOKUP($B52,'RoC5'!$A$1:$B$161,2,0),0)</f>
        <v>40</v>
      </c>
      <c r="N52" s="29">
        <f>IFERROR(VLOOKUP(M52,'RoC5'!$B$1:$C$161,2,0),0)</f>
        <v>101.4471276</v>
      </c>
      <c r="O52" s="28">
        <f>IFERROR(VLOOKUP($B52,'RoC6'!$A$1:$B$161,2,0),0)</f>
        <v>15</v>
      </c>
      <c r="P52" s="29">
        <f>IFERROR(VLOOKUP(O52,'RoC6'!$B$1:$C$161,2,0),0)</f>
        <v>534.2928041</v>
      </c>
      <c r="Q52" s="28">
        <f>IFERROR(VLOOKUP($B52,'RoC7'!$A$1:$B$161,2,0),0)</f>
        <v>0</v>
      </c>
      <c r="R52" s="29">
        <f>IFERROR(VLOOKUP(Q52,'RoC7'!$B$1:$C$161,2,0),0)</f>
        <v>0</v>
      </c>
      <c r="S52" s="28">
        <f>IFERROR(VLOOKUP($B52,'RoC8'!$A$1:$B$161,2,0),0)</f>
        <v>0</v>
      </c>
      <c r="T52" s="29">
        <f>IFERROR(VLOOKUP(S52,'RoC8'!$B$1:$C$161,2,0),0)</f>
        <v>0</v>
      </c>
      <c r="U52" s="29">
        <f>IFERROR(VLOOKUP(E52,'RoC1'!$B$1:$C$160,2,0),0)</f>
        <v>645.4383333</v>
      </c>
      <c r="V52" s="29">
        <f>IFERROR(VLOOKUP(G52,'RoC2'!$B$1:$C$160,2,0),0)</f>
        <v>116.7508009</v>
      </c>
      <c r="W52" s="29">
        <f>IFERROR(VLOOKUP(I52,'RoC3'!$B$1:$C$160,2,0),0)</f>
        <v>51.26682568</v>
      </c>
      <c r="X52" s="29">
        <f>IFERROR(VLOOKUP(K52,'RoC4'!$B$1:$C$160,2,0),0)</f>
        <v>0</v>
      </c>
      <c r="Y52" s="29">
        <f>IFERROR(VLOOKUP(M52,'RoC5'!$B$1:$C$160,2,0),0)</f>
        <v>101.4471276</v>
      </c>
      <c r="Z52" s="29">
        <f>IFERROR(VLOOKUP(O52,'RoC6'!$B$1:$C$160,2,0),0)</f>
        <v>534.2928041</v>
      </c>
      <c r="AA52" s="29">
        <f>IFERROR(VLOOKUP(Q52,'RoC7'!$B$1:$C$160,2,0),0)</f>
        <v>0</v>
      </c>
      <c r="AB52" s="29">
        <f>IFERROR(VLOOKUP(S52,'RoC8'!$B$1:$C$160,2,0),0)</f>
        <v>0</v>
      </c>
    </row>
    <row r="53">
      <c r="A53" s="7">
        <v>52.0</v>
      </c>
      <c r="B53" s="25" t="s">
        <v>45</v>
      </c>
      <c r="C53" s="26">
        <f t="shared" si="1"/>
        <v>1448.961192</v>
      </c>
      <c r="D53" s="27"/>
      <c r="E53" s="28">
        <f>IFERROR(VLOOKUP($B53,'RoC1'!$A$1:$B$160,2,0),"0")</f>
        <v>12</v>
      </c>
      <c r="F53" s="29">
        <f>IFERROR(VLOOKUP(E53,'RoC1'!$B$1:$C$160,2,0),0)</f>
        <v>693.157444</v>
      </c>
      <c r="G53" s="28">
        <f>IFERROR(VLOOKUP($B53,'RoC2'!$A$1:$B$161,2,0),"0")</f>
        <v>40</v>
      </c>
      <c r="H53" s="29">
        <f>IFERROR(VLOOKUP(G53,'RoC2'!$B$1:$C$161,2,0),0)</f>
        <v>207.8610991</v>
      </c>
      <c r="I53" s="28">
        <f>IFERROR(VLOOKUP($B53,'RoC3'!$A$1:$B$161,2,0),0)</f>
        <v>43</v>
      </c>
      <c r="J53" s="29">
        <f>IFERROR(VLOOKUP(I53,'RoC3'!$B$1:$C$161,2,0),0)</f>
        <v>183.3651395</v>
      </c>
      <c r="K53" s="28">
        <f>IFERROR(VLOOKUP($B53,'RoC4'!$A$1:$B$161,2,0),0)</f>
        <v>51</v>
      </c>
      <c r="L53" s="29">
        <f>IFERROR(VLOOKUP(K53,'RoC4'!$B$1:$C$161,2,0),0)</f>
        <v>47.98392211</v>
      </c>
      <c r="M53" s="28">
        <f>IFERROR(VLOOKUP($B53,'RoC5'!$A$1:$B$161,2,0),0)</f>
        <v>44</v>
      </c>
      <c r="N53" s="29">
        <f>IFERROR(VLOOKUP(M53,'RoC5'!$B$1:$C$161,2,0),0)</f>
        <v>55.03247926</v>
      </c>
      <c r="O53" s="28">
        <f>IFERROR(VLOOKUP($B53,'RoC6'!$A$1:$B$161,2,0),0)</f>
        <v>0</v>
      </c>
      <c r="P53" s="29">
        <f>IFERROR(VLOOKUP(O53,'RoC6'!$B$1:$C$161,2,0),0)</f>
        <v>0</v>
      </c>
      <c r="Q53" s="28">
        <f>IFERROR(VLOOKUP($B53,'RoC7'!$A$1:$B$161,2,0),0)</f>
        <v>0</v>
      </c>
      <c r="R53" s="29">
        <f>IFERROR(VLOOKUP(Q53,'RoC7'!$B$1:$C$161,2,0),0)</f>
        <v>0</v>
      </c>
      <c r="S53" s="28">
        <f>IFERROR(VLOOKUP($B53,'RoC8'!$A$1:$B$161,2,0),0)</f>
        <v>21</v>
      </c>
      <c r="T53" s="29">
        <f>IFERROR(VLOOKUP(S53,'RoC8'!$B$1:$C$161,2,0),0)</f>
        <v>261.5611086</v>
      </c>
      <c r="U53" s="29">
        <f>IFERROR(VLOOKUP(E53,'RoC1'!$B$1:$C$160,2,0),0)</f>
        <v>693.157444</v>
      </c>
      <c r="V53" s="29">
        <f>IFERROR(VLOOKUP(G53,'RoC2'!$B$1:$C$160,2,0),0)</f>
        <v>207.8610991</v>
      </c>
      <c r="W53" s="29">
        <f>IFERROR(VLOOKUP(I53,'RoC3'!$B$1:$C$160,2,0),0)</f>
        <v>183.3651395</v>
      </c>
      <c r="X53" s="29">
        <f>IFERROR(VLOOKUP(K53,'RoC4'!$B$1:$C$160,2,0),0)</f>
        <v>47.98392211</v>
      </c>
      <c r="Y53" s="29">
        <f>IFERROR(VLOOKUP(M53,'RoC5'!$B$1:$C$160,2,0),0)</f>
        <v>55.03247926</v>
      </c>
      <c r="Z53" s="29">
        <f>IFERROR(VLOOKUP(O53,'RoC6'!$B$1:$C$160,2,0),0)</f>
        <v>0</v>
      </c>
      <c r="AA53" s="29">
        <f>IFERROR(VLOOKUP(Q53,'RoC7'!$B$1:$C$160,2,0),0)</f>
        <v>0</v>
      </c>
      <c r="AB53" s="29">
        <f>IFERROR(VLOOKUP(S53,'RoC8'!$B$1:$C$160,2,0),0)</f>
        <v>261.5611086</v>
      </c>
    </row>
    <row r="54">
      <c r="A54" s="7">
        <v>53.0</v>
      </c>
      <c r="B54" s="30" t="s">
        <v>85</v>
      </c>
      <c r="C54" s="26">
        <f t="shared" si="1"/>
        <v>1351.304042</v>
      </c>
      <c r="D54" s="27"/>
      <c r="E54" s="28">
        <f>IFERROR(VLOOKUP($B54,'RoC1'!$A$1:$B$160,2,0),"0")</f>
        <v>19</v>
      </c>
      <c r="F54" s="29">
        <f>IFERROR(VLOOKUP(E54,'RoC1'!$B$1:$C$160,2,0),0)</f>
        <v>548.163107</v>
      </c>
      <c r="G54" s="28">
        <f>IFERROR(VLOOKUP($B54,'RoC2'!$A$1:$B$161,2,0),"0")</f>
        <v>50</v>
      </c>
      <c r="H54" s="29">
        <f>IFERROR(VLOOKUP(G54,'RoC2'!$B$1:$C$161,2,0),0)</f>
        <v>107.2270311</v>
      </c>
      <c r="I54" s="28">
        <f>IFERROR(VLOOKUP($B54,'RoC3'!$A$1:$B$161,2,0),0)</f>
        <v>0</v>
      </c>
      <c r="J54" s="29">
        <f>IFERROR(VLOOKUP(I54,'RoC3'!$B$1:$C$161,2,0),0)</f>
        <v>0</v>
      </c>
      <c r="K54" s="28">
        <f>IFERROR(VLOOKUP($B54,'RoC4'!$A$1:$B$161,2,0),0)</f>
        <v>0</v>
      </c>
      <c r="L54" s="29">
        <f>IFERROR(VLOOKUP(K54,'RoC4'!$B$1:$C$161,2,0),0)</f>
        <v>0</v>
      </c>
      <c r="M54" s="28">
        <f>IFERROR(VLOOKUP($B54,'RoC5'!$A$1:$B$161,2,0),0)</f>
        <v>0</v>
      </c>
      <c r="N54" s="29">
        <f>IFERROR(VLOOKUP(M54,'RoC5'!$B$1:$C$161,2,0),0)</f>
        <v>0</v>
      </c>
      <c r="O54" s="28">
        <f>IFERROR(VLOOKUP($B54,'RoC6'!$A$1:$B$161,2,0),0)</f>
        <v>9</v>
      </c>
      <c r="P54" s="29">
        <f>IFERROR(VLOOKUP(O54,'RoC6'!$B$1:$C$161,2,0),0)</f>
        <v>695.9139043</v>
      </c>
      <c r="Q54" s="28">
        <f>IFERROR(VLOOKUP($B54,'RoC7'!$A$1:$B$161,2,0),0)</f>
        <v>0</v>
      </c>
      <c r="R54" s="29">
        <f>IFERROR(VLOOKUP(Q54,'RoC7'!$B$1:$C$161,2,0),0)</f>
        <v>0</v>
      </c>
      <c r="S54" s="28">
        <f>IFERROR(VLOOKUP($B54,'RoC8'!$A$1:$B$161,2,0),0)</f>
        <v>0</v>
      </c>
      <c r="T54" s="29">
        <f>IFERROR(VLOOKUP(S54,'RoC8'!$B$1:$C$161,2,0),0)</f>
        <v>0</v>
      </c>
      <c r="U54" s="29">
        <f>IFERROR(VLOOKUP(E54,'RoC1'!$B$1:$C$160,2,0),0)</f>
        <v>548.163107</v>
      </c>
      <c r="V54" s="29">
        <f>IFERROR(VLOOKUP(G54,'RoC2'!$B$1:$C$160,2,0),0)</f>
        <v>107.2270311</v>
      </c>
      <c r="W54" s="29">
        <f>IFERROR(VLOOKUP(I54,'RoC3'!$B$1:$C$160,2,0),0)</f>
        <v>0</v>
      </c>
      <c r="X54" s="29">
        <f>IFERROR(VLOOKUP(K54,'RoC4'!$B$1:$C$160,2,0),0)</f>
        <v>0</v>
      </c>
      <c r="Y54" s="29">
        <f>IFERROR(VLOOKUP(M54,'RoC5'!$B$1:$C$160,2,0),0)</f>
        <v>0</v>
      </c>
      <c r="Z54" s="29">
        <f>IFERROR(VLOOKUP(O54,'RoC6'!$B$1:$C$160,2,0),0)</f>
        <v>695.9139043</v>
      </c>
      <c r="AA54" s="29">
        <f>IFERROR(VLOOKUP(Q54,'RoC7'!$B$1:$C$160,2,0),0)</f>
        <v>0</v>
      </c>
      <c r="AB54" s="29">
        <f>IFERROR(VLOOKUP(S54,'RoC8'!$B$1:$C$160,2,0),0)</f>
        <v>0</v>
      </c>
    </row>
    <row r="55">
      <c r="A55" s="7">
        <v>55.0</v>
      </c>
      <c r="B55" s="25" t="s">
        <v>62</v>
      </c>
      <c r="C55" s="26">
        <f t="shared" si="1"/>
        <v>1277.613716</v>
      </c>
      <c r="D55" s="27"/>
      <c r="E55" s="28">
        <f>IFERROR(VLOOKUP($B55,'RoC1'!$A$1:$B$160,2,0),"0")</f>
        <v>59</v>
      </c>
      <c r="F55" s="29">
        <f>IFERROR(VLOOKUP(E55,'RoC1'!$B$1:$C$160,2,0),0)</f>
        <v>112.6195454</v>
      </c>
      <c r="G55" s="28">
        <f>IFERROR(VLOOKUP($B55,'RoC2'!$A$1:$B$161,2,0),"0")</f>
        <v>42</v>
      </c>
      <c r="H55" s="29">
        <f>IFERROR(VLOOKUP(G55,'RoC2'!$B$1:$C$161,2,0),0)</f>
        <v>186.6737317</v>
      </c>
      <c r="I55" s="28">
        <f>IFERROR(VLOOKUP($B55,'RoC3'!$A$1:$B$161,2,0),0)</f>
        <v>12</v>
      </c>
      <c r="J55" s="29">
        <f>IFERROR(VLOOKUP(I55,'RoC3'!$B$1:$C$161,2,0),0)</f>
        <v>643.3225221</v>
      </c>
      <c r="K55" s="28">
        <f>IFERROR(VLOOKUP($B55,'RoC4'!$A$1:$B$161,2,0),0)</f>
        <v>47</v>
      </c>
      <c r="L55" s="29">
        <f>IFERROR(VLOOKUP(K55,'RoC4'!$B$1:$C$161,2,0),0)</f>
        <v>88.15284399</v>
      </c>
      <c r="M55" s="28">
        <f>IFERROR(VLOOKUP($B55,'RoC5'!$A$1:$B$161,2,0),0)</f>
        <v>37</v>
      </c>
      <c r="N55" s="29">
        <f>IFERROR(VLOOKUP(M55,'RoC5'!$B$1:$C$161,2,0),0)</f>
        <v>137.9250209</v>
      </c>
      <c r="O55" s="28">
        <f>IFERROR(VLOOKUP($B55,'RoC6'!$A$1:$B$161,2,0),0)</f>
        <v>45</v>
      </c>
      <c r="P55" s="29">
        <f>IFERROR(VLOOKUP(O55,'RoC6'!$B$1:$C$161,2,0),0)</f>
        <v>108.920052</v>
      </c>
      <c r="Q55" s="28">
        <f>IFERROR(VLOOKUP($B55,'RoC7'!$A$1:$B$161,2,0),0)</f>
        <v>0</v>
      </c>
      <c r="R55" s="29">
        <f>IFERROR(VLOOKUP(Q55,'RoC7'!$B$1:$C$161,2,0),0)</f>
        <v>0</v>
      </c>
      <c r="S55" s="28">
        <f>IFERROR(VLOOKUP($B55,'RoC8'!$A$1:$B$161,2,0),0)</f>
        <v>0</v>
      </c>
      <c r="T55" s="29">
        <f>IFERROR(VLOOKUP(S55,'RoC8'!$B$1:$C$161,2,0),0)</f>
        <v>0</v>
      </c>
      <c r="U55" s="29">
        <f>IFERROR(VLOOKUP(E55,'RoC1'!$B$1:$C$160,2,0),0)</f>
        <v>112.6195454</v>
      </c>
      <c r="V55" s="29">
        <f>IFERROR(VLOOKUP(G55,'RoC2'!$B$1:$C$160,2,0),0)</f>
        <v>186.6737317</v>
      </c>
      <c r="W55" s="29">
        <f>IFERROR(VLOOKUP(I55,'RoC3'!$B$1:$C$160,2,0),0)</f>
        <v>643.3225221</v>
      </c>
      <c r="X55" s="29">
        <f>IFERROR(VLOOKUP(K55,'RoC4'!$B$1:$C$160,2,0),0)</f>
        <v>88.15284399</v>
      </c>
      <c r="Y55" s="29">
        <f>IFERROR(VLOOKUP(M55,'RoC5'!$B$1:$C$160,2,0),0)</f>
        <v>137.9250209</v>
      </c>
      <c r="Z55" s="29">
        <f>IFERROR(VLOOKUP(O55,'RoC6'!$B$1:$C$160,2,0),0)</f>
        <v>108.920052</v>
      </c>
      <c r="AA55" s="29">
        <f>IFERROR(VLOOKUP(Q55,'RoC7'!$B$1:$C$160,2,0),0)</f>
        <v>0</v>
      </c>
      <c r="AB55" s="29">
        <f>IFERROR(VLOOKUP(S55,'RoC8'!$B$1:$C$160,2,0),0)</f>
        <v>0</v>
      </c>
    </row>
    <row r="56">
      <c r="A56" s="7">
        <v>54.0</v>
      </c>
      <c r="B56" s="30" t="s">
        <v>66</v>
      </c>
      <c r="C56" s="26">
        <f t="shared" si="1"/>
        <v>1272.984645</v>
      </c>
      <c r="D56" s="27"/>
      <c r="E56" s="28" t="str">
        <f>IFERROR(VLOOKUP($B56,'RoC1'!$A$1:$B$160,2,0),"0")</f>
        <v>0</v>
      </c>
      <c r="F56" s="29">
        <f>IFERROR(VLOOKUP(E56,'RoC1'!$B$1:$C$160,2,0),0)</f>
        <v>0</v>
      </c>
      <c r="G56" s="28" t="str">
        <f>IFERROR(VLOOKUP($B56,'RoC2'!$A$1:$B$161,2,0),"0")</f>
        <v>0</v>
      </c>
      <c r="H56" s="29">
        <f>IFERROR(VLOOKUP(G56,'RoC2'!$B$1:$C$161,2,0),0)</f>
        <v>0</v>
      </c>
      <c r="I56" s="28">
        <f>IFERROR(VLOOKUP($B56,'RoC3'!$A$1:$B$161,2,0),0)</f>
        <v>35</v>
      </c>
      <c r="J56" s="29">
        <f>IFERROR(VLOOKUP(I56,'RoC3'!$B$1:$C$161,2,0),0)</f>
        <v>270.2681766</v>
      </c>
      <c r="K56" s="28">
        <f>IFERROR(VLOOKUP($B56,'RoC4'!$A$1:$B$161,2,0),0)</f>
        <v>0</v>
      </c>
      <c r="L56" s="29">
        <f>IFERROR(VLOOKUP(K56,'RoC4'!$B$1:$C$161,2,0),0)</f>
        <v>0</v>
      </c>
      <c r="M56" s="28">
        <f>IFERROR(VLOOKUP($B56,'RoC5'!$A$1:$B$161,2,0),0)</f>
        <v>39</v>
      </c>
      <c r="N56" s="29">
        <f>IFERROR(VLOOKUP(M56,'RoC5'!$B$1:$C$161,2,0),0)</f>
        <v>113.434743</v>
      </c>
      <c r="O56" s="28">
        <f>IFERROR(VLOOKUP($B56,'RoC6'!$A$1:$B$161,2,0),0)</f>
        <v>0</v>
      </c>
      <c r="P56" s="29">
        <f>IFERROR(VLOOKUP(O56,'RoC6'!$B$1:$C$161,2,0),0)</f>
        <v>0</v>
      </c>
      <c r="Q56" s="28">
        <f>IFERROR(VLOOKUP($B56,'RoC7'!$A$1:$B$161,2,0),0)</f>
        <v>4</v>
      </c>
      <c r="R56" s="29">
        <f>IFERROR(VLOOKUP(Q56,'RoC7'!$B$1:$C$161,2,0),0)</f>
        <v>889.2817254</v>
      </c>
      <c r="S56" s="28">
        <f>IFERROR(VLOOKUP($B56,'RoC8'!$A$1:$B$161,2,0),0)</f>
        <v>0</v>
      </c>
      <c r="T56" s="29">
        <f>IFERROR(VLOOKUP(S56,'RoC8'!$B$1:$C$161,2,0),0)</f>
        <v>0</v>
      </c>
      <c r="U56" s="29">
        <f>IFERROR(VLOOKUP(E56,'RoC1'!$B$1:$C$160,2,0),0)</f>
        <v>0</v>
      </c>
      <c r="V56" s="29">
        <f>IFERROR(VLOOKUP(G56,'RoC2'!$B$1:$C$160,2,0),0)</f>
        <v>0</v>
      </c>
      <c r="W56" s="29">
        <f>IFERROR(VLOOKUP(I56,'RoC3'!$B$1:$C$160,2,0),0)</f>
        <v>270.2681766</v>
      </c>
      <c r="X56" s="29">
        <f>IFERROR(VLOOKUP(K56,'RoC4'!$B$1:$C$160,2,0),0)</f>
        <v>0</v>
      </c>
      <c r="Y56" s="29">
        <f>IFERROR(VLOOKUP(M56,'RoC5'!$B$1:$C$160,2,0),0)</f>
        <v>113.434743</v>
      </c>
      <c r="Z56" s="29">
        <f>IFERROR(VLOOKUP(O56,'RoC6'!$B$1:$C$160,2,0),0)</f>
        <v>0</v>
      </c>
      <c r="AA56" s="29">
        <f>IFERROR(VLOOKUP(Q56,'RoC7'!$B$1:$C$160,2,0),0)</f>
        <v>889.2817254</v>
      </c>
      <c r="AB56" s="29">
        <f>IFERROR(VLOOKUP(S56,'RoC8'!$B$1:$C$160,2,0),0)</f>
        <v>0</v>
      </c>
    </row>
    <row r="57">
      <c r="A57" s="7">
        <v>56.0</v>
      </c>
      <c r="B57" s="12" t="s">
        <v>88</v>
      </c>
      <c r="C57" s="26">
        <f t="shared" si="1"/>
        <v>1260.56363</v>
      </c>
      <c r="D57" s="27"/>
      <c r="E57" s="28">
        <f>IFERROR(VLOOKUP($B57,'RoC1'!$A$1:$B$160,2,0),"0")</f>
        <v>57</v>
      </c>
      <c r="F57" s="29">
        <f>IFERROR(VLOOKUP(E57,'RoC1'!$B$1:$C$160,2,0),0)</f>
        <v>128.740657</v>
      </c>
      <c r="G57" s="28">
        <f>IFERROR(VLOOKUP($B57,'RoC2'!$A$1:$B$161,2,0),"0")</f>
        <v>30</v>
      </c>
      <c r="H57" s="29">
        <f>IFERROR(VLOOKUP(G57,'RoC2'!$B$1:$C$161,2,0),0)</f>
        <v>324.8891448</v>
      </c>
      <c r="I57" s="28">
        <f>IFERROR(VLOOKUP($B57,'RoC3'!$A$1:$B$161,2,0),0)</f>
        <v>33</v>
      </c>
      <c r="J57" s="29">
        <f>IFERROR(VLOOKUP(I57,'RoC3'!$B$1:$C$161,2,0),0)</f>
        <v>293.8641863</v>
      </c>
      <c r="K57" s="28">
        <f>IFERROR(VLOOKUP($B57,'RoC4'!$A$1:$B$161,2,0),0)</f>
        <v>52</v>
      </c>
      <c r="L57" s="29">
        <f>IFERROR(VLOOKUP(K57,'RoC4'!$B$1:$C$161,2,0),0)</f>
        <v>38.2012381</v>
      </c>
      <c r="M57" s="28">
        <f>IFERROR(VLOOKUP($B57,'RoC5'!$A$1:$B$161,2,0),0)</f>
        <v>0</v>
      </c>
      <c r="N57" s="29">
        <f>IFERROR(VLOOKUP(M57,'RoC5'!$B$1:$C$161,2,0),0)</f>
        <v>0</v>
      </c>
      <c r="O57" s="28">
        <f>IFERROR(VLOOKUP($B57,'RoC6'!$A$1:$B$161,2,0),0)</f>
        <v>24</v>
      </c>
      <c r="P57" s="29">
        <f>IFERROR(VLOOKUP(O57,'RoC6'!$B$1:$C$161,2,0),0)</f>
        <v>370.7792751</v>
      </c>
      <c r="Q57" s="28">
        <f>IFERROR(VLOOKUP($B57,'RoC7'!$A$1:$B$161,2,0),0)</f>
        <v>43</v>
      </c>
      <c r="R57" s="29">
        <f>IFERROR(VLOOKUP(Q57,'RoC7'!$B$1:$C$161,2,0),0)</f>
        <v>45.68554261</v>
      </c>
      <c r="S57" s="28">
        <f>IFERROR(VLOOKUP($B57,'RoC8'!$A$1:$B$161,2,0),0)</f>
        <v>33</v>
      </c>
      <c r="T57" s="29">
        <f>IFERROR(VLOOKUP(S57,'RoC8'!$B$1:$C$161,2,0),0)</f>
        <v>58.4035864</v>
      </c>
      <c r="U57" s="29">
        <f>IFERROR(VLOOKUP(E57,'RoC1'!$B$1:$C$160,2,0),0)</f>
        <v>128.740657</v>
      </c>
      <c r="V57" s="29">
        <f>IFERROR(VLOOKUP(G57,'RoC2'!$B$1:$C$160,2,0),0)</f>
        <v>324.8891448</v>
      </c>
      <c r="W57" s="29">
        <f>IFERROR(VLOOKUP(I57,'RoC3'!$B$1:$C$160,2,0),0)</f>
        <v>293.8641863</v>
      </c>
      <c r="X57" s="29">
        <f>IFERROR(VLOOKUP(K57,'RoC4'!$B$1:$C$160,2,0),0)</f>
        <v>38.2012381</v>
      </c>
      <c r="Y57" s="29">
        <f>IFERROR(VLOOKUP(M57,'RoC5'!$B$1:$C$160,2,0),0)</f>
        <v>0</v>
      </c>
      <c r="Z57" s="29">
        <f>IFERROR(VLOOKUP(O57,'RoC6'!$B$1:$C$160,2,0),0)</f>
        <v>370.7792751</v>
      </c>
      <c r="AA57" s="29">
        <f>IFERROR(VLOOKUP(Q57,'RoC7'!$B$1:$C$160,2,0),0)</f>
        <v>45.68554261</v>
      </c>
      <c r="AB57" s="29">
        <f>IFERROR(VLOOKUP(S57,'RoC8'!$B$1:$C$160,2,0),0)</f>
        <v>58.4035864</v>
      </c>
    </row>
    <row r="58">
      <c r="A58" s="7">
        <v>57.0</v>
      </c>
      <c r="B58" s="12" t="s">
        <v>57</v>
      </c>
      <c r="C58" s="26">
        <f t="shared" si="1"/>
        <v>1241.817665</v>
      </c>
      <c r="D58" s="27"/>
      <c r="E58" s="28">
        <f>IFERROR(VLOOKUP($B58,'RoC1'!$A$1:$B$160,2,0),"0")</f>
        <v>66</v>
      </c>
      <c r="F58" s="29">
        <f>IFERROR(VLOOKUP(E58,'RoC1'!$B$1:$C$160,2,0),0)</f>
        <v>58.4035864</v>
      </c>
      <c r="G58" s="28">
        <f>IFERROR(VLOOKUP($B58,'RoC2'!$A$1:$B$161,2,0),"0")</f>
        <v>21</v>
      </c>
      <c r="H58" s="29">
        <f>IFERROR(VLOOKUP(G58,'RoC2'!$B$1:$C$161,2,0),0)</f>
        <v>455.0871464</v>
      </c>
      <c r="I58" s="28">
        <f>IFERROR(VLOOKUP($B58,'RoC3'!$A$1:$B$161,2,0),0)</f>
        <v>0</v>
      </c>
      <c r="J58" s="29">
        <f>IFERROR(VLOOKUP(I58,'RoC3'!$B$1:$C$161,2,0),0)</f>
        <v>0</v>
      </c>
      <c r="K58" s="28">
        <f>IFERROR(VLOOKUP($B58,'RoC4'!$A$1:$B$161,2,0),0)</f>
        <v>39</v>
      </c>
      <c r="L58" s="29">
        <f>IFERROR(VLOOKUP(K58,'RoC4'!$B$1:$C$161,2,0),0)</f>
        <v>174.4620827</v>
      </c>
      <c r="M58" s="28">
        <f>IFERROR(VLOOKUP($B58,'RoC5'!$A$1:$B$161,2,0),0)</f>
        <v>0</v>
      </c>
      <c r="N58" s="29">
        <f>IFERROR(VLOOKUP(M58,'RoC5'!$B$1:$C$161,2,0),0)</f>
        <v>0</v>
      </c>
      <c r="O58" s="28">
        <f>IFERROR(VLOOKUP($B58,'RoC6'!$A$1:$B$161,2,0),0)</f>
        <v>25</v>
      </c>
      <c r="P58" s="29">
        <f>IFERROR(VLOOKUP(O58,'RoC6'!$B$1:$C$161,2,0),0)</f>
        <v>355.5453269</v>
      </c>
      <c r="Q58" s="28">
        <f>IFERROR(VLOOKUP($B58,'RoC7'!$A$1:$B$161,2,0),0)</f>
        <v>31</v>
      </c>
      <c r="R58" s="29">
        <f>IFERROR(VLOOKUP(Q58,'RoC7'!$B$1:$C$161,2,0),0)</f>
        <v>198.319523</v>
      </c>
      <c r="S58" s="28">
        <f>IFERROR(VLOOKUP($B58,'RoC8'!$A$1:$B$161,2,0),0)</f>
        <v>0</v>
      </c>
      <c r="T58" s="29">
        <f>IFERROR(VLOOKUP(S58,'RoC8'!$B$1:$C$161,2,0),0)</f>
        <v>0</v>
      </c>
      <c r="U58" s="29">
        <f>IFERROR(VLOOKUP(E58,'RoC1'!$B$1:$C$160,2,0),0)</f>
        <v>58.4035864</v>
      </c>
      <c r="V58" s="29">
        <f>IFERROR(VLOOKUP(G58,'RoC2'!$B$1:$C$160,2,0),0)</f>
        <v>455.0871464</v>
      </c>
      <c r="W58" s="29">
        <f>IFERROR(VLOOKUP(I58,'RoC3'!$B$1:$C$160,2,0),0)</f>
        <v>0</v>
      </c>
      <c r="X58" s="29">
        <f>IFERROR(VLOOKUP(K58,'RoC4'!$B$1:$C$160,2,0),0)</f>
        <v>174.4620827</v>
      </c>
      <c r="Y58" s="29">
        <f>IFERROR(VLOOKUP(M58,'RoC5'!$B$1:$C$160,2,0),0)</f>
        <v>0</v>
      </c>
      <c r="Z58" s="29">
        <f>IFERROR(VLOOKUP(O58,'RoC6'!$B$1:$C$160,2,0),0)</f>
        <v>355.5453269</v>
      </c>
      <c r="AA58" s="29">
        <f>IFERROR(VLOOKUP(Q58,'RoC7'!$B$1:$C$160,2,0),0)</f>
        <v>198.319523</v>
      </c>
      <c r="AB58" s="29">
        <f>IFERROR(VLOOKUP(S58,'RoC8'!$B$1:$C$160,2,0),0)</f>
        <v>0</v>
      </c>
    </row>
    <row r="59">
      <c r="A59" s="7">
        <v>58.0</v>
      </c>
      <c r="B59" s="12" t="s">
        <v>50</v>
      </c>
      <c r="C59" s="26">
        <f t="shared" si="1"/>
        <v>1199.625949</v>
      </c>
      <c r="D59" s="27"/>
      <c r="E59" s="28">
        <f>IFERROR(VLOOKUP($B59,'RoC1'!$A$1:$B$160,2,0),"0")</f>
        <v>28</v>
      </c>
      <c r="F59" s="29">
        <f>IFERROR(VLOOKUP(E59,'RoC1'!$B$1:$C$160,2,0),0)</f>
        <v>416.1058652</v>
      </c>
      <c r="G59" s="28" t="str">
        <f>IFERROR(VLOOKUP($B59,'RoC2'!$A$1:$B$161,2,0),"0")</f>
        <v>0</v>
      </c>
      <c r="H59" s="29">
        <f>IFERROR(VLOOKUP(G59,'RoC2'!$B$1:$C$161,2,0),0)</f>
        <v>0</v>
      </c>
      <c r="I59" s="28">
        <f>IFERROR(VLOOKUP($B59,'RoC3'!$A$1:$B$161,2,0),0)</f>
        <v>19</v>
      </c>
      <c r="J59" s="29">
        <f>IFERROR(VLOOKUP(I59,'RoC3'!$B$1:$C$161,2,0),0)</f>
        <v>494.7868714</v>
      </c>
      <c r="K59" s="28">
        <f>IFERROR(VLOOKUP($B59,'RoC4'!$A$1:$B$161,2,0),0)</f>
        <v>0</v>
      </c>
      <c r="L59" s="29">
        <f>IFERROR(VLOOKUP(K59,'RoC4'!$B$1:$C$161,2,0),0)</f>
        <v>0</v>
      </c>
      <c r="M59" s="28">
        <f>IFERROR(VLOOKUP($B59,'RoC5'!$A$1:$B$161,2,0),0)</f>
        <v>26</v>
      </c>
      <c r="N59" s="29">
        <f>IFERROR(VLOOKUP(M59,'RoC5'!$B$1:$C$161,2,0),0)</f>
        <v>288.7332122</v>
      </c>
      <c r="O59" s="28">
        <f>IFERROR(VLOOKUP($B59,'RoC6'!$A$1:$B$161,2,0),0)</f>
        <v>0</v>
      </c>
      <c r="P59" s="29">
        <f>IFERROR(VLOOKUP(O59,'RoC6'!$B$1:$C$161,2,0),0)</f>
        <v>0</v>
      </c>
      <c r="Q59" s="28">
        <f>IFERROR(VLOOKUP($B59,'RoC7'!$A$1:$B$161,2,0),0)</f>
        <v>0</v>
      </c>
      <c r="R59" s="29">
        <f>IFERROR(VLOOKUP(Q59,'RoC7'!$B$1:$C$161,2,0),0)</f>
        <v>0</v>
      </c>
      <c r="S59" s="28">
        <f>IFERROR(VLOOKUP($B59,'RoC8'!$A$1:$B$161,2,0),0)</f>
        <v>0</v>
      </c>
      <c r="T59" s="29">
        <f>IFERROR(VLOOKUP(S59,'RoC8'!$B$1:$C$161,2,0),0)</f>
        <v>0</v>
      </c>
      <c r="U59" s="29">
        <f>IFERROR(VLOOKUP(E59,'RoC1'!$B$1:$C$160,2,0),0)</f>
        <v>416.1058652</v>
      </c>
      <c r="V59" s="29">
        <f>IFERROR(VLOOKUP(G59,'RoC2'!$B$1:$C$160,2,0),0)</f>
        <v>0</v>
      </c>
      <c r="W59" s="29">
        <f>IFERROR(VLOOKUP(I59,'RoC3'!$B$1:$C$160,2,0),0)</f>
        <v>494.7868714</v>
      </c>
      <c r="X59" s="29">
        <f>IFERROR(VLOOKUP(K59,'RoC4'!$B$1:$C$160,2,0),0)</f>
        <v>0</v>
      </c>
      <c r="Y59" s="29">
        <f>IFERROR(VLOOKUP(M59,'RoC5'!$B$1:$C$160,2,0),0)</f>
        <v>288.7332122</v>
      </c>
      <c r="Z59" s="29">
        <f>IFERROR(VLOOKUP(O59,'RoC6'!$B$1:$C$160,2,0),0)</f>
        <v>0</v>
      </c>
      <c r="AA59" s="29">
        <f>IFERROR(VLOOKUP(Q59,'RoC7'!$B$1:$C$160,2,0),0)</f>
        <v>0</v>
      </c>
      <c r="AB59" s="29">
        <f>IFERROR(VLOOKUP(S59,'RoC8'!$B$1:$C$160,2,0),0)</f>
        <v>0</v>
      </c>
    </row>
    <row r="60">
      <c r="A60" s="7">
        <v>60.0</v>
      </c>
      <c r="B60" s="25" t="s">
        <v>26</v>
      </c>
      <c r="C60" s="26">
        <f t="shared" si="1"/>
        <v>1189.865259</v>
      </c>
      <c r="D60" s="27"/>
      <c r="E60" s="28">
        <f>IFERROR(VLOOKUP($B60,'RoC1'!$A$1:$B$160,2,0),"0")</f>
        <v>53</v>
      </c>
      <c r="F60" s="29">
        <f>IFERROR(VLOOKUP(E60,'RoC1'!$B$1:$C$160,2,0),0)</f>
        <v>161.951823</v>
      </c>
      <c r="G60" s="28" t="str">
        <f>IFERROR(VLOOKUP($B60,'RoC2'!$A$1:$B$161,2,0),"0")</f>
        <v>0</v>
      </c>
      <c r="H60" s="29">
        <f>IFERROR(VLOOKUP(G60,'RoC2'!$B$1:$C$161,2,0),0)</f>
        <v>0</v>
      </c>
      <c r="I60" s="28">
        <f>IFERROR(VLOOKUP($B60,'RoC3'!$A$1:$B$161,2,0),0)</f>
        <v>46</v>
      </c>
      <c r="J60" s="29">
        <f>IFERROR(VLOOKUP(I60,'RoC3'!$B$1:$C$161,2,0),0)</f>
        <v>153.2545421</v>
      </c>
      <c r="K60" s="28">
        <f>IFERROR(VLOOKUP($B60,'RoC4'!$A$1:$B$161,2,0),0)</f>
        <v>22</v>
      </c>
      <c r="L60" s="29">
        <f>IFERROR(VLOOKUP(K60,'RoC4'!$B$1:$C$161,2,0),0)</f>
        <v>402.6164637</v>
      </c>
      <c r="M60" s="28">
        <f>IFERROR(VLOOKUP($B60,'RoC5'!$A$1:$B$161,2,0),0)</f>
        <v>42</v>
      </c>
      <c r="N60" s="29">
        <f>IFERROR(VLOOKUP(M60,'RoC5'!$B$1:$C$161,2,0),0)</f>
        <v>77.94674082</v>
      </c>
      <c r="O60" s="28">
        <f>IFERROR(VLOOKUP($B60,'RoC6'!$A$1:$B$161,2,0),0)</f>
        <v>0</v>
      </c>
      <c r="P60" s="29">
        <f>IFERROR(VLOOKUP(O60,'RoC6'!$B$1:$C$161,2,0),0)</f>
        <v>0</v>
      </c>
      <c r="Q60" s="28">
        <f>IFERROR(VLOOKUP($B60,'RoC7'!$A$1:$B$161,2,0),0)</f>
        <v>23</v>
      </c>
      <c r="R60" s="29">
        <f>IFERROR(VLOOKUP(Q60,'RoC7'!$B$1:$C$161,2,0),0)</f>
        <v>320.5274236</v>
      </c>
      <c r="S60" s="28">
        <f>IFERROR(VLOOKUP($B60,'RoC8'!$A$1:$B$161,2,0),0)</f>
        <v>32</v>
      </c>
      <c r="T60" s="29">
        <f>IFERROR(VLOOKUP(S60,'RoC8'!$B$1:$C$161,2,0),0)</f>
        <v>73.56826604</v>
      </c>
      <c r="U60" s="29">
        <f>IFERROR(VLOOKUP(E60,'RoC1'!$B$1:$C$160,2,0),0)</f>
        <v>161.951823</v>
      </c>
      <c r="V60" s="29">
        <f>IFERROR(VLOOKUP(G60,'RoC2'!$B$1:$C$160,2,0),0)</f>
        <v>0</v>
      </c>
      <c r="W60" s="29">
        <f>IFERROR(VLOOKUP(I60,'RoC3'!$B$1:$C$160,2,0),0)</f>
        <v>153.2545421</v>
      </c>
      <c r="X60" s="29">
        <f>IFERROR(VLOOKUP(K60,'RoC4'!$B$1:$C$160,2,0),0)</f>
        <v>402.6164637</v>
      </c>
      <c r="Y60" s="29">
        <f>IFERROR(VLOOKUP(M60,'RoC5'!$B$1:$C$160,2,0),0)</f>
        <v>77.94674082</v>
      </c>
      <c r="Z60" s="29">
        <f>IFERROR(VLOOKUP(O60,'RoC6'!$B$1:$C$160,2,0),0)</f>
        <v>0</v>
      </c>
      <c r="AA60" s="29">
        <f>IFERROR(VLOOKUP(Q60,'RoC7'!$B$1:$C$160,2,0),0)</f>
        <v>320.5274236</v>
      </c>
      <c r="AB60" s="29">
        <f>IFERROR(VLOOKUP(S60,'RoC8'!$B$1:$C$160,2,0),0)</f>
        <v>73.56826604</v>
      </c>
    </row>
    <row r="61">
      <c r="A61" s="7">
        <v>59.0</v>
      </c>
      <c r="B61" s="73" t="s">
        <v>158</v>
      </c>
      <c r="C61" s="26">
        <f t="shared" si="1"/>
        <v>1164.540358</v>
      </c>
      <c r="D61" s="27"/>
      <c r="E61" s="28" t="str">
        <f>IFERROR(VLOOKUP($B61,'RoC1'!$A$1:$B$160,2,0),"0")</f>
        <v>0</v>
      </c>
      <c r="F61" s="29">
        <f>IFERROR(VLOOKUP(E61,'RoC1'!$B$1:$C$160,2,0),0)</f>
        <v>0</v>
      </c>
      <c r="G61" s="28" t="str">
        <f>IFERROR(VLOOKUP($B61,'RoC2'!$A$1:$B$161,2,0),"0")</f>
        <v>0</v>
      </c>
      <c r="H61" s="29">
        <f>IFERROR(VLOOKUP(G61,'RoC2'!$B$1:$C$161,2,0),0)</f>
        <v>0</v>
      </c>
      <c r="I61" s="28">
        <f>IFERROR(VLOOKUP($B61,'RoC3'!$A$1:$B$161,2,0),0)</f>
        <v>0</v>
      </c>
      <c r="J61" s="29">
        <f>IFERROR(VLOOKUP(I61,'RoC3'!$B$1:$C$161,2,0),0)</f>
        <v>0</v>
      </c>
      <c r="K61" s="28">
        <f>IFERROR(VLOOKUP($B61,'RoC4'!$A$1:$B$161,2,0),0)</f>
        <v>0</v>
      </c>
      <c r="L61" s="29">
        <f>IFERROR(VLOOKUP(K61,'RoC4'!$B$1:$C$161,2,0),0)</f>
        <v>0</v>
      </c>
      <c r="M61" s="28">
        <f>IFERROR(VLOOKUP($B61,'RoC5'!$A$1:$B$161,2,0),0)</f>
        <v>0</v>
      </c>
      <c r="N61" s="29">
        <f>IFERROR(VLOOKUP(M61,'RoC5'!$B$1:$C$161,2,0),0)</f>
        <v>0</v>
      </c>
      <c r="O61" s="28">
        <f>IFERROR(VLOOKUP($B61,'RoC6'!$A$1:$B$161,2,0),0)</f>
        <v>2</v>
      </c>
      <c r="P61" s="29">
        <f>IFERROR(VLOOKUP(O61,'RoC6'!$B$1:$C$161,2,0),0)</f>
        <v>1164.540358</v>
      </c>
      <c r="Q61" s="28">
        <f>IFERROR(VLOOKUP($B61,'RoC7'!$A$1:$B$161,2,0),0)</f>
        <v>0</v>
      </c>
      <c r="R61" s="29">
        <f>IFERROR(VLOOKUP(Q61,'RoC7'!$B$1:$C$161,2,0),0)</f>
        <v>0</v>
      </c>
      <c r="S61" s="28">
        <f>IFERROR(VLOOKUP($B61,'RoC8'!$A$1:$B$161,2,0),0)</f>
        <v>0</v>
      </c>
      <c r="T61" s="29">
        <f>IFERROR(VLOOKUP(S61,'RoC8'!$B$1:$C$161,2,0),0)</f>
        <v>0</v>
      </c>
      <c r="U61" s="29">
        <f>IFERROR(VLOOKUP(E61,'RoC1'!$B$1:$C$160,2,0),0)</f>
        <v>0</v>
      </c>
      <c r="V61" s="29">
        <f>IFERROR(VLOOKUP(G61,'RoC2'!$B$1:$C$160,2,0),0)</f>
        <v>0</v>
      </c>
      <c r="W61" s="29">
        <f>IFERROR(VLOOKUP(I61,'RoC3'!$B$1:$C$160,2,0),0)</f>
        <v>0</v>
      </c>
      <c r="X61" s="29">
        <f>IFERROR(VLOOKUP(K61,'RoC4'!$B$1:$C$160,2,0),0)</f>
        <v>0</v>
      </c>
      <c r="Y61" s="29">
        <f>IFERROR(VLOOKUP(M61,'RoC5'!$B$1:$C$160,2,0),0)</f>
        <v>0</v>
      </c>
      <c r="Z61" s="29">
        <f>IFERROR(VLOOKUP(O61,'RoC6'!$B$1:$C$160,2,0),0)</f>
        <v>1164.540358</v>
      </c>
      <c r="AA61" s="29">
        <f>IFERROR(VLOOKUP(Q61,'RoC7'!$B$1:$C$160,2,0),0)</f>
        <v>0</v>
      </c>
      <c r="AB61" s="29">
        <f>IFERROR(VLOOKUP(S61,'RoC8'!$B$1:$C$160,2,0),0)</f>
        <v>0</v>
      </c>
    </row>
    <row r="62">
      <c r="A62" s="7">
        <v>61.0</v>
      </c>
      <c r="B62" s="12" t="s">
        <v>69</v>
      </c>
      <c r="C62" s="26">
        <f t="shared" si="1"/>
        <v>1029.955725</v>
      </c>
      <c r="D62" s="27"/>
      <c r="E62" s="28">
        <f>IFERROR(VLOOKUP($B62,'RoC1'!$A$1:$B$160,2,0),"0")</f>
        <v>4</v>
      </c>
      <c r="F62" s="29">
        <f>IFERROR(VLOOKUP(E62,'RoC1'!$B$1:$C$160,2,0),0)</f>
        <v>1029.955725</v>
      </c>
      <c r="G62" s="28" t="str">
        <f>IFERROR(VLOOKUP($B62,'RoC2'!$A$1:$B$161,2,0),"0")</f>
        <v>0</v>
      </c>
      <c r="H62" s="29">
        <f>IFERROR(VLOOKUP(G62,'RoC2'!$B$1:$C$161,2,0),0)</f>
        <v>0</v>
      </c>
      <c r="I62" s="28">
        <f>IFERROR(VLOOKUP($B62,'RoC3'!$A$1:$B$161,2,0),0)</f>
        <v>0</v>
      </c>
      <c r="J62" s="29">
        <f>IFERROR(VLOOKUP(I62,'RoC3'!$B$1:$C$161,2,0),0)</f>
        <v>0</v>
      </c>
      <c r="K62" s="28">
        <f>IFERROR(VLOOKUP($B62,'RoC4'!$A$1:$B$161,2,0),0)</f>
        <v>0</v>
      </c>
      <c r="L62" s="29">
        <f>IFERROR(VLOOKUP(K62,'RoC4'!$B$1:$C$161,2,0),0)</f>
        <v>0</v>
      </c>
      <c r="M62" s="28">
        <f>IFERROR(VLOOKUP($B62,'RoC5'!$A$1:$B$161,2,0),0)</f>
        <v>0</v>
      </c>
      <c r="N62" s="29">
        <f>IFERROR(VLOOKUP(M62,'RoC5'!$B$1:$C$161,2,0),0)</f>
        <v>0</v>
      </c>
      <c r="O62" s="28">
        <f>IFERROR(VLOOKUP($B62,'RoC6'!$A$1:$B$161,2,0),0)</f>
        <v>0</v>
      </c>
      <c r="P62" s="29">
        <f>IFERROR(VLOOKUP(O62,'RoC6'!$B$1:$C$161,2,0),0)</f>
        <v>0</v>
      </c>
      <c r="Q62" s="28">
        <f>IFERROR(VLOOKUP($B62,'RoC7'!$A$1:$B$161,2,0),0)</f>
        <v>0</v>
      </c>
      <c r="R62" s="29">
        <f>IFERROR(VLOOKUP(Q62,'RoC7'!$B$1:$C$161,2,0),0)</f>
        <v>0</v>
      </c>
      <c r="S62" s="28">
        <f>IFERROR(VLOOKUP($B62,'RoC8'!$A$1:$B$161,2,0),0)</f>
        <v>0</v>
      </c>
      <c r="T62" s="29">
        <f>IFERROR(VLOOKUP(S62,'RoC8'!$B$1:$C$161,2,0),0)</f>
        <v>0</v>
      </c>
      <c r="U62" s="29">
        <f>IFERROR(VLOOKUP(E62,'RoC1'!$B$1:$C$160,2,0),0)</f>
        <v>1029.955725</v>
      </c>
      <c r="V62" s="29">
        <f>IFERROR(VLOOKUP(G62,'RoC2'!$B$1:$C$160,2,0),0)</f>
        <v>0</v>
      </c>
      <c r="W62" s="29">
        <f>IFERROR(VLOOKUP(I62,'RoC3'!$B$1:$C$160,2,0),0)</f>
        <v>0</v>
      </c>
      <c r="X62" s="29">
        <f>IFERROR(VLOOKUP(K62,'RoC4'!$B$1:$C$160,2,0),0)</f>
        <v>0</v>
      </c>
      <c r="Y62" s="29">
        <f>IFERROR(VLOOKUP(M62,'RoC5'!$B$1:$C$160,2,0),0)</f>
        <v>0</v>
      </c>
      <c r="Z62" s="29">
        <f>IFERROR(VLOOKUP(O62,'RoC6'!$B$1:$C$160,2,0),0)</f>
        <v>0</v>
      </c>
      <c r="AA62" s="29">
        <f>IFERROR(VLOOKUP(Q62,'RoC7'!$B$1:$C$160,2,0),0)</f>
        <v>0</v>
      </c>
      <c r="AB62" s="29">
        <f>IFERROR(VLOOKUP(S62,'RoC8'!$B$1:$C$160,2,0),0)</f>
        <v>0</v>
      </c>
    </row>
    <row r="63">
      <c r="A63" s="7">
        <v>64.0</v>
      </c>
      <c r="B63" s="32" t="s">
        <v>52</v>
      </c>
      <c r="C63" s="26">
        <f t="shared" si="1"/>
        <v>952.053603</v>
      </c>
      <c r="D63" s="27"/>
      <c r="E63" s="28">
        <f>IFERROR(VLOOKUP($B63,'RoC1'!$A$1:$B$160,2,0),"0")</f>
        <v>63</v>
      </c>
      <c r="F63" s="29">
        <f>IFERROR(VLOOKUP(E63,'RoC1'!$B$1:$C$160,2,0),0)</f>
        <v>81.24432998</v>
      </c>
      <c r="G63" s="28">
        <f>IFERROR(VLOOKUP($B63,'RoC2'!$A$1:$B$161,2,0),"0")</f>
        <v>39</v>
      </c>
      <c r="H63" s="29">
        <f>IFERROR(VLOOKUP(G63,'RoC2'!$B$1:$C$161,2,0),0)</f>
        <v>218.6891419</v>
      </c>
      <c r="I63" s="28">
        <f>IFERROR(VLOOKUP($B63,'RoC3'!$A$1:$B$161,2,0),0)</f>
        <v>50</v>
      </c>
      <c r="J63" s="29">
        <f>IFERROR(VLOOKUP(I63,'RoC3'!$B$1:$C$161,2,0),0)</f>
        <v>114.7769665</v>
      </c>
      <c r="K63" s="28">
        <f>IFERROR(VLOOKUP($B63,'RoC4'!$A$1:$B$161,2,0),0)</f>
        <v>55</v>
      </c>
      <c r="L63" s="29">
        <f>IFERROR(VLOOKUP(K63,'RoC4'!$B$1:$C$161,2,0),0)</f>
        <v>9.417326132</v>
      </c>
      <c r="M63" s="28">
        <f>IFERROR(VLOOKUP($B63,'RoC5'!$A$1:$B$161,2,0),0)</f>
        <v>0</v>
      </c>
      <c r="N63" s="29">
        <f>IFERROR(VLOOKUP(M63,'RoC5'!$B$1:$C$161,2,0),0)</f>
        <v>0</v>
      </c>
      <c r="O63" s="28">
        <f>IFERROR(VLOOKUP($B63,'RoC6'!$A$1:$B$161,2,0),0)</f>
        <v>50</v>
      </c>
      <c r="P63" s="29">
        <f>IFERROR(VLOOKUP(O63,'RoC6'!$B$1:$C$161,2,0),0)</f>
        <v>57.86647564</v>
      </c>
      <c r="Q63" s="28">
        <f>IFERROR(VLOOKUP($B63,'RoC7'!$A$1:$B$161,2,0),0)</f>
        <v>0</v>
      </c>
      <c r="R63" s="29">
        <f>IFERROR(VLOOKUP(Q63,'RoC7'!$B$1:$C$161,2,0),0)</f>
        <v>0</v>
      </c>
      <c r="S63" s="28">
        <f>IFERROR(VLOOKUP($B63,'RoC8'!$A$1:$B$161,2,0),0)</f>
        <v>12</v>
      </c>
      <c r="T63" s="29">
        <f>IFERROR(VLOOKUP(S63,'RoC8'!$B$1:$C$161,2,0),0)</f>
        <v>470.0593628</v>
      </c>
      <c r="U63" s="29">
        <f>IFERROR(VLOOKUP(E63,'RoC1'!$B$1:$C$160,2,0),0)</f>
        <v>81.24432998</v>
      </c>
      <c r="V63" s="29">
        <f>IFERROR(VLOOKUP(G63,'RoC2'!$B$1:$C$160,2,0),0)</f>
        <v>218.6891419</v>
      </c>
      <c r="W63" s="29">
        <f>IFERROR(VLOOKUP(I63,'RoC3'!$B$1:$C$160,2,0),0)</f>
        <v>114.7769665</v>
      </c>
      <c r="X63" s="29">
        <f>IFERROR(VLOOKUP(K63,'RoC4'!$B$1:$C$160,2,0),0)</f>
        <v>9.417326132</v>
      </c>
      <c r="Y63" s="29">
        <f>IFERROR(VLOOKUP(M63,'RoC5'!$B$1:$C$160,2,0),0)</f>
        <v>0</v>
      </c>
      <c r="Z63" s="29">
        <f>IFERROR(VLOOKUP(O63,'RoC6'!$B$1:$C$160,2,0),0)</f>
        <v>57.86647564</v>
      </c>
      <c r="AA63" s="29">
        <f>IFERROR(VLOOKUP(Q63,'RoC7'!$B$1:$C$160,2,0),0)</f>
        <v>0</v>
      </c>
      <c r="AB63" s="29">
        <f>IFERROR(VLOOKUP(S63,'RoC8'!$B$1:$C$160,2,0),0)</f>
        <v>470.0593628</v>
      </c>
    </row>
    <row r="64">
      <c r="A64" s="7">
        <v>62.0</v>
      </c>
      <c r="B64" s="25" t="s">
        <v>63</v>
      </c>
      <c r="C64" s="26">
        <f t="shared" si="1"/>
        <v>940.2948761</v>
      </c>
      <c r="D64" s="27"/>
      <c r="E64" s="28">
        <f>IFERROR(VLOOKUP($B64,'RoC1'!$A$1:$B$160,2,0),"0")</f>
        <v>62</v>
      </c>
      <c r="F64" s="29">
        <f>IFERROR(VLOOKUP(E64,'RoC1'!$B$1:$C$160,2,0),0)</f>
        <v>88.98541645</v>
      </c>
      <c r="G64" s="28">
        <f>IFERROR(VLOOKUP($B64,'RoC2'!$A$1:$B$161,2,0),"0")</f>
        <v>9</v>
      </c>
      <c r="H64" s="29">
        <f>IFERROR(VLOOKUP(G64,'RoC2'!$B$1:$C$161,2,0),0)</f>
        <v>727.0776227</v>
      </c>
      <c r="I64" s="28">
        <f>IFERROR(VLOOKUP($B64,'RoC3'!$A$1:$B$161,2,0),0)</f>
        <v>49</v>
      </c>
      <c r="J64" s="29">
        <f>IFERROR(VLOOKUP(I64,'RoC3'!$B$1:$C$161,2,0),0)</f>
        <v>124.231837</v>
      </c>
      <c r="K64" s="28">
        <f>IFERROR(VLOOKUP($B64,'RoC4'!$A$1:$B$161,2,0),0)</f>
        <v>0</v>
      </c>
      <c r="L64" s="29">
        <f>IFERROR(VLOOKUP(K64,'RoC4'!$B$1:$C$161,2,0),0)</f>
        <v>0</v>
      </c>
      <c r="M64" s="28">
        <f>IFERROR(VLOOKUP($B64,'RoC5'!$A$1:$B$161,2,0),0)</f>
        <v>0</v>
      </c>
      <c r="N64" s="29">
        <f>IFERROR(VLOOKUP(M64,'RoC5'!$B$1:$C$161,2,0),0)</f>
        <v>0</v>
      </c>
      <c r="O64" s="28">
        <f>IFERROR(VLOOKUP($B64,'RoC6'!$A$1:$B$161,2,0),0)</f>
        <v>0</v>
      </c>
      <c r="P64" s="29">
        <f>IFERROR(VLOOKUP(O64,'RoC6'!$B$1:$C$161,2,0),0)</f>
        <v>0</v>
      </c>
      <c r="Q64" s="28">
        <f>IFERROR(VLOOKUP($B64,'RoC7'!$A$1:$B$161,2,0),0)</f>
        <v>0</v>
      </c>
      <c r="R64" s="29">
        <f>IFERROR(VLOOKUP(Q64,'RoC7'!$B$1:$C$161,2,0),0)</f>
        <v>0</v>
      </c>
      <c r="S64" s="28">
        <f>IFERROR(VLOOKUP($B64,'RoC8'!$A$1:$B$161,2,0),0)</f>
        <v>0</v>
      </c>
      <c r="T64" s="29">
        <f>IFERROR(VLOOKUP(S64,'RoC8'!$B$1:$C$161,2,0),0)</f>
        <v>0</v>
      </c>
      <c r="U64" s="29">
        <f>IFERROR(VLOOKUP(E64,'RoC1'!$B$1:$C$160,2,0),0)</f>
        <v>88.98541645</v>
      </c>
      <c r="V64" s="29">
        <f>IFERROR(VLOOKUP(G64,'RoC2'!$B$1:$C$160,2,0),0)</f>
        <v>727.0776227</v>
      </c>
      <c r="W64" s="29">
        <f>IFERROR(VLOOKUP(I64,'RoC3'!$B$1:$C$160,2,0),0)</f>
        <v>124.231837</v>
      </c>
      <c r="X64" s="29">
        <f>IFERROR(VLOOKUP(K64,'RoC4'!$B$1:$C$160,2,0),0)</f>
        <v>0</v>
      </c>
      <c r="Y64" s="29">
        <f>IFERROR(VLOOKUP(M64,'RoC5'!$B$1:$C$160,2,0),0)</f>
        <v>0</v>
      </c>
      <c r="Z64" s="29">
        <f>IFERROR(VLOOKUP(O64,'RoC6'!$B$1:$C$160,2,0),0)</f>
        <v>0</v>
      </c>
      <c r="AA64" s="29">
        <f>IFERROR(VLOOKUP(Q64,'RoC7'!$B$1:$C$160,2,0),0)</f>
        <v>0</v>
      </c>
      <c r="AB64" s="29">
        <f>IFERROR(VLOOKUP(S64,'RoC8'!$B$1:$C$160,2,0),0)</f>
        <v>0</v>
      </c>
    </row>
    <row r="65">
      <c r="A65" s="7">
        <v>65.0</v>
      </c>
      <c r="B65" s="30" t="s">
        <v>80</v>
      </c>
      <c r="C65" s="26">
        <f t="shared" si="1"/>
        <v>907.8010488</v>
      </c>
      <c r="D65" s="27"/>
      <c r="E65" s="28" t="str">
        <f>IFERROR(VLOOKUP($B65,'RoC1'!$A$1:$B$160,2,0),"0")</f>
        <v>0</v>
      </c>
      <c r="F65" s="29">
        <f>IFERROR(VLOOKUP(E65,'RoC1'!$B$1:$C$160,2,0),0)</f>
        <v>0</v>
      </c>
      <c r="G65" s="28" t="str">
        <f>IFERROR(VLOOKUP($B65,'RoC2'!$A$1:$B$161,2,0),"0")</f>
        <v>0</v>
      </c>
      <c r="H65" s="29">
        <f>IFERROR(VLOOKUP(G65,'RoC2'!$B$1:$C$161,2,0),0)</f>
        <v>0</v>
      </c>
      <c r="I65" s="28">
        <f>IFERROR(VLOOKUP($B65,'RoC3'!$A$1:$B$161,2,0),0)</f>
        <v>34</v>
      </c>
      <c r="J65" s="29">
        <f>IFERROR(VLOOKUP(I65,'RoC3'!$B$1:$C$161,2,0),0)</f>
        <v>281.9565318</v>
      </c>
      <c r="K65" s="28">
        <f>IFERROR(VLOOKUP($B65,'RoC4'!$A$1:$B$161,2,0),0)</f>
        <v>26</v>
      </c>
      <c r="L65" s="29">
        <f>IFERROR(VLOOKUP(K65,'RoC4'!$B$1:$C$161,2,0),0)</f>
        <v>340.7188811</v>
      </c>
      <c r="M65" s="28">
        <f>IFERROR(VLOOKUP($B65,'RoC5'!$A$1:$B$161,2,0),0)</f>
        <v>0</v>
      </c>
      <c r="N65" s="29">
        <f>IFERROR(VLOOKUP(M65,'RoC5'!$B$1:$C$161,2,0),0)</f>
        <v>0</v>
      </c>
      <c r="O65" s="28">
        <f>IFERROR(VLOOKUP($B65,'RoC6'!$A$1:$B$161,2,0),0)</f>
        <v>53</v>
      </c>
      <c r="P65" s="29">
        <f>IFERROR(VLOOKUP(O65,'RoC6'!$B$1:$C$161,2,0),0)</f>
        <v>28.5148158</v>
      </c>
      <c r="Q65" s="28">
        <f>IFERROR(VLOOKUP($B65,'RoC7'!$A$1:$B$161,2,0),0)</f>
        <v>27</v>
      </c>
      <c r="R65" s="29">
        <f>IFERROR(VLOOKUP(Q65,'RoC7'!$B$1:$C$161,2,0),0)</f>
        <v>256.6108201</v>
      </c>
      <c r="S65" s="28">
        <f>IFERROR(VLOOKUP($B65,'RoC8'!$A$1:$B$161,2,0),0)</f>
        <v>0</v>
      </c>
      <c r="T65" s="29">
        <f>IFERROR(VLOOKUP(S65,'RoC8'!$B$1:$C$161,2,0),0)</f>
        <v>0</v>
      </c>
      <c r="U65" s="29">
        <f>IFERROR(VLOOKUP(E65,'RoC1'!$B$1:$C$160,2,0),0)</f>
        <v>0</v>
      </c>
      <c r="V65" s="29">
        <f>IFERROR(VLOOKUP(G65,'RoC2'!$B$1:$C$160,2,0),0)</f>
        <v>0</v>
      </c>
      <c r="W65" s="29">
        <f>IFERROR(VLOOKUP(I65,'RoC3'!$B$1:$C$160,2,0),0)</f>
        <v>281.9565318</v>
      </c>
      <c r="X65" s="29">
        <f>IFERROR(VLOOKUP(K65,'RoC4'!$B$1:$C$160,2,0),0)</f>
        <v>340.7188811</v>
      </c>
      <c r="Y65" s="29">
        <f>IFERROR(VLOOKUP(M65,'RoC5'!$B$1:$C$160,2,0),0)</f>
        <v>0</v>
      </c>
      <c r="Z65" s="29">
        <f>IFERROR(VLOOKUP(O65,'RoC6'!$B$1:$C$160,2,0),0)</f>
        <v>28.5148158</v>
      </c>
      <c r="AA65" s="29">
        <f>IFERROR(VLOOKUP(Q65,'RoC7'!$B$1:$C$160,2,0),0)</f>
        <v>256.6108201</v>
      </c>
      <c r="AB65" s="29">
        <f>IFERROR(VLOOKUP(S65,'RoC8'!$B$1:$C$160,2,0),0)</f>
        <v>0</v>
      </c>
    </row>
    <row r="66">
      <c r="A66" s="7">
        <v>63.0</v>
      </c>
      <c r="B66" s="30" t="s">
        <v>94</v>
      </c>
      <c r="C66" s="26">
        <f t="shared" si="1"/>
        <v>904.0794833</v>
      </c>
      <c r="D66" s="27"/>
      <c r="E66" s="28">
        <f>IFERROR(VLOOKUP($B66,'RoC1'!$A$1:$B$160,2,0),"0")</f>
        <v>6</v>
      </c>
      <c r="F66" s="29">
        <f>IFERROR(VLOOKUP(E66,'RoC1'!$B$1:$C$160,2,0),0)</f>
        <v>904.0794833</v>
      </c>
      <c r="G66" s="28" t="str">
        <f>IFERROR(VLOOKUP($B66,'RoC2'!$A$1:$B$161,2,0),"0")</f>
        <v>0</v>
      </c>
      <c r="H66" s="29">
        <f>IFERROR(VLOOKUP(G66,'RoC2'!$B$1:$C$161,2,0),0)</f>
        <v>0</v>
      </c>
      <c r="I66" s="28">
        <f>IFERROR(VLOOKUP($B66,'RoC3'!$A$1:$B$161,2,0),0)</f>
        <v>0</v>
      </c>
      <c r="J66" s="29">
        <f>IFERROR(VLOOKUP(I66,'RoC3'!$B$1:$C$161,2,0),0)</f>
        <v>0</v>
      </c>
      <c r="K66" s="28">
        <f>IFERROR(VLOOKUP($B66,'RoC4'!$A$1:$B$161,2,0),0)</f>
        <v>0</v>
      </c>
      <c r="L66" s="29">
        <f>IFERROR(VLOOKUP(K66,'RoC4'!$B$1:$C$161,2,0),0)</f>
        <v>0</v>
      </c>
      <c r="M66" s="28">
        <f>IFERROR(VLOOKUP($B66,'RoC5'!$A$1:$B$161,2,0),0)</f>
        <v>0</v>
      </c>
      <c r="N66" s="29">
        <f>IFERROR(VLOOKUP(M66,'RoC5'!$B$1:$C$161,2,0),0)</f>
        <v>0</v>
      </c>
      <c r="O66" s="28">
        <f>IFERROR(VLOOKUP($B66,'RoC6'!$A$1:$B$161,2,0),0)</f>
        <v>0</v>
      </c>
      <c r="P66" s="29">
        <f>IFERROR(VLOOKUP(O66,'RoC6'!$B$1:$C$161,2,0),0)</f>
        <v>0</v>
      </c>
      <c r="Q66" s="28">
        <f>IFERROR(VLOOKUP($B66,'RoC7'!$A$1:$B$161,2,0),0)</f>
        <v>0</v>
      </c>
      <c r="R66" s="29">
        <f>IFERROR(VLOOKUP(Q66,'RoC7'!$B$1:$C$161,2,0),0)</f>
        <v>0</v>
      </c>
      <c r="S66" s="28">
        <f>IFERROR(VLOOKUP($B66,'RoC8'!$A$1:$B$161,2,0),0)</f>
        <v>0</v>
      </c>
      <c r="T66" s="29">
        <f>IFERROR(VLOOKUP(S66,'RoC8'!$B$1:$C$161,2,0),0)</f>
        <v>0</v>
      </c>
      <c r="U66" s="29">
        <f>IFERROR(VLOOKUP(E66,'RoC1'!$B$1:$C$160,2,0),0)</f>
        <v>904.0794833</v>
      </c>
      <c r="V66" s="29">
        <f>IFERROR(VLOOKUP(G66,'RoC2'!$B$1:$C$160,2,0),0)</f>
        <v>0</v>
      </c>
      <c r="W66" s="29">
        <f>IFERROR(VLOOKUP(I66,'RoC3'!$B$1:$C$160,2,0),0)</f>
        <v>0</v>
      </c>
      <c r="X66" s="29">
        <f>IFERROR(VLOOKUP(K66,'RoC4'!$B$1:$C$160,2,0),0)</f>
        <v>0</v>
      </c>
      <c r="Y66" s="29">
        <f>IFERROR(VLOOKUP(M66,'RoC5'!$B$1:$C$160,2,0),0)</f>
        <v>0</v>
      </c>
      <c r="Z66" s="29">
        <f>IFERROR(VLOOKUP(O66,'RoC6'!$B$1:$C$160,2,0),0)</f>
        <v>0</v>
      </c>
      <c r="AA66" s="29">
        <f>IFERROR(VLOOKUP(Q66,'RoC7'!$B$1:$C$160,2,0),0)</f>
        <v>0</v>
      </c>
      <c r="AB66" s="29">
        <f>IFERROR(VLOOKUP(S66,'RoC8'!$B$1:$C$160,2,0),0)</f>
        <v>0</v>
      </c>
    </row>
    <row r="67">
      <c r="A67" s="7">
        <v>66.0</v>
      </c>
      <c r="B67" s="12" t="s">
        <v>90</v>
      </c>
      <c r="C67" s="26">
        <f t="shared" si="1"/>
        <v>857.1085084</v>
      </c>
      <c r="D67" s="27"/>
      <c r="E67" s="28">
        <f>IFERROR(VLOOKUP($B67,'RoC1'!$A$1:$B$160,2,0),"0")</f>
        <v>7</v>
      </c>
      <c r="F67" s="29">
        <f>IFERROR(VLOOKUP(E67,'RoC1'!$B$1:$C$160,2,0),0)</f>
        <v>857.1085084</v>
      </c>
      <c r="G67" s="28" t="str">
        <f>IFERROR(VLOOKUP($B67,'RoC2'!$A$1:$B$161,2,0),"0")</f>
        <v>0</v>
      </c>
      <c r="H67" s="29">
        <f>IFERROR(VLOOKUP(G67,'RoC2'!$B$1:$C$161,2,0),0)</f>
        <v>0</v>
      </c>
      <c r="I67" s="28">
        <f>IFERROR(VLOOKUP($B67,'RoC3'!$A$1:$B$161,2,0),0)</f>
        <v>0</v>
      </c>
      <c r="J67" s="29">
        <f>IFERROR(VLOOKUP(I67,'RoC3'!$B$1:$C$161,2,0),0)</f>
        <v>0</v>
      </c>
      <c r="K67" s="28">
        <f>IFERROR(VLOOKUP($B67,'RoC4'!$A$1:$B$161,2,0),0)</f>
        <v>0</v>
      </c>
      <c r="L67" s="29">
        <f>IFERROR(VLOOKUP(K67,'RoC4'!$B$1:$C$161,2,0),0)</f>
        <v>0</v>
      </c>
      <c r="M67" s="28">
        <f>IFERROR(VLOOKUP($B67,'RoC5'!$A$1:$B$161,2,0),0)</f>
        <v>0</v>
      </c>
      <c r="N67" s="29">
        <f>IFERROR(VLOOKUP(M67,'RoC5'!$B$1:$C$161,2,0),0)</f>
        <v>0</v>
      </c>
      <c r="O67" s="28">
        <f>IFERROR(VLOOKUP($B67,'RoC6'!$A$1:$B$161,2,0),0)</f>
        <v>0</v>
      </c>
      <c r="P67" s="29">
        <f>IFERROR(VLOOKUP(O67,'RoC6'!$B$1:$C$161,2,0),0)</f>
        <v>0</v>
      </c>
      <c r="Q67" s="28">
        <f>IFERROR(VLOOKUP($B67,'RoC7'!$A$1:$B$161,2,0),0)</f>
        <v>0</v>
      </c>
      <c r="R67" s="29">
        <f>IFERROR(VLOOKUP(Q67,'RoC7'!$B$1:$C$161,2,0),0)</f>
        <v>0</v>
      </c>
      <c r="S67" s="28">
        <f>IFERROR(VLOOKUP($B67,'RoC8'!$A$1:$B$161,2,0),0)</f>
        <v>0</v>
      </c>
      <c r="T67" s="29">
        <f>IFERROR(VLOOKUP(S67,'RoC8'!$B$1:$C$161,2,0),0)</f>
        <v>0</v>
      </c>
      <c r="U67" s="29">
        <f>IFERROR(VLOOKUP(E67,'RoC1'!$B$1:$C$160,2,0),0)</f>
        <v>857.1085084</v>
      </c>
      <c r="V67" s="29">
        <f>IFERROR(VLOOKUP(G67,'RoC2'!$B$1:$C$160,2,0),0)</f>
        <v>0</v>
      </c>
      <c r="W67" s="29">
        <f>IFERROR(VLOOKUP(I67,'RoC3'!$B$1:$C$160,2,0),0)</f>
        <v>0</v>
      </c>
      <c r="X67" s="29">
        <f>IFERROR(VLOOKUP(K67,'RoC4'!$B$1:$C$160,2,0),0)</f>
        <v>0</v>
      </c>
      <c r="Y67" s="29">
        <f>IFERROR(VLOOKUP(M67,'RoC5'!$B$1:$C$160,2,0),0)</f>
        <v>0</v>
      </c>
      <c r="Z67" s="29">
        <f>IFERROR(VLOOKUP(O67,'RoC6'!$B$1:$C$160,2,0),0)</f>
        <v>0</v>
      </c>
      <c r="AA67" s="29">
        <f>IFERROR(VLOOKUP(Q67,'RoC7'!$B$1:$C$160,2,0),0)</f>
        <v>0</v>
      </c>
      <c r="AB67" s="29">
        <f>IFERROR(VLOOKUP(S67,'RoC8'!$B$1:$C$160,2,0),0)</f>
        <v>0</v>
      </c>
    </row>
    <row r="68">
      <c r="A68" s="7">
        <v>67.0</v>
      </c>
      <c r="B68" s="25" t="s">
        <v>74</v>
      </c>
      <c r="C68" s="26">
        <f t="shared" si="1"/>
        <v>817.7676358</v>
      </c>
      <c r="D68" s="27"/>
      <c r="E68" s="28">
        <f>IFERROR(VLOOKUP($B68,'RoC1'!$A$1:$B$160,2,0),"0")</f>
        <v>17</v>
      </c>
      <c r="F68" s="29">
        <f>IFERROR(VLOOKUP(E68,'RoC1'!$B$1:$C$160,2,0),0)</f>
        <v>584.114704</v>
      </c>
      <c r="G68" s="28" t="str">
        <f>IFERROR(VLOOKUP($B68,'RoC2'!$A$1:$B$161,2,0),"0")</f>
        <v>0</v>
      </c>
      <c r="H68" s="29">
        <f>IFERROR(VLOOKUP(G68,'RoC2'!$B$1:$C$161,2,0),0)</f>
        <v>0</v>
      </c>
      <c r="I68" s="28">
        <f>IFERROR(VLOOKUP($B68,'RoC3'!$A$1:$B$161,2,0),0)</f>
        <v>0</v>
      </c>
      <c r="J68" s="29">
        <f>IFERROR(VLOOKUP(I68,'RoC3'!$B$1:$C$161,2,0),0)</f>
        <v>0</v>
      </c>
      <c r="K68" s="28">
        <f>IFERROR(VLOOKUP($B68,'RoC4'!$A$1:$B$161,2,0),0)</f>
        <v>34</v>
      </c>
      <c r="L68" s="29">
        <f>IFERROR(VLOOKUP(K68,'RoC4'!$B$1:$C$161,2,0),0)</f>
        <v>233.6529318</v>
      </c>
      <c r="M68" s="28">
        <f>IFERROR(VLOOKUP($B68,'RoC5'!$A$1:$B$161,2,0),0)</f>
        <v>0</v>
      </c>
      <c r="N68" s="29">
        <f>IFERROR(VLOOKUP(M68,'RoC5'!$B$1:$C$161,2,0),0)</f>
        <v>0</v>
      </c>
      <c r="O68" s="28">
        <f>IFERROR(VLOOKUP($B68,'RoC6'!$A$1:$B$161,2,0),0)</f>
        <v>0</v>
      </c>
      <c r="P68" s="29">
        <f>IFERROR(VLOOKUP(O68,'RoC6'!$B$1:$C$161,2,0),0)</f>
        <v>0</v>
      </c>
      <c r="Q68" s="28">
        <f>IFERROR(VLOOKUP($B68,'RoC7'!$A$1:$B$161,2,0),0)</f>
        <v>0</v>
      </c>
      <c r="R68" s="29">
        <f>IFERROR(VLOOKUP(Q68,'RoC7'!$B$1:$C$161,2,0),0)</f>
        <v>0</v>
      </c>
      <c r="S68" s="28">
        <f>IFERROR(VLOOKUP($B68,'RoC8'!$A$1:$B$161,2,0),0)</f>
        <v>0</v>
      </c>
      <c r="T68" s="29">
        <f>IFERROR(VLOOKUP(S68,'RoC8'!$B$1:$C$161,2,0),0)</f>
        <v>0</v>
      </c>
      <c r="U68" s="29">
        <f>IFERROR(VLOOKUP(E68,'RoC1'!$B$1:$C$160,2,0),0)</f>
        <v>584.114704</v>
      </c>
      <c r="V68" s="29">
        <f>IFERROR(VLOOKUP(G68,'RoC2'!$B$1:$C$160,2,0),0)</f>
        <v>0</v>
      </c>
      <c r="W68" s="29">
        <f>IFERROR(VLOOKUP(I68,'RoC3'!$B$1:$C$160,2,0),0)</f>
        <v>0</v>
      </c>
      <c r="X68" s="29">
        <f>IFERROR(VLOOKUP(K68,'RoC4'!$B$1:$C$160,2,0),0)</f>
        <v>233.6529318</v>
      </c>
      <c r="Y68" s="29">
        <f>IFERROR(VLOOKUP(M68,'RoC5'!$B$1:$C$160,2,0),0)</f>
        <v>0</v>
      </c>
      <c r="Z68" s="29">
        <f>IFERROR(VLOOKUP(O68,'RoC6'!$B$1:$C$160,2,0),0)</f>
        <v>0</v>
      </c>
      <c r="AA68" s="29">
        <f>IFERROR(VLOOKUP(Q68,'RoC7'!$B$1:$C$160,2,0),0)</f>
        <v>0</v>
      </c>
      <c r="AB68" s="29">
        <f>IFERROR(VLOOKUP(S68,'RoC8'!$B$1:$C$160,2,0),0)</f>
        <v>0</v>
      </c>
    </row>
    <row r="69">
      <c r="A69" s="7">
        <v>69.0</v>
      </c>
      <c r="B69" s="30" t="s">
        <v>35</v>
      </c>
      <c r="C69" s="26">
        <f t="shared" si="1"/>
        <v>782.4396191</v>
      </c>
      <c r="D69" s="27"/>
      <c r="E69" s="28" t="str">
        <f>IFERROR(VLOOKUP($B69,'RoC1'!$A$1:$B$160,2,0),"0")</f>
        <v>0</v>
      </c>
      <c r="F69" s="29">
        <f>IFERROR(VLOOKUP(E69,'RoC1'!$B$1:$C$160,2,0),0)</f>
        <v>0</v>
      </c>
      <c r="G69" s="28">
        <f>IFERROR(VLOOKUP($B69,'RoC2'!$A$1:$B$161,2,0),"0")</f>
        <v>45</v>
      </c>
      <c r="H69" s="29">
        <f>IFERROR(VLOOKUP(G69,'RoC2'!$B$1:$C$161,2,0),0)</f>
        <v>155.9593187</v>
      </c>
      <c r="I69" s="28">
        <f>IFERROR(VLOOKUP($B69,'RoC3'!$A$1:$B$161,2,0),0)</f>
        <v>45</v>
      </c>
      <c r="J69" s="29">
        <f>IFERROR(VLOOKUP(I69,'RoC3'!$B$1:$C$161,2,0),0)</f>
        <v>163.1635959</v>
      </c>
      <c r="K69" s="28">
        <f>IFERROR(VLOOKUP($B69,'RoC4'!$A$1:$B$161,2,0),0)</f>
        <v>54</v>
      </c>
      <c r="L69" s="29">
        <f>IFERROR(VLOOKUP(K69,'RoC4'!$B$1:$C$161,2,0),0)</f>
        <v>18.92125065</v>
      </c>
      <c r="M69" s="28">
        <f>IFERROR(VLOOKUP($B69,'RoC5'!$A$1:$B$161,2,0),0)</f>
        <v>43</v>
      </c>
      <c r="N69" s="29">
        <f>IFERROR(VLOOKUP(M69,'RoC5'!$B$1:$C$161,2,0),0)</f>
        <v>66.41961897</v>
      </c>
      <c r="O69" s="28">
        <f>IFERROR(VLOOKUP($B69,'RoC6'!$A$1:$B$161,2,0),0)</f>
        <v>33</v>
      </c>
      <c r="P69" s="29">
        <f>IFERROR(VLOOKUP(O69,'RoC6'!$B$1:$C$161,2,0),0)</f>
        <v>246.1034116</v>
      </c>
      <c r="Q69" s="28">
        <f>IFERROR(VLOOKUP($B69,'RoC7'!$A$1:$B$161,2,0),0)</f>
        <v>46</v>
      </c>
      <c r="R69" s="29">
        <f>IFERROR(VLOOKUP(Q69,'RoC7'!$B$1:$C$161,2,0),0)</f>
        <v>11.23043173</v>
      </c>
      <c r="S69" s="28">
        <f>IFERROR(VLOOKUP($B69,'RoC8'!$A$1:$B$161,2,0),0)</f>
        <v>29</v>
      </c>
      <c r="T69" s="29">
        <f>IFERROR(VLOOKUP(S69,'RoC8'!$B$1:$C$161,2,0),0)</f>
        <v>120.6419915</v>
      </c>
      <c r="U69" s="29">
        <f>IFERROR(VLOOKUP(E69,'RoC1'!$B$1:$C$160,2,0),0)</f>
        <v>0</v>
      </c>
      <c r="V69" s="29">
        <f>IFERROR(VLOOKUP(G69,'RoC2'!$B$1:$C$160,2,0),0)</f>
        <v>155.9593187</v>
      </c>
      <c r="W69" s="29">
        <f>IFERROR(VLOOKUP(I69,'RoC3'!$B$1:$C$160,2,0),0)</f>
        <v>163.1635959</v>
      </c>
      <c r="X69" s="29">
        <f>IFERROR(VLOOKUP(K69,'RoC4'!$B$1:$C$160,2,0),0)</f>
        <v>18.92125065</v>
      </c>
      <c r="Y69" s="29">
        <f>IFERROR(VLOOKUP(M69,'RoC5'!$B$1:$C$160,2,0),0)</f>
        <v>66.41961897</v>
      </c>
      <c r="Z69" s="29">
        <f>IFERROR(VLOOKUP(O69,'RoC6'!$B$1:$C$160,2,0),0)</f>
        <v>246.1034116</v>
      </c>
      <c r="AA69" s="29">
        <f>IFERROR(VLOOKUP(Q69,'RoC7'!$B$1:$C$160,2,0),0)</f>
        <v>11.23043173</v>
      </c>
      <c r="AB69" s="29">
        <f>IFERROR(VLOOKUP(S69,'RoC8'!$B$1:$C$160,2,0),0)</f>
        <v>120.6419915</v>
      </c>
    </row>
    <row r="70">
      <c r="A70" s="7">
        <v>68.0</v>
      </c>
      <c r="B70" s="25" t="s">
        <v>76</v>
      </c>
      <c r="C70" s="26">
        <f t="shared" si="1"/>
        <v>778.1032207</v>
      </c>
      <c r="D70" s="27"/>
      <c r="E70" s="28">
        <f>IFERROR(VLOOKUP($B70,'RoC1'!$A$1:$B$160,2,0),"0")</f>
        <v>35</v>
      </c>
      <c r="F70" s="29">
        <f>IFERROR(VLOOKUP(E70,'RoC1'!$B$1:$C$160,2,0),0)</f>
        <v>333.6438389</v>
      </c>
      <c r="G70" s="28" t="str">
        <f>IFERROR(VLOOKUP($B70,'RoC2'!$A$1:$B$161,2,0),"0")</f>
        <v>0</v>
      </c>
      <c r="H70" s="29">
        <f>IFERROR(VLOOKUP(G70,'RoC2'!$B$1:$C$161,2,0),0)</f>
        <v>0</v>
      </c>
      <c r="I70" s="28">
        <f>IFERROR(VLOOKUP($B70,'RoC3'!$A$1:$B$161,2,0),0)</f>
        <v>22</v>
      </c>
      <c r="J70" s="29">
        <f>IFERROR(VLOOKUP(I70,'RoC3'!$B$1:$C$161,2,0),0)</f>
        <v>444.4593818</v>
      </c>
      <c r="K70" s="28">
        <f>IFERROR(VLOOKUP($B70,'RoC4'!$A$1:$B$161,2,0),0)</f>
        <v>0</v>
      </c>
      <c r="L70" s="29">
        <f>IFERROR(VLOOKUP(K70,'RoC4'!$B$1:$C$161,2,0),0)</f>
        <v>0</v>
      </c>
      <c r="M70" s="28">
        <f>IFERROR(VLOOKUP($B70,'RoC5'!$A$1:$B$161,2,0),0)</f>
        <v>0</v>
      </c>
      <c r="N70" s="29">
        <f>IFERROR(VLOOKUP(M70,'RoC5'!$B$1:$C$161,2,0),0)</f>
        <v>0</v>
      </c>
      <c r="O70" s="28">
        <f>IFERROR(VLOOKUP($B70,'RoC6'!$A$1:$B$161,2,0),0)</f>
        <v>0</v>
      </c>
      <c r="P70" s="29">
        <f>IFERROR(VLOOKUP(O70,'RoC6'!$B$1:$C$161,2,0),0)</f>
        <v>0</v>
      </c>
      <c r="Q70" s="28">
        <f>IFERROR(VLOOKUP($B70,'RoC7'!$A$1:$B$161,2,0),0)</f>
        <v>0</v>
      </c>
      <c r="R70" s="29">
        <f>IFERROR(VLOOKUP(Q70,'RoC7'!$B$1:$C$161,2,0),0)</f>
        <v>0</v>
      </c>
      <c r="S70" s="28">
        <f>IFERROR(VLOOKUP($B70,'RoC8'!$A$1:$B$161,2,0),0)</f>
        <v>0</v>
      </c>
      <c r="T70" s="29">
        <f>IFERROR(VLOOKUP(S70,'RoC8'!$B$1:$C$161,2,0),0)</f>
        <v>0</v>
      </c>
      <c r="U70" s="29">
        <f>IFERROR(VLOOKUP(E70,'RoC1'!$B$1:$C$160,2,0),0)</f>
        <v>333.6438389</v>
      </c>
      <c r="V70" s="29">
        <f>IFERROR(VLOOKUP(G70,'RoC2'!$B$1:$C$160,2,0),0)</f>
        <v>0</v>
      </c>
      <c r="W70" s="29">
        <f>IFERROR(VLOOKUP(I70,'RoC3'!$B$1:$C$160,2,0),0)</f>
        <v>444.4593818</v>
      </c>
      <c r="X70" s="29">
        <f>IFERROR(VLOOKUP(K70,'RoC4'!$B$1:$C$160,2,0),0)</f>
        <v>0</v>
      </c>
      <c r="Y70" s="29">
        <f>IFERROR(VLOOKUP(M70,'RoC5'!$B$1:$C$160,2,0),0)</f>
        <v>0</v>
      </c>
      <c r="Z70" s="29">
        <f>IFERROR(VLOOKUP(O70,'RoC6'!$B$1:$C$160,2,0),0)</f>
        <v>0</v>
      </c>
      <c r="AA70" s="29">
        <f>IFERROR(VLOOKUP(Q70,'RoC7'!$B$1:$C$160,2,0),0)</f>
        <v>0</v>
      </c>
      <c r="AB70" s="29">
        <f>IFERROR(VLOOKUP(S70,'RoC8'!$B$1:$C$160,2,0),0)</f>
        <v>0</v>
      </c>
    </row>
    <row r="71">
      <c r="A71" s="7">
        <v>70.0</v>
      </c>
      <c r="B71" s="25" t="s">
        <v>84</v>
      </c>
      <c r="C71" s="26">
        <f t="shared" si="1"/>
        <v>717.0894322</v>
      </c>
      <c r="D71" s="27"/>
      <c r="E71" s="28">
        <f>IFERROR(VLOOKUP($B71,'RoC1'!$A$1:$B$160,2,0),"0")</f>
        <v>31</v>
      </c>
      <c r="F71" s="29">
        <f>IFERROR(VLOOKUP(E71,'RoC1'!$B$1:$C$160,2,0),0)</f>
        <v>379.1958238</v>
      </c>
      <c r="G71" s="28">
        <f>IFERROR(VLOOKUP($B71,'RoC2'!$A$1:$B$161,2,0),"0")</f>
        <v>29</v>
      </c>
      <c r="H71" s="29">
        <f>IFERROR(VLOOKUP(G71,'RoC2'!$B$1:$C$161,2,0),0)</f>
        <v>337.8936084</v>
      </c>
      <c r="I71" s="28">
        <f>IFERROR(VLOOKUP($B71,'RoC3'!$A$1:$B$161,2,0),0)</f>
        <v>0</v>
      </c>
      <c r="J71" s="29">
        <f>IFERROR(VLOOKUP(I71,'RoC3'!$B$1:$C$161,2,0),0)</f>
        <v>0</v>
      </c>
      <c r="K71" s="28">
        <f>IFERROR(VLOOKUP($B71,'RoC4'!$A$1:$B$161,2,0),0)</f>
        <v>0</v>
      </c>
      <c r="L71" s="29">
        <f>IFERROR(VLOOKUP(K71,'RoC4'!$B$1:$C$161,2,0),0)</f>
        <v>0</v>
      </c>
      <c r="M71" s="28">
        <f>IFERROR(VLOOKUP($B71,'RoC5'!$A$1:$B$161,2,0),0)</f>
        <v>0</v>
      </c>
      <c r="N71" s="29">
        <f>IFERROR(VLOOKUP(M71,'RoC5'!$B$1:$C$161,2,0),0)</f>
        <v>0</v>
      </c>
      <c r="O71" s="28">
        <f>IFERROR(VLOOKUP($B71,'RoC6'!$A$1:$B$161,2,0),0)</f>
        <v>0</v>
      </c>
      <c r="P71" s="29">
        <f>IFERROR(VLOOKUP(O71,'RoC6'!$B$1:$C$161,2,0),0)</f>
        <v>0</v>
      </c>
      <c r="Q71" s="28">
        <f>IFERROR(VLOOKUP($B71,'RoC7'!$A$1:$B$161,2,0),0)</f>
        <v>0</v>
      </c>
      <c r="R71" s="29">
        <f>IFERROR(VLOOKUP(Q71,'RoC7'!$B$1:$C$161,2,0),0)</f>
        <v>0</v>
      </c>
      <c r="S71" s="28">
        <f>IFERROR(VLOOKUP($B71,'RoC8'!$A$1:$B$161,2,0),0)</f>
        <v>0</v>
      </c>
      <c r="T71" s="29">
        <f>IFERROR(VLOOKUP(S71,'RoC8'!$B$1:$C$161,2,0),0)</f>
        <v>0</v>
      </c>
      <c r="U71" s="29">
        <f>IFERROR(VLOOKUP(E71,'RoC1'!$B$1:$C$160,2,0),0)</f>
        <v>379.1958238</v>
      </c>
      <c r="V71" s="29">
        <f>IFERROR(VLOOKUP(G71,'RoC2'!$B$1:$C$160,2,0),0)</f>
        <v>337.8936084</v>
      </c>
      <c r="W71" s="29">
        <f>IFERROR(VLOOKUP(I71,'RoC3'!$B$1:$C$160,2,0),0)</f>
        <v>0</v>
      </c>
      <c r="X71" s="29">
        <f>IFERROR(VLOOKUP(K71,'RoC4'!$B$1:$C$160,2,0),0)</f>
        <v>0</v>
      </c>
      <c r="Y71" s="29">
        <f>IFERROR(VLOOKUP(M71,'RoC5'!$B$1:$C$160,2,0),0)</f>
        <v>0</v>
      </c>
      <c r="Z71" s="29">
        <f>IFERROR(VLOOKUP(O71,'RoC6'!$B$1:$C$160,2,0),0)</f>
        <v>0</v>
      </c>
      <c r="AA71" s="29">
        <f>IFERROR(VLOOKUP(Q71,'RoC7'!$B$1:$C$160,2,0),0)</f>
        <v>0</v>
      </c>
      <c r="AB71" s="29">
        <f>IFERROR(VLOOKUP(S71,'RoC8'!$B$1:$C$160,2,0),0)</f>
        <v>0</v>
      </c>
    </row>
    <row r="72">
      <c r="A72" s="7">
        <v>71.0</v>
      </c>
      <c r="B72" s="25" t="s">
        <v>70</v>
      </c>
      <c r="C72" s="26">
        <f t="shared" si="1"/>
        <v>678.7170664</v>
      </c>
      <c r="D72" s="27"/>
      <c r="E72" s="28">
        <f>IFERROR(VLOOKUP($B72,'RoC1'!$A$1:$B$160,2,0),"0")</f>
        <v>26</v>
      </c>
      <c r="F72" s="29">
        <f>IFERROR(VLOOKUP(E72,'RoC1'!$B$1:$C$160,2,0),0)</f>
        <v>442.3167786</v>
      </c>
      <c r="G72" s="28" t="str">
        <f>IFERROR(VLOOKUP($B72,'RoC2'!$A$1:$B$161,2,0),"0")</f>
        <v>0</v>
      </c>
      <c r="H72" s="29">
        <f>IFERROR(VLOOKUP(G72,'RoC2'!$B$1:$C$161,2,0),0)</f>
        <v>0</v>
      </c>
      <c r="I72" s="28">
        <f>IFERROR(VLOOKUP($B72,'RoC3'!$A$1:$B$161,2,0),0)</f>
        <v>38</v>
      </c>
      <c r="J72" s="29">
        <f>IFERROR(VLOOKUP(I72,'RoC3'!$B$1:$C$161,2,0),0)</f>
        <v>236.4002877</v>
      </c>
      <c r="K72" s="28">
        <f>IFERROR(VLOOKUP($B72,'RoC4'!$A$1:$B$161,2,0),0)</f>
        <v>0</v>
      </c>
      <c r="L72" s="29">
        <f>IFERROR(VLOOKUP(K72,'RoC4'!$B$1:$C$161,2,0),0)</f>
        <v>0</v>
      </c>
      <c r="M72" s="28">
        <f>IFERROR(VLOOKUP($B72,'RoC5'!$A$1:$B$161,2,0),0)</f>
        <v>0</v>
      </c>
      <c r="N72" s="29">
        <f>IFERROR(VLOOKUP(M72,'RoC5'!$B$1:$C$161,2,0),0)</f>
        <v>0</v>
      </c>
      <c r="O72" s="28">
        <f>IFERROR(VLOOKUP($B72,'RoC6'!$A$1:$B$161,2,0),0)</f>
        <v>0</v>
      </c>
      <c r="P72" s="29">
        <f>IFERROR(VLOOKUP(O72,'RoC6'!$B$1:$C$161,2,0),0)</f>
        <v>0</v>
      </c>
      <c r="Q72" s="28">
        <f>IFERROR(VLOOKUP($B72,'RoC7'!$A$1:$B$161,2,0),0)</f>
        <v>0</v>
      </c>
      <c r="R72" s="29">
        <f>IFERROR(VLOOKUP(Q72,'RoC7'!$B$1:$C$161,2,0),0)</f>
        <v>0</v>
      </c>
      <c r="S72" s="28">
        <f>IFERROR(VLOOKUP($B72,'RoC8'!$A$1:$B$161,2,0),0)</f>
        <v>0</v>
      </c>
      <c r="T72" s="29">
        <f>IFERROR(VLOOKUP(S72,'RoC8'!$B$1:$C$161,2,0),0)</f>
        <v>0</v>
      </c>
      <c r="U72" s="29">
        <f>IFERROR(VLOOKUP(E72,'RoC1'!$B$1:$C$160,2,0),0)</f>
        <v>442.3167786</v>
      </c>
      <c r="V72" s="29">
        <f>IFERROR(VLOOKUP(G72,'RoC2'!$B$1:$C$160,2,0),0)</f>
        <v>0</v>
      </c>
      <c r="W72" s="29">
        <f>IFERROR(VLOOKUP(I72,'RoC3'!$B$1:$C$160,2,0),0)</f>
        <v>236.4002877</v>
      </c>
      <c r="X72" s="29">
        <f>IFERROR(VLOOKUP(K72,'RoC4'!$B$1:$C$160,2,0),0)</f>
        <v>0</v>
      </c>
      <c r="Y72" s="29">
        <f>IFERROR(VLOOKUP(M72,'RoC5'!$B$1:$C$160,2,0),0)</f>
        <v>0</v>
      </c>
      <c r="Z72" s="29">
        <f>IFERROR(VLOOKUP(O72,'RoC6'!$B$1:$C$160,2,0),0)</f>
        <v>0</v>
      </c>
      <c r="AA72" s="29">
        <f>IFERROR(VLOOKUP(Q72,'RoC7'!$B$1:$C$160,2,0),0)</f>
        <v>0</v>
      </c>
      <c r="AB72" s="29">
        <f>IFERROR(VLOOKUP(S72,'RoC8'!$B$1:$C$160,2,0),0)</f>
        <v>0</v>
      </c>
    </row>
    <row r="73">
      <c r="A73" s="7">
        <v>72.0</v>
      </c>
      <c r="B73" s="30" t="s">
        <v>79</v>
      </c>
      <c r="C73" s="26">
        <f t="shared" si="1"/>
        <v>676.52385</v>
      </c>
      <c r="D73" s="27"/>
      <c r="E73" s="28" t="str">
        <f>IFERROR(VLOOKUP($B73,'RoC1'!$A$1:$B$160,2,0),"0")</f>
        <v>0</v>
      </c>
      <c r="F73" s="29">
        <f>IFERROR(VLOOKUP(E73,'RoC1'!$B$1:$C$160,2,0),0)</f>
        <v>0</v>
      </c>
      <c r="G73" s="28">
        <f>IFERROR(VLOOKUP($B73,'RoC2'!$A$1:$B$161,2,0),"0")</f>
        <v>12</v>
      </c>
      <c r="H73" s="29">
        <f>IFERROR(VLOOKUP(G73,'RoC2'!$B$1:$C$161,2,0),0)</f>
        <v>638.3226119</v>
      </c>
      <c r="I73" s="28">
        <f>IFERROR(VLOOKUP($B73,'RoC3'!$A$1:$B$161,2,0),0)</f>
        <v>0</v>
      </c>
      <c r="J73" s="29">
        <f>IFERROR(VLOOKUP(I73,'RoC3'!$B$1:$C$161,2,0),0)</f>
        <v>0</v>
      </c>
      <c r="K73" s="28">
        <f>IFERROR(VLOOKUP($B73,'RoC4'!$A$1:$B$161,2,0),0)</f>
        <v>0</v>
      </c>
      <c r="L73" s="29">
        <f>IFERROR(VLOOKUP(K73,'RoC4'!$B$1:$C$161,2,0),0)</f>
        <v>0</v>
      </c>
      <c r="M73" s="28">
        <f>IFERROR(VLOOKUP($B73,'RoC5'!$A$1:$B$161,2,0),0)</f>
        <v>0</v>
      </c>
      <c r="N73" s="29">
        <f>IFERROR(VLOOKUP(M73,'RoC5'!$B$1:$C$161,2,0),0)</f>
        <v>0</v>
      </c>
      <c r="O73" s="28">
        <f>IFERROR(VLOOKUP($B73,'RoC6'!$A$1:$B$161,2,0),0)</f>
        <v>52</v>
      </c>
      <c r="P73" s="29">
        <f>IFERROR(VLOOKUP(O73,'RoC6'!$B$1:$C$161,2,0),0)</f>
        <v>38.2012381</v>
      </c>
      <c r="Q73" s="28">
        <f>IFERROR(VLOOKUP($B73,'RoC7'!$A$1:$B$161,2,0),0)</f>
        <v>0</v>
      </c>
      <c r="R73" s="29">
        <f>IFERROR(VLOOKUP(Q73,'RoC7'!$B$1:$C$161,2,0),0)</f>
        <v>0</v>
      </c>
      <c r="S73" s="28">
        <f>IFERROR(VLOOKUP($B73,'RoC8'!$A$1:$B$161,2,0),0)</f>
        <v>0</v>
      </c>
      <c r="T73" s="29">
        <f>IFERROR(VLOOKUP(S73,'RoC8'!$B$1:$C$161,2,0),0)</f>
        <v>0</v>
      </c>
      <c r="U73" s="29">
        <f>IFERROR(VLOOKUP(E73,'RoC1'!$B$1:$C$160,2,0),0)</f>
        <v>0</v>
      </c>
      <c r="V73" s="29">
        <f>IFERROR(VLOOKUP(G73,'RoC2'!$B$1:$C$160,2,0),0)</f>
        <v>638.3226119</v>
      </c>
      <c r="W73" s="29">
        <f>IFERROR(VLOOKUP(I73,'RoC3'!$B$1:$C$160,2,0),0)</f>
        <v>0</v>
      </c>
      <c r="X73" s="29">
        <f>IFERROR(VLOOKUP(K73,'RoC4'!$B$1:$C$160,2,0),0)</f>
        <v>0</v>
      </c>
      <c r="Y73" s="29">
        <f>IFERROR(VLOOKUP(M73,'RoC5'!$B$1:$C$160,2,0),0)</f>
        <v>0</v>
      </c>
      <c r="Z73" s="29">
        <f>IFERROR(VLOOKUP(O73,'RoC6'!$B$1:$C$160,2,0),0)</f>
        <v>38.2012381</v>
      </c>
      <c r="AA73" s="29">
        <f>IFERROR(VLOOKUP(Q73,'RoC7'!$B$1:$C$160,2,0),0)</f>
        <v>0</v>
      </c>
      <c r="AB73" s="29">
        <f>IFERROR(VLOOKUP(S73,'RoC8'!$B$1:$C$160,2,0),0)</f>
        <v>0</v>
      </c>
    </row>
    <row r="74">
      <c r="A74" s="7">
        <v>73.0</v>
      </c>
      <c r="B74" s="40" t="s">
        <v>96</v>
      </c>
      <c r="C74" s="26">
        <f t="shared" si="1"/>
        <v>657.2050499</v>
      </c>
      <c r="D74" s="27"/>
      <c r="E74" s="28" t="str">
        <f>IFERROR(VLOOKUP($B74,'RoC1'!$A$1:$B$160,2,0),"0")</f>
        <v>0</v>
      </c>
      <c r="F74" s="29">
        <f>IFERROR(VLOOKUP(E74,'RoC1'!$B$1:$C$160,2,0),0)</f>
        <v>0</v>
      </c>
      <c r="G74" s="28">
        <f>IFERROR(VLOOKUP($B74,'RoC2'!$A$1:$B$161,2,0),"0")</f>
        <v>28</v>
      </c>
      <c r="H74" s="29">
        <f>IFERROR(VLOOKUP(G74,'RoC2'!$B$1:$C$161,2,0),0)</f>
        <v>351.2003544</v>
      </c>
      <c r="I74" s="28">
        <f>IFERROR(VLOOKUP($B74,'RoC3'!$A$1:$B$161,2,0),0)</f>
        <v>32</v>
      </c>
      <c r="J74" s="29">
        <f>IFERROR(VLOOKUP(I74,'RoC3'!$B$1:$C$161,2,0),0)</f>
        <v>306.0046955</v>
      </c>
      <c r="K74" s="28">
        <f>IFERROR(VLOOKUP($B74,'RoC4'!$A$1:$B$161,2,0),0)</f>
        <v>0</v>
      </c>
      <c r="L74" s="29">
        <f>IFERROR(VLOOKUP(K74,'RoC4'!$B$1:$C$161,2,0),0)</f>
        <v>0</v>
      </c>
      <c r="M74" s="28">
        <f>IFERROR(VLOOKUP($B74,'RoC5'!$A$1:$B$161,2,0),0)</f>
        <v>0</v>
      </c>
      <c r="N74" s="29">
        <f>IFERROR(VLOOKUP(M74,'RoC5'!$B$1:$C$161,2,0),0)</f>
        <v>0</v>
      </c>
      <c r="O74" s="28">
        <f>IFERROR(VLOOKUP($B74,'RoC6'!$A$1:$B$161,2,0),0)</f>
        <v>0</v>
      </c>
      <c r="P74" s="29">
        <f>IFERROR(VLOOKUP(O74,'RoC6'!$B$1:$C$161,2,0),0)</f>
        <v>0</v>
      </c>
      <c r="Q74" s="28">
        <f>IFERROR(VLOOKUP($B74,'RoC7'!$A$1:$B$161,2,0),0)</f>
        <v>0</v>
      </c>
      <c r="R74" s="29">
        <f>IFERROR(VLOOKUP(Q74,'RoC7'!$B$1:$C$161,2,0),0)</f>
        <v>0</v>
      </c>
      <c r="S74" s="28">
        <f>IFERROR(VLOOKUP($B74,'RoC8'!$A$1:$B$161,2,0),0)</f>
        <v>0</v>
      </c>
      <c r="T74" s="29">
        <f>IFERROR(VLOOKUP(S74,'RoC8'!$B$1:$C$161,2,0),0)</f>
        <v>0</v>
      </c>
      <c r="U74" s="29">
        <f>IFERROR(VLOOKUP(E74,'RoC1'!$B$1:$C$160,2,0),0)</f>
        <v>0</v>
      </c>
      <c r="V74" s="29">
        <f>IFERROR(VLOOKUP(G74,'RoC2'!$B$1:$C$160,2,0),0)</f>
        <v>351.2003544</v>
      </c>
      <c r="W74" s="29">
        <f>IFERROR(VLOOKUP(I74,'RoC3'!$B$1:$C$160,2,0),0)</f>
        <v>306.0046955</v>
      </c>
      <c r="X74" s="29">
        <f>IFERROR(VLOOKUP(K74,'RoC4'!$B$1:$C$160,2,0),0)</f>
        <v>0</v>
      </c>
      <c r="Y74" s="29">
        <f>IFERROR(VLOOKUP(M74,'RoC5'!$B$1:$C$160,2,0),0)</f>
        <v>0</v>
      </c>
      <c r="Z74" s="29">
        <f>IFERROR(VLOOKUP(O74,'RoC6'!$B$1:$C$160,2,0),0)</f>
        <v>0</v>
      </c>
      <c r="AA74" s="29">
        <f>IFERROR(VLOOKUP(Q74,'RoC7'!$B$1:$C$160,2,0),0)</f>
        <v>0</v>
      </c>
      <c r="AB74" s="29">
        <f>IFERROR(VLOOKUP(S74,'RoC8'!$B$1:$C$160,2,0),0)</f>
        <v>0</v>
      </c>
    </row>
    <row r="75">
      <c r="A75" s="7">
        <v>74.0</v>
      </c>
      <c r="B75" s="30" t="s">
        <v>159</v>
      </c>
      <c r="C75" s="26">
        <f t="shared" si="1"/>
        <v>623.8277798</v>
      </c>
      <c r="D75" s="27"/>
      <c r="E75" s="28">
        <f>IFERROR(VLOOKUP($B75,'RoC1'!$A$1:$B$160,2,0),"0")</f>
        <v>15</v>
      </c>
      <c r="F75" s="29">
        <f>IFERROR(VLOOKUP(E75,'RoC1'!$B$1:$C$160,2,0),0)</f>
        <v>623.8277798</v>
      </c>
      <c r="G75" s="28" t="str">
        <f>IFERROR(VLOOKUP($B75,'RoC2'!$A$1:$B$161,2,0),"0")</f>
        <v>0</v>
      </c>
      <c r="H75" s="29">
        <f>IFERROR(VLOOKUP(G75,'RoC2'!$B$1:$C$161,2,0),0)</f>
        <v>0</v>
      </c>
      <c r="I75" s="28">
        <f>IFERROR(VLOOKUP($B75,'RoC3'!$A$1:$B$161,2,0),0)</f>
        <v>0</v>
      </c>
      <c r="J75" s="29">
        <f>IFERROR(VLOOKUP(I75,'RoC3'!$B$1:$C$161,2,0),0)</f>
        <v>0</v>
      </c>
      <c r="K75" s="28">
        <f>IFERROR(VLOOKUP($B75,'RoC4'!$A$1:$B$161,2,0),0)</f>
        <v>0</v>
      </c>
      <c r="L75" s="29">
        <f>IFERROR(VLOOKUP(K75,'RoC4'!$B$1:$C$161,2,0),0)</f>
        <v>0</v>
      </c>
      <c r="M75" s="28">
        <f>IFERROR(VLOOKUP($B75,'RoC5'!$A$1:$B$161,2,0),0)</f>
        <v>0</v>
      </c>
      <c r="N75" s="29">
        <f>IFERROR(VLOOKUP(M75,'RoC5'!$B$1:$C$161,2,0),0)</f>
        <v>0</v>
      </c>
      <c r="O75" s="28">
        <f>IFERROR(VLOOKUP($B75,'RoC6'!$A$1:$B$161,2,0),0)</f>
        <v>0</v>
      </c>
      <c r="P75" s="29">
        <f>IFERROR(VLOOKUP(O75,'RoC6'!$B$1:$C$161,2,0),0)</f>
        <v>0</v>
      </c>
      <c r="Q75" s="28">
        <f>IFERROR(VLOOKUP($B75,'RoC7'!$A$1:$B$161,2,0),0)</f>
        <v>0</v>
      </c>
      <c r="R75" s="29">
        <f>IFERROR(VLOOKUP(Q75,'RoC7'!$B$1:$C$161,2,0),0)</f>
        <v>0</v>
      </c>
      <c r="S75" s="28">
        <f>IFERROR(VLOOKUP($B75,'RoC8'!$A$1:$B$161,2,0),0)</f>
        <v>0</v>
      </c>
      <c r="T75" s="29">
        <f>IFERROR(VLOOKUP(S75,'RoC8'!$B$1:$C$161,2,0),0)</f>
        <v>0</v>
      </c>
      <c r="U75" s="29">
        <f>IFERROR(VLOOKUP(E75,'RoC1'!$B$1:$C$160,2,0),0)</f>
        <v>623.8277798</v>
      </c>
      <c r="V75" s="29">
        <f>IFERROR(VLOOKUP(G75,'RoC2'!$B$1:$C$160,2,0),0)</f>
        <v>0</v>
      </c>
      <c r="W75" s="29">
        <f>IFERROR(VLOOKUP(I75,'RoC3'!$B$1:$C$160,2,0),0)</f>
        <v>0</v>
      </c>
      <c r="X75" s="29">
        <f>IFERROR(VLOOKUP(K75,'RoC4'!$B$1:$C$160,2,0),0)</f>
        <v>0</v>
      </c>
      <c r="Y75" s="29">
        <f>IFERROR(VLOOKUP(M75,'RoC5'!$B$1:$C$160,2,0),0)</f>
        <v>0</v>
      </c>
      <c r="Z75" s="29">
        <f>IFERROR(VLOOKUP(O75,'RoC6'!$B$1:$C$160,2,0),0)</f>
        <v>0</v>
      </c>
      <c r="AA75" s="29">
        <f>IFERROR(VLOOKUP(Q75,'RoC7'!$B$1:$C$160,2,0),0)</f>
        <v>0</v>
      </c>
      <c r="AB75" s="29">
        <f>IFERROR(VLOOKUP(S75,'RoC8'!$B$1:$C$160,2,0),0)</f>
        <v>0</v>
      </c>
    </row>
    <row r="76">
      <c r="A76" s="7">
        <v>75.0</v>
      </c>
      <c r="B76" s="25" t="s">
        <v>56</v>
      </c>
      <c r="C76" s="26">
        <f t="shared" si="1"/>
        <v>510.3335041</v>
      </c>
      <c r="D76" s="27"/>
      <c r="E76" s="28">
        <f>IFERROR(VLOOKUP($B76,'RoC1'!$A$1:$B$160,2,0),"0")</f>
        <v>56</v>
      </c>
      <c r="F76" s="29">
        <f>IFERROR(VLOOKUP(E76,'RoC1'!$B$1:$C$160,2,0),0)</f>
        <v>136.9181467</v>
      </c>
      <c r="G76" s="28" t="str">
        <f>IFERROR(VLOOKUP($B76,'RoC2'!$A$1:$B$161,2,0),"0")</f>
        <v>0</v>
      </c>
      <c r="H76" s="29">
        <f>IFERROR(VLOOKUP(G76,'RoC2'!$B$1:$C$161,2,0),0)</f>
        <v>0</v>
      </c>
      <c r="I76" s="28">
        <f>IFERROR(VLOOKUP($B76,'RoC3'!$A$1:$B$161,2,0),0)</f>
        <v>0</v>
      </c>
      <c r="J76" s="29">
        <f>IFERROR(VLOOKUP(I76,'RoC3'!$B$1:$C$161,2,0),0)</f>
        <v>0</v>
      </c>
      <c r="K76" s="28">
        <f>IFERROR(VLOOKUP($B76,'RoC4'!$A$1:$B$161,2,0),0)</f>
        <v>0</v>
      </c>
      <c r="L76" s="29">
        <f>IFERROR(VLOOKUP(K76,'RoC4'!$B$1:$C$161,2,0),0)</f>
        <v>0</v>
      </c>
      <c r="M76" s="28">
        <f>IFERROR(VLOOKUP($B76,'RoC5'!$A$1:$B$161,2,0),0)</f>
        <v>0</v>
      </c>
      <c r="N76" s="29">
        <f>IFERROR(VLOOKUP(M76,'RoC5'!$B$1:$C$161,2,0),0)</f>
        <v>0</v>
      </c>
      <c r="O76" s="28">
        <f>IFERROR(VLOOKUP($B76,'RoC6'!$A$1:$B$161,2,0),0)</f>
        <v>0</v>
      </c>
      <c r="P76" s="29">
        <f>IFERROR(VLOOKUP(O76,'RoC6'!$B$1:$C$161,2,0),0)</f>
        <v>0</v>
      </c>
      <c r="Q76" s="28">
        <f>IFERROR(VLOOKUP($B76,'RoC7'!$A$1:$B$161,2,0),0)</f>
        <v>20</v>
      </c>
      <c r="R76" s="29">
        <f>IFERROR(VLOOKUP(Q76,'RoC7'!$B$1:$C$161,2,0),0)</f>
        <v>373.4153574</v>
      </c>
      <c r="S76" s="28">
        <f>IFERROR(VLOOKUP($B76,'RoC8'!$A$1:$B$161,2,0),0)</f>
        <v>0</v>
      </c>
      <c r="T76" s="29">
        <f>IFERROR(VLOOKUP(S76,'RoC8'!$B$1:$C$161,2,0),0)</f>
        <v>0</v>
      </c>
      <c r="U76" s="29">
        <f>IFERROR(VLOOKUP(E76,'RoC1'!$B$1:$C$160,2,0),0)</f>
        <v>136.9181467</v>
      </c>
      <c r="V76" s="29">
        <f>IFERROR(VLOOKUP(G76,'RoC2'!$B$1:$C$160,2,0),0)</f>
        <v>0</v>
      </c>
      <c r="W76" s="29">
        <f>IFERROR(VLOOKUP(I76,'RoC3'!$B$1:$C$160,2,0),0)</f>
        <v>0</v>
      </c>
      <c r="X76" s="29">
        <f>IFERROR(VLOOKUP(K76,'RoC4'!$B$1:$C$160,2,0),0)</f>
        <v>0</v>
      </c>
      <c r="Y76" s="29">
        <f>IFERROR(VLOOKUP(M76,'RoC5'!$B$1:$C$160,2,0),0)</f>
        <v>0</v>
      </c>
      <c r="Z76" s="29">
        <f>IFERROR(VLOOKUP(O76,'RoC6'!$B$1:$C$160,2,0),0)</f>
        <v>0</v>
      </c>
      <c r="AA76" s="29">
        <f>IFERROR(VLOOKUP(Q76,'RoC7'!$B$1:$C$160,2,0),0)</f>
        <v>373.4153574</v>
      </c>
      <c r="AB76" s="29">
        <f>IFERROR(VLOOKUP(S76,'RoC8'!$B$1:$C$160,2,0),0)</f>
        <v>0</v>
      </c>
    </row>
    <row r="77">
      <c r="A77" s="7">
        <v>76.0</v>
      </c>
      <c r="B77" s="30" t="s">
        <v>100</v>
      </c>
      <c r="C77" s="26">
        <f t="shared" si="1"/>
        <v>499.6123751</v>
      </c>
      <c r="D77" s="27"/>
      <c r="E77" s="28">
        <f>IFERROR(VLOOKUP($B77,'RoC1'!$A$1:$B$160,2,0),"0")</f>
        <v>22</v>
      </c>
      <c r="F77" s="29">
        <f>IFERROR(VLOOKUP(E77,'RoC1'!$B$1:$C$160,2,0),0)</f>
        <v>499.6123751</v>
      </c>
      <c r="G77" s="28" t="str">
        <f>IFERROR(VLOOKUP($B77,'RoC2'!$A$1:$B$161,2,0),"0")</f>
        <v>0</v>
      </c>
      <c r="H77" s="29">
        <f>IFERROR(VLOOKUP(G77,'RoC2'!$B$1:$C$161,2,0),0)</f>
        <v>0</v>
      </c>
      <c r="I77" s="28">
        <f>IFERROR(VLOOKUP($B77,'RoC3'!$A$1:$B$161,2,0),0)</f>
        <v>0</v>
      </c>
      <c r="J77" s="29">
        <f>IFERROR(VLOOKUP(I77,'RoC3'!$B$1:$C$161,2,0),0)</f>
        <v>0</v>
      </c>
      <c r="K77" s="28">
        <f>IFERROR(VLOOKUP($B77,'RoC4'!$A$1:$B$161,2,0),0)</f>
        <v>0</v>
      </c>
      <c r="L77" s="29">
        <f>IFERROR(VLOOKUP(K77,'RoC4'!$B$1:$C$161,2,0),0)</f>
        <v>0</v>
      </c>
      <c r="M77" s="28">
        <f>IFERROR(VLOOKUP($B77,'RoC5'!$A$1:$B$161,2,0),0)</f>
        <v>0</v>
      </c>
      <c r="N77" s="29">
        <f>IFERROR(VLOOKUP(M77,'RoC5'!$B$1:$C$161,2,0),0)</f>
        <v>0</v>
      </c>
      <c r="O77" s="28">
        <f>IFERROR(VLOOKUP($B77,'RoC6'!$A$1:$B$161,2,0),0)</f>
        <v>0</v>
      </c>
      <c r="P77" s="29">
        <f>IFERROR(VLOOKUP(O77,'RoC6'!$B$1:$C$161,2,0),0)</f>
        <v>0</v>
      </c>
      <c r="Q77" s="28">
        <f>IFERROR(VLOOKUP($B77,'RoC7'!$A$1:$B$161,2,0),0)</f>
        <v>0</v>
      </c>
      <c r="R77" s="29">
        <f>IFERROR(VLOOKUP(Q77,'RoC7'!$B$1:$C$161,2,0),0)</f>
        <v>0</v>
      </c>
      <c r="S77" s="28">
        <f>IFERROR(VLOOKUP($B77,'RoC8'!$A$1:$B$161,2,0),0)</f>
        <v>0</v>
      </c>
      <c r="T77" s="29">
        <f>IFERROR(VLOOKUP(S77,'RoC8'!$B$1:$C$161,2,0),0)</f>
        <v>0</v>
      </c>
      <c r="U77" s="29">
        <f>IFERROR(VLOOKUP(E77,'RoC1'!$B$1:$C$160,2,0),0)</f>
        <v>499.6123751</v>
      </c>
      <c r="V77" s="29">
        <f>IFERROR(VLOOKUP(G77,'RoC2'!$B$1:$C$160,2,0),0)</f>
        <v>0</v>
      </c>
      <c r="W77" s="29">
        <f>IFERROR(VLOOKUP(I77,'RoC3'!$B$1:$C$160,2,0),0)</f>
        <v>0</v>
      </c>
      <c r="X77" s="29">
        <f>IFERROR(VLOOKUP(K77,'RoC4'!$B$1:$C$160,2,0),0)</f>
        <v>0</v>
      </c>
      <c r="Y77" s="29">
        <f>IFERROR(VLOOKUP(M77,'RoC5'!$B$1:$C$160,2,0),0)</f>
        <v>0</v>
      </c>
      <c r="Z77" s="29">
        <f>IFERROR(VLOOKUP(O77,'RoC6'!$B$1:$C$160,2,0),0)</f>
        <v>0</v>
      </c>
      <c r="AA77" s="29">
        <f>IFERROR(VLOOKUP(Q77,'RoC7'!$B$1:$C$160,2,0),0)</f>
        <v>0</v>
      </c>
      <c r="AB77" s="29">
        <f>IFERROR(VLOOKUP(S77,'RoC8'!$B$1:$C$160,2,0),0)</f>
        <v>0</v>
      </c>
    </row>
    <row r="78">
      <c r="A78" s="7">
        <v>77.0</v>
      </c>
      <c r="B78" s="39" t="s">
        <v>160</v>
      </c>
      <c r="C78" s="26">
        <f t="shared" si="1"/>
        <v>470.0593628</v>
      </c>
      <c r="D78" s="27"/>
      <c r="E78" s="28">
        <f>IFERROR(VLOOKUP($B78,'RoC1'!$A$1:$B$160,2,0),"0")</f>
        <v>24</v>
      </c>
      <c r="F78" s="29">
        <f>IFERROR(VLOOKUP(E78,'RoC1'!$B$1:$C$160,2,0),0)</f>
        <v>470.0593628</v>
      </c>
      <c r="G78" s="28" t="str">
        <f>IFERROR(VLOOKUP($B78,'RoC2'!$A$1:$B$161,2,0),"0")</f>
        <v>0</v>
      </c>
      <c r="H78" s="29">
        <f>IFERROR(VLOOKUP(G78,'RoC2'!$B$1:$C$161,2,0),0)</f>
        <v>0</v>
      </c>
      <c r="I78" s="28">
        <f>IFERROR(VLOOKUP($B78,'RoC3'!$A$1:$B$161,2,0),0)</f>
        <v>0</v>
      </c>
      <c r="J78" s="29">
        <f>IFERROR(VLOOKUP(I78,'RoC3'!$B$1:$C$161,2,0),0)</f>
        <v>0</v>
      </c>
      <c r="K78" s="28">
        <f>IFERROR(VLOOKUP($B78,'RoC4'!$A$1:$B$161,2,0),0)</f>
        <v>0</v>
      </c>
      <c r="L78" s="29">
        <f>IFERROR(VLOOKUP(K78,'RoC4'!$B$1:$C$161,2,0),0)</f>
        <v>0</v>
      </c>
      <c r="M78" s="28">
        <f>IFERROR(VLOOKUP($B78,'RoC5'!$A$1:$B$161,2,0),0)</f>
        <v>0</v>
      </c>
      <c r="N78" s="29">
        <f>IFERROR(VLOOKUP(M78,'RoC5'!$B$1:$C$161,2,0),0)</f>
        <v>0</v>
      </c>
      <c r="O78" s="28">
        <f>IFERROR(VLOOKUP($B78,'RoC6'!$A$1:$B$161,2,0),0)</f>
        <v>0</v>
      </c>
      <c r="P78" s="29">
        <f>IFERROR(VLOOKUP(O78,'RoC6'!$B$1:$C$161,2,0),0)</f>
        <v>0</v>
      </c>
      <c r="Q78" s="28">
        <f>IFERROR(VLOOKUP($B78,'RoC7'!$A$1:$B$161,2,0),0)</f>
        <v>0</v>
      </c>
      <c r="R78" s="29">
        <f>IFERROR(VLOOKUP(Q78,'RoC7'!$B$1:$C$161,2,0),0)</f>
        <v>0</v>
      </c>
      <c r="S78" s="28">
        <f>IFERROR(VLOOKUP($B78,'RoC8'!$A$1:$B$161,2,0),0)</f>
        <v>0</v>
      </c>
      <c r="T78" s="29">
        <f>IFERROR(VLOOKUP(S78,'RoC8'!$B$1:$C$161,2,0),0)</f>
        <v>0</v>
      </c>
      <c r="U78" s="29">
        <f>IFERROR(VLOOKUP(E78,'RoC1'!$B$1:$C$160,2,0),0)</f>
        <v>470.0593628</v>
      </c>
      <c r="V78" s="29">
        <f>IFERROR(VLOOKUP(G78,'RoC2'!$B$1:$C$160,2,0),0)</f>
        <v>0</v>
      </c>
      <c r="W78" s="29">
        <f>IFERROR(VLOOKUP(I78,'RoC3'!$B$1:$C$160,2,0),0)</f>
        <v>0</v>
      </c>
      <c r="X78" s="29">
        <f>IFERROR(VLOOKUP(K78,'RoC4'!$B$1:$C$160,2,0),0)</f>
        <v>0</v>
      </c>
      <c r="Y78" s="29">
        <f>IFERROR(VLOOKUP(M78,'RoC5'!$B$1:$C$160,2,0),0)</f>
        <v>0</v>
      </c>
      <c r="Z78" s="29">
        <f>IFERROR(VLOOKUP(O78,'RoC6'!$B$1:$C$160,2,0),0)</f>
        <v>0</v>
      </c>
      <c r="AA78" s="29">
        <f>IFERROR(VLOOKUP(Q78,'RoC7'!$B$1:$C$160,2,0),0)</f>
        <v>0</v>
      </c>
      <c r="AB78" s="29">
        <f>IFERROR(VLOOKUP(S78,'RoC8'!$B$1:$C$160,2,0),0)</f>
        <v>0</v>
      </c>
    </row>
    <row r="79">
      <c r="A79" s="7">
        <v>78.0</v>
      </c>
      <c r="B79" s="25" t="s">
        <v>81</v>
      </c>
      <c r="C79" s="26">
        <f t="shared" si="1"/>
        <v>445.141524</v>
      </c>
      <c r="D79" s="27"/>
      <c r="E79" s="28">
        <f>IFERROR(VLOOKUP($B79,'RoC1'!$A$1:$B$160,2,0),"0")</f>
        <v>46</v>
      </c>
      <c r="F79" s="29">
        <f>IFERROR(VLOOKUP(E79,'RoC1'!$B$1:$C$160,2,0),0)</f>
        <v>223.7196272</v>
      </c>
      <c r="G79" s="28" t="str">
        <f>IFERROR(VLOOKUP($B79,'RoC2'!$A$1:$B$161,2,0),"0")</f>
        <v>0</v>
      </c>
      <c r="H79" s="29">
        <f>IFERROR(VLOOKUP(G79,'RoC2'!$B$1:$C$161,2,0),0)</f>
        <v>0</v>
      </c>
      <c r="I79" s="28">
        <f>IFERROR(VLOOKUP($B79,'RoC3'!$A$1:$B$161,2,0),0)</f>
        <v>0</v>
      </c>
      <c r="J79" s="29">
        <f>IFERROR(VLOOKUP(I79,'RoC3'!$B$1:$C$161,2,0),0)</f>
        <v>0</v>
      </c>
      <c r="K79" s="28">
        <f>IFERROR(VLOOKUP($B79,'RoC4'!$A$1:$B$161,2,0),0)</f>
        <v>35</v>
      </c>
      <c r="L79" s="29">
        <f>IFERROR(VLOOKUP(K79,'RoC4'!$B$1:$C$161,2,0),0)</f>
        <v>221.4218968</v>
      </c>
      <c r="M79" s="28">
        <f>IFERROR(VLOOKUP($B79,'RoC5'!$A$1:$B$161,2,0),0)</f>
        <v>0</v>
      </c>
      <c r="N79" s="29">
        <f>IFERROR(VLOOKUP(M79,'RoC5'!$B$1:$C$161,2,0),0)</f>
        <v>0</v>
      </c>
      <c r="O79" s="28">
        <f>IFERROR(VLOOKUP($B79,'RoC6'!$A$1:$B$161,2,0),0)</f>
        <v>0</v>
      </c>
      <c r="P79" s="29">
        <f>IFERROR(VLOOKUP(O79,'RoC6'!$B$1:$C$161,2,0),0)</f>
        <v>0</v>
      </c>
      <c r="Q79" s="28">
        <f>IFERROR(VLOOKUP($B79,'RoC7'!$A$1:$B$161,2,0),0)</f>
        <v>0</v>
      </c>
      <c r="R79" s="29">
        <f>IFERROR(VLOOKUP(Q79,'RoC7'!$B$1:$C$161,2,0),0)</f>
        <v>0</v>
      </c>
      <c r="S79" s="28">
        <f>IFERROR(VLOOKUP($B79,'RoC8'!$A$1:$B$161,2,0),0)</f>
        <v>0</v>
      </c>
      <c r="T79" s="29">
        <f>IFERROR(VLOOKUP(S79,'RoC8'!$B$1:$C$161,2,0),0)</f>
        <v>0</v>
      </c>
      <c r="U79" s="29">
        <f>IFERROR(VLOOKUP(E79,'RoC1'!$B$1:$C$160,2,0),0)</f>
        <v>223.7196272</v>
      </c>
      <c r="V79" s="29">
        <f>IFERROR(VLOOKUP(G79,'RoC2'!$B$1:$C$160,2,0),0)</f>
        <v>0</v>
      </c>
      <c r="W79" s="29">
        <f>IFERROR(VLOOKUP(I79,'RoC3'!$B$1:$C$160,2,0),0)</f>
        <v>0</v>
      </c>
      <c r="X79" s="29">
        <f>IFERROR(VLOOKUP(K79,'RoC4'!$B$1:$C$160,2,0),0)</f>
        <v>221.4218968</v>
      </c>
      <c r="Y79" s="29">
        <f>IFERROR(VLOOKUP(M79,'RoC5'!$B$1:$C$160,2,0),0)</f>
        <v>0</v>
      </c>
      <c r="Z79" s="29">
        <f>IFERROR(VLOOKUP(O79,'RoC6'!$B$1:$C$160,2,0),0)</f>
        <v>0</v>
      </c>
      <c r="AA79" s="29">
        <f>IFERROR(VLOOKUP(Q79,'RoC7'!$B$1:$C$160,2,0),0)</f>
        <v>0</v>
      </c>
      <c r="AB79" s="29">
        <f>IFERROR(VLOOKUP(S79,'RoC8'!$B$1:$C$160,2,0),0)</f>
        <v>0</v>
      </c>
    </row>
    <row r="80">
      <c r="A80" s="7">
        <v>79.0</v>
      </c>
      <c r="B80" s="30" t="s">
        <v>86</v>
      </c>
      <c r="C80" s="26">
        <f t="shared" si="1"/>
        <v>444.7743817</v>
      </c>
      <c r="D80" s="27"/>
      <c r="E80" s="28" t="str">
        <f>IFERROR(VLOOKUP($B80,'RoC1'!$A$1:$B$160,2,0),"0")</f>
        <v>0</v>
      </c>
      <c r="F80" s="29">
        <f>IFERROR(VLOOKUP(E80,'RoC1'!$B$1:$C$160,2,0),0)</f>
        <v>0</v>
      </c>
      <c r="G80" s="28">
        <f>IFERROR(VLOOKUP($B80,'RoC2'!$A$1:$B$161,2,0),"0")</f>
        <v>48</v>
      </c>
      <c r="H80" s="29">
        <f>IFERROR(VLOOKUP(G80,'RoC2'!$B$1:$C$161,2,0),0)</f>
        <v>126.3814293</v>
      </c>
      <c r="I80" s="28">
        <f>IFERROR(VLOOKUP($B80,'RoC3'!$A$1:$B$161,2,0),0)</f>
        <v>31</v>
      </c>
      <c r="J80" s="29">
        <f>IFERROR(VLOOKUP(I80,'RoC3'!$B$1:$C$161,2,0),0)</f>
        <v>318.3929525</v>
      </c>
      <c r="K80" s="28">
        <f>IFERROR(VLOOKUP($B80,'RoC4'!$A$1:$B$161,2,0),0)</f>
        <v>0</v>
      </c>
      <c r="L80" s="29">
        <f>IFERROR(VLOOKUP(K80,'RoC4'!$B$1:$C$161,2,0),0)</f>
        <v>0</v>
      </c>
      <c r="M80" s="28">
        <f>IFERROR(VLOOKUP($B80,'RoC5'!$A$1:$B$161,2,0),0)</f>
        <v>0</v>
      </c>
      <c r="N80" s="29">
        <f>IFERROR(VLOOKUP(M80,'RoC5'!$B$1:$C$161,2,0),0)</f>
        <v>0</v>
      </c>
      <c r="O80" s="28">
        <f>IFERROR(VLOOKUP($B80,'RoC6'!$A$1:$B$161,2,0),0)</f>
        <v>0</v>
      </c>
      <c r="P80" s="29">
        <f>IFERROR(VLOOKUP(O80,'RoC6'!$B$1:$C$161,2,0),0)</f>
        <v>0</v>
      </c>
      <c r="Q80" s="28">
        <f>IFERROR(VLOOKUP($B80,'RoC7'!$A$1:$B$161,2,0),0)</f>
        <v>0</v>
      </c>
      <c r="R80" s="29">
        <f>IFERROR(VLOOKUP(Q80,'RoC7'!$B$1:$C$161,2,0),0)</f>
        <v>0</v>
      </c>
      <c r="S80" s="28">
        <f>IFERROR(VLOOKUP($B80,'RoC8'!$A$1:$B$161,2,0),0)</f>
        <v>0</v>
      </c>
      <c r="T80" s="29">
        <f>IFERROR(VLOOKUP(S80,'RoC8'!$B$1:$C$161,2,0),0)</f>
        <v>0</v>
      </c>
      <c r="U80" s="29">
        <f>IFERROR(VLOOKUP(E80,'RoC1'!$B$1:$C$160,2,0),0)</f>
        <v>0</v>
      </c>
      <c r="V80" s="29">
        <f>IFERROR(VLOOKUP(G80,'RoC2'!$B$1:$C$160,2,0),0)</f>
        <v>126.3814293</v>
      </c>
      <c r="W80" s="29">
        <f>IFERROR(VLOOKUP(I80,'RoC3'!$B$1:$C$160,2,0),0)</f>
        <v>318.3929525</v>
      </c>
      <c r="X80" s="29">
        <f>IFERROR(VLOOKUP(K80,'RoC4'!$B$1:$C$160,2,0),0)</f>
        <v>0</v>
      </c>
      <c r="Y80" s="29">
        <f>IFERROR(VLOOKUP(M80,'RoC5'!$B$1:$C$160,2,0),0)</f>
        <v>0</v>
      </c>
      <c r="Z80" s="29">
        <f>IFERROR(VLOOKUP(O80,'RoC6'!$B$1:$C$160,2,0),0)</f>
        <v>0</v>
      </c>
      <c r="AA80" s="29">
        <f>IFERROR(VLOOKUP(Q80,'RoC7'!$B$1:$C$160,2,0),0)</f>
        <v>0</v>
      </c>
      <c r="AB80" s="29">
        <f>IFERROR(VLOOKUP(S80,'RoC8'!$B$1:$C$160,2,0),0)</f>
        <v>0</v>
      </c>
    </row>
    <row r="81">
      <c r="A81" s="7">
        <v>80.0</v>
      </c>
      <c r="B81" s="12" t="s">
        <v>75</v>
      </c>
      <c r="C81" s="26">
        <f t="shared" si="1"/>
        <v>444.7681453</v>
      </c>
      <c r="D81" s="27"/>
      <c r="E81" s="28">
        <f>IFERROR(VLOOKUP($B81,'RoC1'!$A$1:$B$160,2,0),"0")</f>
        <v>65</v>
      </c>
      <c r="F81" s="29">
        <f>IFERROR(VLOOKUP(E81,'RoC1'!$B$1:$C$160,2,0),0)</f>
        <v>65.95529754</v>
      </c>
      <c r="G81" s="28">
        <f>IFERROR(VLOOKUP($B81,'RoC2'!$A$1:$B$161,2,0),"0")</f>
        <v>26</v>
      </c>
      <c r="H81" s="29">
        <f>IFERROR(VLOOKUP(G81,'RoC2'!$B$1:$C$161,2,0),0)</f>
        <v>378.8128478</v>
      </c>
      <c r="I81" s="28">
        <f>IFERROR(VLOOKUP($B81,'RoC3'!$A$1:$B$161,2,0),0)</f>
        <v>0</v>
      </c>
      <c r="J81" s="29">
        <f>IFERROR(VLOOKUP(I81,'RoC3'!$B$1:$C$161,2,0),0)</f>
        <v>0</v>
      </c>
      <c r="K81" s="28">
        <f>IFERROR(VLOOKUP($B81,'RoC4'!$A$1:$B$161,2,0),0)</f>
        <v>0</v>
      </c>
      <c r="L81" s="29">
        <f>IFERROR(VLOOKUP(K81,'RoC4'!$B$1:$C$161,2,0),0)</f>
        <v>0</v>
      </c>
      <c r="M81" s="28">
        <f>IFERROR(VLOOKUP($B81,'RoC5'!$A$1:$B$161,2,0),0)</f>
        <v>0</v>
      </c>
      <c r="N81" s="29">
        <f>IFERROR(VLOOKUP(M81,'RoC5'!$B$1:$C$161,2,0),0)</f>
        <v>0</v>
      </c>
      <c r="O81" s="28">
        <f>IFERROR(VLOOKUP($B81,'RoC6'!$A$1:$B$161,2,0),0)</f>
        <v>0</v>
      </c>
      <c r="P81" s="29">
        <f>IFERROR(VLOOKUP(O81,'RoC6'!$B$1:$C$161,2,0),0)</f>
        <v>0</v>
      </c>
      <c r="Q81" s="28">
        <f>IFERROR(VLOOKUP($B81,'RoC7'!$A$1:$B$161,2,0),0)</f>
        <v>0</v>
      </c>
      <c r="R81" s="29">
        <f>IFERROR(VLOOKUP(Q81,'RoC7'!$B$1:$C$161,2,0),0)</f>
        <v>0</v>
      </c>
      <c r="S81" s="28">
        <f>IFERROR(VLOOKUP($B81,'RoC8'!$A$1:$B$161,2,0),0)</f>
        <v>0</v>
      </c>
      <c r="T81" s="29">
        <f>IFERROR(VLOOKUP(S81,'RoC8'!$B$1:$C$161,2,0),0)</f>
        <v>0</v>
      </c>
      <c r="U81" s="29">
        <f>IFERROR(VLOOKUP(E81,'RoC1'!$B$1:$C$160,2,0),0)</f>
        <v>65.95529754</v>
      </c>
      <c r="V81" s="29">
        <f>IFERROR(VLOOKUP(G81,'RoC2'!$B$1:$C$160,2,0),0)</f>
        <v>378.8128478</v>
      </c>
      <c r="W81" s="29">
        <f>IFERROR(VLOOKUP(I81,'RoC3'!$B$1:$C$160,2,0),0)</f>
        <v>0</v>
      </c>
      <c r="X81" s="29">
        <f>IFERROR(VLOOKUP(K81,'RoC4'!$B$1:$C$160,2,0),0)</f>
        <v>0</v>
      </c>
      <c r="Y81" s="29">
        <f>IFERROR(VLOOKUP(M81,'RoC5'!$B$1:$C$160,2,0),0)</f>
        <v>0</v>
      </c>
      <c r="Z81" s="29">
        <f>IFERROR(VLOOKUP(O81,'RoC6'!$B$1:$C$160,2,0),0)</f>
        <v>0</v>
      </c>
      <c r="AA81" s="29">
        <f>IFERROR(VLOOKUP(Q81,'RoC7'!$B$1:$C$160,2,0),0)</f>
        <v>0</v>
      </c>
      <c r="AB81" s="29">
        <f>IFERROR(VLOOKUP(S81,'RoC8'!$B$1:$C$160,2,0),0)</f>
        <v>0</v>
      </c>
    </row>
    <row r="82">
      <c r="A82" s="7">
        <v>81.0</v>
      </c>
      <c r="B82" s="12" t="s">
        <v>101</v>
      </c>
      <c r="C82" s="26">
        <f t="shared" si="1"/>
        <v>444.4828342</v>
      </c>
      <c r="D82" s="27"/>
      <c r="E82" s="28">
        <f>IFERROR(VLOOKUP($B82,'RoC1'!$A$1:$B$160,2,0),"0")</f>
        <v>40</v>
      </c>
      <c r="F82" s="29">
        <f>IFERROR(VLOOKUP(E82,'RoC1'!$B$1:$C$160,2,0),0)</f>
        <v>281.3192383</v>
      </c>
      <c r="G82" s="28" t="str">
        <f>IFERROR(VLOOKUP($B82,'RoC2'!$A$1:$B$161,2,0),"0")</f>
        <v>0</v>
      </c>
      <c r="H82" s="29">
        <f>IFERROR(VLOOKUP(G82,'RoC2'!$B$1:$C$161,2,0),0)</f>
        <v>0</v>
      </c>
      <c r="I82" s="28">
        <f>IFERROR(VLOOKUP($B82,'RoC3'!$A$1:$B$161,2,0),0)</f>
        <v>0</v>
      </c>
      <c r="J82" s="29">
        <f>IFERROR(VLOOKUP(I82,'RoC3'!$B$1:$C$161,2,0),0)</f>
        <v>0</v>
      </c>
      <c r="K82" s="28">
        <f>IFERROR(VLOOKUP($B82,'RoC4'!$A$1:$B$161,2,0),0)</f>
        <v>40</v>
      </c>
      <c r="L82" s="29">
        <f>IFERROR(VLOOKUP(K82,'RoC4'!$B$1:$C$161,2,0),0)</f>
        <v>163.1635959</v>
      </c>
      <c r="M82" s="28">
        <f>IFERROR(VLOOKUP($B82,'RoC5'!$A$1:$B$161,2,0),0)</f>
        <v>0</v>
      </c>
      <c r="N82" s="29">
        <f>IFERROR(VLOOKUP(M82,'RoC5'!$B$1:$C$161,2,0),0)</f>
        <v>0</v>
      </c>
      <c r="O82" s="28">
        <f>IFERROR(VLOOKUP($B82,'RoC6'!$A$1:$B$161,2,0),0)</f>
        <v>0</v>
      </c>
      <c r="P82" s="29">
        <f>IFERROR(VLOOKUP(O82,'RoC6'!$B$1:$C$161,2,0),0)</f>
        <v>0</v>
      </c>
      <c r="Q82" s="28">
        <f>IFERROR(VLOOKUP($B82,'RoC7'!$A$1:$B$161,2,0),0)</f>
        <v>0</v>
      </c>
      <c r="R82" s="29">
        <f>IFERROR(VLOOKUP(Q82,'RoC7'!$B$1:$C$161,2,0),0)</f>
        <v>0</v>
      </c>
      <c r="S82" s="28">
        <f>IFERROR(VLOOKUP($B82,'RoC8'!$A$1:$B$161,2,0),0)</f>
        <v>0</v>
      </c>
      <c r="T82" s="29">
        <f>IFERROR(VLOOKUP(S82,'RoC8'!$B$1:$C$161,2,0),0)</f>
        <v>0</v>
      </c>
      <c r="U82" s="29">
        <f>IFERROR(VLOOKUP(E82,'RoC1'!$B$1:$C$160,2,0),0)</f>
        <v>281.3192383</v>
      </c>
      <c r="V82" s="29">
        <f>IFERROR(VLOOKUP(G82,'RoC2'!$B$1:$C$160,2,0),0)</f>
        <v>0</v>
      </c>
      <c r="W82" s="29">
        <f>IFERROR(VLOOKUP(I82,'RoC3'!$B$1:$C$160,2,0),0)</f>
        <v>0</v>
      </c>
      <c r="X82" s="29">
        <f>IFERROR(VLOOKUP(K82,'RoC4'!$B$1:$C$160,2,0),0)</f>
        <v>163.1635959</v>
      </c>
      <c r="Y82" s="29">
        <f>IFERROR(VLOOKUP(M82,'RoC5'!$B$1:$C$160,2,0),0)</f>
        <v>0</v>
      </c>
      <c r="Z82" s="29">
        <f>IFERROR(VLOOKUP(O82,'RoC6'!$B$1:$C$160,2,0),0)</f>
        <v>0</v>
      </c>
      <c r="AA82" s="29">
        <f>IFERROR(VLOOKUP(Q82,'RoC7'!$B$1:$C$160,2,0),0)</f>
        <v>0</v>
      </c>
      <c r="AB82" s="29">
        <f>IFERROR(VLOOKUP(S82,'RoC8'!$B$1:$C$160,2,0),0)</f>
        <v>0</v>
      </c>
    </row>
    <row r="83">
      <c r="A83" s="7">
        <v>82.0</v>
      </c>
      <c r="B83" s="35" t="s">
        <v>93</v>
      </c>
      <c r="C83" s="26">
        <f t="shared" si="1"/>
        <v>436.5794456</v>
      </c>
      <c r="D83" s="27"/>
      <c r="E83" s="28" t="str">
        <f>IFERROR(VLOOKUP($B83,'RoC1'!$A$1:$B$160,2,0),"0")</f>
        <v>0</v>
      </c>
      <c r="F83" s="29">
        <f>IFERROR(VLOOKUP(E83,'RoC1'!$B$1:$C$160,2,0),0)</f>
        <v>0</v>
      </c>
      <c r="G83" s="28" t="str">
        <f>IFERROR(VLOOKUP($B83,'RoC2'!$A$1:$B$161,2,0),"0")</f>
        <v>0</v>
      </c>
      <c r="H83" s="29">
        <f>IFERROR(VLOOKUP(G83,'RoC2'!$B$1:$C$161,2,0),0)</f>
        <v>0</v>
      </c>
      <c r="I83" s="28">
        <f>IFERROR(VLOOKUP($B83,'RoC3'!$A$1:$B$161,2,0),0)</f>
        <v>0</v>
      </c>
      <c r="J83" s="29">
        <f>IFERROR(VLOOKUP(I83,'RoC3'!$B$1:$C$161,2,0),0)</f>
        <v>0</v>
      </c>
      <c r="K83" s="28">
        <f>IFERROR(VLOOKUP($B83,'RoC4'!$A$1:$B$161,2,0),0)</f>
        <v>20</v>
      </c>
      <c r="L83" s="29">
        <f>IFERROR(VLOOKUP(K83,'RoC4'!$B$1:$C$161,2,0),0)</f>
        <v>436.5794456</v>
      </c>
      <c r="M83" s="28">
        <f>IFERROR(VLOOKUP($B83,'RoC5'!$A$1:$B$161,2,0),0)</f>
        <v>0</v>
      </c>
      <c r="N83" s="29">
        <f>IFERROR(VLOOKUP(M83,'RoC5'!$B$1:$C$161,2,0),0)</f>
        <v>0</v>
      </c>
      <c r="O83" s="28">
        <f>IFERROR(VLOOKUP($B83,'RoC6'!$A$1:$B$161,2,0),0)</f>
        <v>0</v>
      </c>
      <c r="P83" s="29">
        <f>IFERROR(VLOOKUP(O83,'RoC6'!$B$1:$C$161,2,0),0)</f>
        <v>0</v>
      </c>
      <c r="Q83" s="28">
        <f>IFERROR(VLOOKUP($B83,'RoC7'!$A$1:$B$161,2,0),0)</f>
        <v>0</v>
      </c>
      <c r="R83" s="29">
        <f>IFERROR(VLOOKUP(Q83,'RoC7'!$B$1:$C$161,2,0),0)</f>
        <v>0</v>
      </c>
      <c r="S83" s="28">
        <f>IFERROR(VLOOKUP($B83,'RoC8'!$A$1:$B$161,2,0),0)</f>
        <v>0</v>
      </c>
      <c r="T83" s="29">
        <f>IFERROR(VLOOKUP(S83,'RoC8'!$B$1:$C$161,2,0),0)</f>
        <v>0</v>
      </c>
      <c r="U83" s="29">
        <f>IFERROR(VLOOKUP(E83,'RoC1'!$B$1:$C$160,2,0),0)</f>
        <v>0</v>
      </c>
      <c r="V83" s="29">
        <f>IFERROR(VLOOKUP(G83,'RoC2'!$B$1:$C$160,2,0),0)</f>
        <v>0</v>
      </c>
      <c r="W83" s="29">
        <f>IFERROR(VLOOKUP(I83,'RoC3'!$B$1:$C$160,2,0),0)</f>
        <v>0</v>
      </c>
      <c r="X83" s="29">
        <f>IFERROR(VLOOKUP(K83,'RoC4'!$B$1:$C$160,2,0),0)</f>
        <v>436.5794456</v>
      </c>
      <c r="Y83" s="29">
        <f>IFERROR(VLOOKUP(M83,'RoC5'!$B$1:$C$160,2,0),0)</f>
        <v>0</v>
      </c>
      <c r="Z83" s="29">
        <f>IFERROR(VLOOKUP(O83,'RoC6'!$B$1:$C$160,2,0),0)</f>
        <v>0</v>
      </c>
      <c r="AA83" s="29">
        <f>IFERROR(VLOOKUP(Q83,'RoC7'!$B$1:$C$160,2,0),0)</f>
        <v>0</v>
      </c>
      <c r="AB83" s="29">
        <f>IFERROR(VLOOKUP(S83,'RoC8'!$B$1:$C$160,2,0),0)</f>
        <v>0</v>
      </c>
    </row>
    <row r="84">
      <c r="A84" s="7">
        <v>83.0</v>
      </c>
      <c r="B84" s="25" t="s">
        <v>92</v>
      </c>
      <c r="C84" s="26">
        <f t="shared" si="1"/>
        <v>391.2081343</v>
      </c>
      <c r="D84" s="27"/>
      <c r="E84" s="28">
        <f>IFERROR(VLOOKUP($B84,'RoC1'!$A$1:$B$160,2,0),"0")</f>
        <v>30</v>
      </c>
      <c r="F84" s="29">
        <f>IFERROR(VLOOKUP(E84,'RoC1'!$B$1:$C$160,2,0),0)</f>
        <v>391.2081343</v>
      </c>
      <c r="G84" s="28" t="str">
        <f>IFERROR(VLOOKUP($B84,'RoC2'!$A$1:$B$161,2,0),"0")</f>
        <v>0</v>
      </c>
      <c r="H84" s="29">
        <f>IFERROR(VLOOKUP(G84,'RoC2'!$B$1:$C$161,2,0),0)</f>
        <v>0</v>
      </c>
      <c r="I84" s="28">
        <f>IFERROR(VLOOKUP($B84,'RoC3'!$A$1:$B$161,2,0),0)</f>
        <v>0</v>
      </c>
      <c r="J84" s="29">
        <f>IFERROR(VLOOKUP(I84,'RoC3'!$B$1:$C$161,2,0),0)</f>
        <v>0</v>
      </c>
      <c r="K84" s="28">
        <f>IFERROR(VLOOKUP($B84,'RoC4'!$A$1:$B$161,2,0),0)</f>
        <v>0</v>
      </c>
      <c r="L84" s="29">
        <f>IFERROR(VLOOKUP(K84,'RoC4'!$B$1:$C$161,2,0),0)</f>
        <v>0</v>
      </c>
      <c r="M84" s="28">
        <f>IFERROR(VLOOKUP($B84,'RoC5'!$A$1:$B$161,2,0),0)</f>
        <v>0</v>
      </c>
      <c r="N84" s="29">
        <f>IFERROR(VLOOKUP(M84,'RoC5'!$B$1:$C$161,2,0),0)</f>
        <v>0</v>
      </c>
      <c r="O84" s="28">
        <f>IFERROR(VLOOKUP($B84,'RoC6'!$A$1:$B$161,2,0),0)</f>
        <v>0</v>
      </c>
      <c r="P84" s="29">
        <f>IFERROR(VLOOKUP(O84,'RoC6'!$B$1:$C$161,2,0),0)</f>
        <v>0</v>
      </c>
      <c r="Q84" s="28">
        <f>IFERROR(VLOOKUP($B84,'RoC7'!$A$1:$B$161,2,0),0)</f>
        <v>0</v>
      </c>
      <c r="R84" s="29">
        <f>IFERROR(VLOOKUP(Q84,'RoC7'!$B$1:$C$161,2,0),0)</f>
        <v>0</v>
      </c>
      <c r="S84" s="28">
        <f>IFERROR(VLOOKUP($B84,'RoC8'!$A$1:$B$161,2,0),0)</f>
        <v>0</v>
      </c>
      <c r="T84" s="29">
        <f>IFERROR(VLOOKUP(S84,'RoC8'!$B$1:$C$161,2,0),0)</f>
        <v>0</v>
      </c>
      <c r="U84" s="29">
        <f>IFERROR(VLOOKUP(E84,'RoC1'!$B$1:$C$160,2,0),0)</f>
        <v>391.2081343</v>
      </c>
      <c r="V84" s="29">
        <f>IFERROR(VLOOKUP(G84,'RoC2'!$B$1:$C$160,2,0),0)</f>
        <v>0</v>
      </c>
      <c r="W84" s="29">
        <f>IFERROR(VLOOKUP(I84,'RoC3'!$B$1:$C$160,2,0),0)</f>
        <v>0</v>
      </c>
      <c r="X84" s="29">
        <f>IFERROR(VLOOKUP(K84,'RoC4'!$B$1:$C$160,2,0),0)</f>
        <v>0</v>
      </c>
      <c r="Y84" s="29">
        <f>IFERROR(VLOOKUP(M84,'RoC5'!$B$1:$C$160,2,0),0)</f>
        <v>0</v>
      </c>
      <c r="Z84" s="29">
        <f>IFERROR(VLOOKUP(O84,'RoC6'!$B$1:$C$160,2,0),0)</f>
        <v>0</v>
      </c>
      <c r="AA84" s="29">
        <f>IFERROR(VLOOKUP(Q84,'RoC7'!$B$1:$C$160,2,0),0)</f>
        <v>0</v>
      </c>
      <c r="AB84" s="29">
        <f>IFERROR(VLOOKUP(S84,'RoC8'!$B$1:$C$160,2,0),0)</f>
        <v>0</v>
      </c>
    </row>
    <row r="85">
      <c r="A85" s="7">
        <v>84.0</v>
      </c>
      <c r="B85" s="35" t="s">
        <v>77</v>
      </c>
      <c r="C85" s="26">
        <f t="shared" si="1"/>
        <v>355.2257454</v>
      </c>
      <c r="D85" s="27"/>
      <c r="E85" s="28" t="str">
        <f>IFERROR(VLOOKUP($B85,'RoC1'!$A$1:$B$160,2,0),"0")</f>
        <v>0</v>
      </c>
      <c r="F85" s="29">
        <f>IFERROR(VLOOKUP(E85,'RoC1'!$B$1:$C$160,2,0),0)</f>
        <v>0</v>
      </c>
      <c r="G85" s="28" t="str">
        <f>IFERROR(VLOOKUP($B85,'RoC2'!$A$1:$B$161,2,0),"0")</f>
        <v>0</v>
      </c>
      <c r="H85" s="29">
        <f>IFERROR(VLOOKUP(G85,'RoC2'!$B$1:$C$161,2,0),0)</f>
        <v>0</v>
      </c>
      <c r="I85" s="28">
        <f>IFERROR(VLOOKUP($B85,'RoC3'!$A$1:$B$161,2,0),0)</f>
        <v>0</v>
      </c>
      <c r="J85" s="29">
        <f>IFERROR(VLOOKUP(I85,'RoC3'!$B$1:$C$161,2,0),0)</f>
        <v>0</v>
      </c>
      <c r="K85" s="28">
        <f>IFERROR(VLOOKUP($B85,'RoC4'!$A$1:$B$161,2,0),0)</f>
        <v>0</v>
      </c>
      <c r="L85" s="29">
        <f>IFERROR(VLOOKUP(K85,'RoC4'!$B$1:$C$161,2,0),0)</f>
        <v>0</v>
      </c>
      <c r="M85" s="28">
        <f>IFERROR(VLOOKUP($B85,'RoC5'!$A$1:$B$161,2,0),0)</f>
        <v>0</v>
      </c>
      <c r="N85" s="29">
        <f>IFERROR(VLOOKUP(M85,'RoC5'!$B$1:$C$161,2,0),0)</f>
        <v>0</v>
      </c>
      <c r="O85" s="28">
        <f>IFERROR(VLOOKUP($B85,'RoC6'!$A$1:$B$161,2,0),0)</f>
        <v>0</v>
      </c>
      <c r="P85" s="29">
        <f>IFERROR(VLOOKUP(O85,'RoC6'!$B$1:$C$161,2,0),0)</f>
        <v>0</v>
      </c>
      <c r="Q85" s="28">
        <f>IFERROR(VLOOKUP($B85,'RoC7'!$A$1:$B$161,2,0),0)</f>
        <v>21</v>
      </c>
      <c r="R85" s="29">
        <f>IFERROR(VLOOKUP(Q85,'RoC7'!$B$1:$C$161,2,0),0)</f>
        <v>355.2257454</v>
      </c>
      <c r="S85" s="28">
        <f>IFERROR(VLOOKUP($B85,'RoC8'!$A$1:$B$161,2,0),0)</f>
        <v>0</v>
      </c>
      <c r="T85" s="29">
        <f>IFERROR(VLOOKUP(S85,'RoC8'!$B$1:$C$161,2,0),0)</f>
        <v>0</v>
      </c>
      <c r="U85" s="29">
        <f>IFERROR(VLOOKUP(E85,'RoC1'!$B$1:$C$160,2,0),0)</f>
        <v>0</v>
      </c>
      <c r="V85" s="29">
        <f>IFERROR(VLOOKUP(G85,'RoC2'!$B$1:$C$160,2,0),0)</f>
        <v>0</v>
      </c>
      <c r="W85" s="29">
        <f>IFERROR(VLOOKUP(I85,'RoC3'!$B$1:$C$160,2,0),0)</f>
        <v>0</v>
      </c>
      <c r="X85" s="29">
        <f>IFERROR(VLOOKUP(K85,'RoC4'!$B$1:$C$160,2,0),0)</f>
        <v>0</v>
      </c>
      <c r="Y85" s="29">
        <f>IFERROR(VLOOKUP(M85,'RoC5'!$B$1:$C$160,2,0),0)</f>
        <v>0</v>
      </c>
      <c r="Z85" s="29">
        <f>IFERROR(VLOOKUP(O85,'RoC6'!$B$1:$C$160,2,0),0)</f>
        <v>0</v>
      </c>
      <c r="AA85" s="29">
        <f>IFERROR(VLOOKUP(Q85,'RoC7'!$B$1:$C$160,2,0),0)</f>
        <v>355.2257454</v>
      </c>
      <c r="AB85" s="29">
        <f>IFERROR(VLOOKUP(S85,'RoC8'!$B$1:$C$160,2,0),0)</f>
        <v>0</v>
      </c>
    </row>
    <row r="86">
      <c r="A86" s="7">
        <v>85.0</v>
      </c>
      <c r="B86" s="30" t="s">
        <v>107</v>
      </c>
      <c r="C86" s="26">
        <f t="shared" si="1"/>
        <v>343.9800925</v>
      </c>
      <c r="D86" s="27"/>
      <c r="E86" s="28" t="str">
        <f>IFERROR(VLOOKUP($B86,'RoC1'!$A$1:$B$160,2,0),"0")</f>
        <v>0</v>
      </c>
      <c r="F86" s="29">
        <f>IFERROR(VLOOKUP(E86,'RoC1'!$B$1:$C$160,2,0),0)</f>
        <v>0</v>
      </c>
      <c r="G86" s="28" t="str">
        <f>IFERROR(VLOOKUP($B86,'RoC2'!$A$1:$B$161,2,0),"0")</f>
        <v>0</v>
      </c>
      <c r="H86" s="29">
        <f>IFERROR(VLOOKUP(G86,'RoC2'!$B$1:$C$161,2,0),0)</f>
        <v>0</v>
      </c>
      <c r="I86" s="28">
        <f>IFERROR(VLOOKUP($B86,'RoC3'!$A$1:$B$161,2,0),0)</f>
        <v>29</v>
      </c>
      <c r="J86" s="29">
        <f>IFERROR(VLOOKUP(I86,'RoC3'!$B$1:$C$161,2,0),0)</f>
        <v>343.9800925</v>
      </c>
      <c r="K86" s="28">
        <f>IFERROR(VLOOKUP($B86,'RoC4'!$A$1:$B$161,2,0),0)</f>
        <v>0</v>
      </c>
      <c r="L86" s="29">
        <f>IFERROR(VLOOKUP(K86,'RoC4'!$B$1:$C$161,2,0),0)</f>
        <v>0</v>
      </c>
      <c r="M86" s="28">
        <f>IFERROR(VLOOKUP($B86,'RoC5'!$A$1:$B$161,2,0),0)</f>
        <v>0</v>
      </c>
      <c r="N86" s="29">
        <f>IFERROR(VLOOKUP(M86,'RoC5'!$B$1:$C$161,2,0),0)</f>
        <v>0</v>
      </c>
      <c r="O86" s="28">
        <f>IFERROR(VLOOKUP($B86,'RoC6'!$A$1:$B$161,2,0),0)</f>
        <v>0</v>
      </c>
      <c r="P86" s="29">
        <f>IFERROR(VLOOKUP(O86,'RoC6'!$B$1:$C$161,2,0),0)</f>
        <v>0</v>
      </c>
      <c r="Q86" s="28">
        <f>IFERROR(VLOOKUP($B86,'RoC7'!$A$1:$B$161,2,0),0)</f>
        <v>0</v>
      </c>
      <c r="R86" s="29">
        <f>IFERROR(VLOOKUP(Q86,'RoC7'!$B$1:$C$161,2,0),0)</f>
        <v>0</v>
      </c>
      <c r="S86" s="28">
        <f>IFERROR(VLOOKUP($B86,'RoC8'!$A$1:$B$161,2,0),0)</f>
        <v>0</v>
      </c>
      <c r="T86" s="29">
        <f>IFERROR(VLOOKUP(S86,'RoC8'!$B$1:$C$161,2,0),0)</f>
        <v>0</v>
      </c>
      <c r="U86" s="29">
        <f>IFERROR(VLOOKUP(E86,'RoC1'!$B$1:$C$160,2,0),0)</f>
        <v>0</v>
      </c>
      <c r="V86" s="29">
        <f>IFERROR(VLOOKUP(G86,'RoC2'!$B$1:$C$160,2,0),0)</f>
        <v>0</v>
      </c>
      <c r="W86" s="29">
        <f>IFERROR(VLOOKUP(I86,'RoC3'!$B$1:$C$160,2,0),0)</f>
        <v>343.9800925</v>
      </c>
      <c r="X86" s="29">
        <f>IFERROR(VLOOKUP(K86,'RoC4'!$B$1:$C$160,2,0),0)</f>
        <v>0</v>
      </c>
      <c r="Y86" s="29">
        <f>IFERROR(VLOOKUP(M86,'RoC5'!$B$1:$C$160,2,0),0)</f>
        <v>0</v>
      </c>
      <c r="Z86" s="29">
        <f>IFERROR(VLOOKUP(O86,'RoC6'!$B$1:$C$160,2,0),0)</f>
        <v>0</v>
      </c>
      <c r="AA86" s="29">
        <f>IFERROR(VLOOKUP(Q86,'RoC7'!$B$1:$C$160,2,0),0)</f>
        <v>0</v>
      </c>
      <c r="AB86" s="29">
        <f>IFERROR(VLOOKUP(S86,'RoC8'!$B$1:$C$160,2,0),0)</f>
        <v>0</v>
      </c>
    </row>
    <row r="87">
      <c r="A87" s="7">
        <v>86.0</v>
      </c>
      <c r="B87" s="12" t="s">
        <v>108</v>
      </c>
      <c r="C87" s="26">
        <f t="shared" si="1"/>
        <v>312.1668677</v>
      </c>
      <c r="D87" s="27"/>
      <c r="E87" s="28">
        <f>IFERROR(VLOOKUP($B87,'RoC1'!$A$1:$B$160,2,0),"0")</f>
        <v>37</v>
      </c>
      <c r="F87" s="29">
        <f>IFERROR(VLOOKUP(E87,'RoC1'!$B$1:$C$160,2,0),0)</f>
        <v>312.1668677</v>
      </c>
      <c r="G87" s="28" t="str">
        <f>IFERROR(VLOOKUP($B87,'RoC2'!$A$1:$B$161,2,0),"0")</f>
        <v>0</v>
      </c>
      <c r="H87" s="29">
        <f>IFERROR(VLOOKUP(G87,'RoC2'!$B$1:$C$161,2,0),0)</f>
        <v>0</v>
      </c>
      <c r="I87" s="28">
        <f>IFERROR(VLOOKUP($B87,'RoC3'!$A$1:$B$161,2,0),0)</f>
        <v>0</v>
      </c>
      <c r="J87" s="29">
        <f>IFERROR(VLOOKUP(I87,'RoC3'!$B$1:$C$161,2,0),0)</f>
        <v>0</v>
      </c>
      <c r="K87" s="28">
        <f>IFERROR(VLOOKUP($B87,'RoC4'!$A$1:$B$161,2,0),0)</f>
        <v>0</v>
      </c>
      <c r="L87" s="29">
        <f>IFERROR(VLOOKUP(K87,'RoC4'!$B$1:$C$161,2,0),0)</f>
        <v>0</v>
      </c>
      <c r="M87" s="28">
        <f>IFERROR(VLOOKUP($B87,'RoC5'!$A$1:$B$161,2,0),0)</f>
        <v>0</v>
      </c>
      <c r="N87" s="29">
        <f>IFERROR(VLOOKUP(M87,'RoC5'!$B$1:$C$161,2,0),0)</f>
        <v>0</v>
      </c>
      <c r="O87" s="28">
        <f>IFERROR(VLOOKUP($B87,'RoC6'!$A$1:$B$161,2,0),0)</f>
        <v>0</v>
      </c>
      <c r="P87" s="29">
        <f>IFERROR(VLOOKUP(O87,'RoC6'!$B$1:$C$161,2,0),0)</f>
        <v>0</v>
      </c>
      <c r="Q87" s="28">
        <f>IFERROR(VLOOKUP($B87,'RoC7'!$A$1:$B$161,2,0),0)</f>
        <v>0</v>
      </c>
      <c r="R87" s="29">
        <f>IFERROR(VLOOKUP(Q87,'RoC7'!$B$1:$C$161,2,0),0)</f>
        <v>0</v>
      </c>
      <c r="S87" s="28">
        <f>IFERROR(VLOOKUP($B87,'RoC8'!$A$1:$B$161,2,0),0)</f>
        <v>0</v>
      </c>
      <c r="T87" s="29">
        <f>IFERROR(VLOOKUP(S87,'RoC8'!$B$1:$C$161,2,0),0)</f>
        <v>0</v>
      </c>
      <c r="U87" s="29">
        <f>IFERROR(VLOOKUP(E87,'RoC1'!$B$1:$C$160,2,0),0)</f>
        <v>312.1668677</v>
      </c>
      <c r="V87" s="29">
        <f>IFERROR(VLOOKUP(G87,'RoC2'!$B$1:$C$160,2,0),0)</f>
        <v>0</v>
      </c>
      <c r="W87" s="29">
        <f>IFERROR(VLOOKUP(I87,'RoC3'!$B$1:$C$160,2,0),0)</f>
        <v>0</v>
      </c>
      <c r="X87" s="29">
        <f>IFERROR(VLOOKUP(K87,'RoC4'!$B$1:$C$160,2,0),0)</f>
        <v>0</v>
      </c>
      <c r="Y87" s="29">
        <f>IFERROR(VLOOKUP(M87,'RoC5'!$B$1:$C$160,2,0),0)</f>
        <v>0</v>
      </c>
      <c r="Z87" s="29">
        <f>IFERROR(VLOOKUP(O87,'RoC6'!$B$1:$C$160,2,0),0)</f>
        <v>0</v>
      </c>
      <c r="AA87" s="29">
        <f>IFERROR(VLOOKUP(Q87,'RoC7'!$B$1:$C$160,2,0),0)</f>
        <v>0</v>
      </c>
      <c r="AB87" s="29">
        <f>IFERROR(VLOOKUP(S87,'RoC8'!$B$1:$C$160,2,0),0)</f>
        <v>0</v>
      </c>
    </row>
    <row r="88">
      <c r="A88" s="7">
        <v>87.0</v>
      </c>
      <c r="B88" s="35" t="s">
        <v>161</v>
      </c>
      <c r="C88" s="26">
        <f t="shared" si="1"/>
        <v>303.9211582</v>
      </c>
      <c r="D88" s="27"/>
      <c r="E88" s="28" t="str">
        <f>IFERROR(VLOOKUP($B88,'RoC1'!$A$1:$B$160,2,0),"0")</f>
        <v>0</v>
      </c>
      <c r="F88" s="29">
        <f>IFERROR(VLOOKUP(E88,'RoC1'!$B$1:$C$160,2,0),0)</f>
        <v>0</v>
      </c>
      <c r="G88" s="28" t="str">
        <f>IFERROR(VLOOKUP($B88,'RoC2'!$A$1:$B$161,2,0),"0")</f>
        <v>0</v>
      </c>
      <c r="H88" s="29">
        <f>IFERROR(VLOOKUP(G88,'RoC2'!$B$1:$C$161,2,0),0)</f>
        <v>0</v>
      </c>
      <c r="I88" s="28">
        <f>IFERROR(VLOOKUP($B88,'RoC3'!$A$1:$B$161,2,0),0)</f>
        <v>0</v>
      </c>
      <c r="J88" s="29">
        <f>IFERROR(VLOOKUP(I88,'RoC3'!$B$1:$C$161,2,0),0)</f>
        <v>0</v>
      </c>
      <c r="K88" s="28">
        <f>IFERROR(VLOOKUP($B88,'RoC4'!$A$1:$B$161,2,0),0)</f>
        <v>0</v>
      </c>
      <c r="L88" s="29">
        <f>IFERROR(VLOOKUP(K88,'RoC4'!$B$1:$C$161,2,0),0)</f>
        <v>0</v>
      </c>
      <c r="M88" s="28">
        <f>IFERROR(VLOOKUP($B88,'RoC5'!$A$1:$B$161,2,0),0)</f>
        <v>0</v>
      </c>
      <c r="N88" s="29">
        <f>IFERROR(VLOOKUP(M88,'RoC5'!$B$1:$C$161,2,0),0)</f>
        <v>0</v>
      </c>
      <c r="O88" s="28">
        <f>IFERROR(VLOOKUP($B88,'RoC6'!$A$1:$B$161,2,0),0)</f>
        <v>0</v>
      </c>
      <c r="P88" s="29">
        <f>IFERROR(VLOOKUP(O88,'RoC6'!$B$1:$C$161,2,0),0)</f>
        <v>0</v>
      </c>
      <c r="Q88" s="28">
        <f>IFERROR(VLOOKUP($B88,'RoC7'!$A$1:$B$161,2,0),0)</f>
        <v>24</v>
      </c>
      <c r="R88" s="29">
        <f>IFERROR(VLOOKUP(Q88,'RoC7'!$B$1:$C$161,2,0),0)</f>
        <v>303.9211582</v>
      </c>
      <c r="S88" s="28">
        <f>IFERROR(VLOOKUP($B88,'RoC8'!$A$1:$B$161,2,0),0)</f>
        <v>0</v>
      </c>
      <c r="T88" s="29">
        <f>IFERROR(VLOOKUP(S88,'RoC8'!$B$1:$C$161,2,0),0)</f>
        <v>0</v>
      </c>
      <c r="U88" s="29">
        <f>IFERROR(VLOOKUP(E88,'RoC1'!$B$1:$C$160,2,0),0)</f>
        <v>0</v>
      </c>
      <c r="V88" s="29">
        <f>IFERROR(VLOOKUP(G88,'RoC2'!$B$1:$C$160,2,0),0)</f>
        <v>0</v>
      </c>
      <c r="W88" s="29">
        <f>IFERROR(VLOOKUP(I88,'RoC3'!$B$1:$C$160,2,0),0)</f>
        <v>0</v>
      </c>
      <c r="X88" s="29">
        <f>IFERROR(VLOOKUP(K88,'RoC4'!$B$1:$C$160,2,0),0)</f>
        <v>0</v>
      </c>
      <c r="Y88" s="29">
        <f>IFERROR(VLOOKUP(M88,'RoC5'!$B$1:$C$160,2,0),0)</f>
        <v>0</v>
      </c>
      <c r="Z88" s="29">
        <f>IFERROR(VLOOKUP(O88,'RoC6'!$B$1:$C$160,2,0),0)</f>
        <v>0</v>
      </c>
      <c r="AA88" s="29">
        <f>IFERROR(VLOOKUP(Q88,'RoC7'!$B$1:$C$160,2,0),0)</f>
        <v>303.9211582</v>
      </c>
      <c r="AB88" s="29">
        <f>IFERROR(VLOOKUP(S88,'RoC8'!$B$1:$C$160,2,0),0)</f>
        <v>0</v>
      </c>
    </row>
    <row r="89">
      <c r="A89" s="7">
        <v>88.0</v>
      </c>
      <c r="B89" s="32" t="s">
        <v>61</v>
      </c>
      <c r="C89" s="26">
        <f t="shared" si="1"/>
        <v>274.1405968</v>
      </c>
      <c r="D89" s="27"/>
      <c r="E89" s="28">
        <f>IFERROR(VLOOKUP($B89,'RoC1'!$A$1:$B$160,2,0),"0")</f>
        <v>52</v>
      </c>
      <c r="F89" s="29">
        <f>IFERROR(VLOOKUP(E89,'RoC1'!$B$1:$C$160,2,0),0)</f>
        <v>170.4736887</v>
      </c>
      <c r="G89" s="28">
        <f>IFERROR(VLOOKUP($B89,'RoC2'!$A$1:$B$161,2,0),"0")</f>
        <v>59</v>
      </c>
      <c r="H89" s="29">
        <f>IFERROR(VLOOKUP(G89,'RoC2'!$B$1:$C$161,2,0),0)</f>
        <v>25.72016724</v>
      </c>
      <c r="I89" s="28">
        <f>IFERROR(VLOOKUP($B89,'RoC3'!$A$1:$B$161,2,0),0)</f>
        <v>54</v>
      </c>
      <c r="J89" s="29">
        <f>IFERROR(VLOOKUP(I89,'RoC3'!$B$1:$C$161,2,0),0)</f>
        <v>77.94674082</v>
      </c>
      <c r="K89" s="28">
        <f>IFERROR(VLOOKUP($B89,'RoC4'!$A$1:$B$161,2,0),0)</f>
        <v>0</v>
      </c>
      <c r="L89" s="29">
        <f>IFERROR(VLOOKUP(K89,'RoC4'!$B$1:$C$161,2,0),0)</f>
        <v>0</v>
      </c>
      <c r="M89" s="28">
        <f>IFERROR(VLOOKUP($B89,'RoC5'!$A$1:$B$161,2,0),0)</f>
        <v>0</v>
      </c>
      <c r="N89" s="29">
        <f>IFERROR(VLOOKUP(M89,'RoC5'!$B$1:$C$161,2,0),0)</f>
        <v>0</v>
      </c>
      <c r="O89" s="28">
        <f>IFERROR(VLOOKUP($B89,'RoC6'!$A$1:$B$161,2,0),0)</f>
        <v>0</v>
      </c>
      <c r="P89" s="29">
        <f>IFERROR(VLOOKUP(O89,'RoC6'!$B$1:$C$161,2,0),0)</f>
        <v>0</v>
      </c>
      <c r="Q89" s="28">
        <f>IFERROR(VLOOKUP($B89,'RoC7'!$A$1:$B$161,2,0),0)</f>
        <v>0</v>
      </c>
      <c r="R89" s="29">
        <f>IFERROR(VLOOKUP(Q89,'RoC7'!$B$1:$C$161,2,0),0)</f>
        <v>0</v>
      </c>
      <c r="S89" s="28">
        <f>IFERROR(VLOOKUP($B89,'RoC8'!$A$1:$B$161,2,0),0)</f>
        <v>0</v>
      </c>
      <c r="T89" s="29">
        <f>IFERROR(VLOOKUP(S89,'RoC8'!$B$1:$C$161,2,0),0)</f>
        <v>0</v>
      </c>
      <c r="U89" s="29">
        <f>IFERROR(VLOOKUP(E89,'RoC1'!$B$1:$C$160,2,0),0)</f>
        <v>170.4736887</v>
      </c>
      <c r="V89" s="29">
        <f>IFERROR(VLOOKUP(G89,'RoC2'!$B$1:$C$160,2,0),0)</f>
        <v>25.72016724</v>
      </c>
      <c r="W89" s="29">
        <f>IFERROR(VLOOKUP(I89,'RoC3'!$B$1:$C$160,2,0),0)</f>
        <v>77.94674082</v>
      </c>
      <c r="X89" s="29">
        <f>IFERROR(VLOOKUP(K89,'RoC4'!$B$1:$C$160,2,0),0)</f>
        <v>0</v>
      </c>
      <c r="Y89" s="29">
        <f>IFERROR(VLOOKUP(M89,'RoC5'!$B$1:$C$160,2,0),0)</f>
        <v>0</v>
      </c>
      <c r="Z89" s="29">
        <f>IFERROR(VLOOKUP(O89,'RoC6'!$B$1:$C$160,2,0),0)</f>
        <v>0</v>
      </c>
      <c r="AA89" s="29">
        <f>IFERROR(VLOOKUP(Q89,'RoC7'!$B$1:$C$160,2,0),0)</f>
        <v>0</v>
      </c>
      <c r="AB89" s="29">
        <f>IFERROR(VLOOKUP(S89,'RoC8'!$B$1:$C$160,2,0),0)</f>
        <v>0</v>
      </c>
    </row>
    <row r="90">
      <c r="A90" s="7">
        <v>89.0</v>
      </c>
      <c r="B90" s="74" t="s">
        <v>106</v>
      </c>
      <c r="C90" s="26">
        <f t="shared" si="1"/>
        <v>258.7867463</v>
      </c>
      <c r="D90" s="27"/>
      <c r="E90" s="28" t="str">
        <f>IFERROR(VLOOKUP($B90,'RoC1'!$A$1:$B$160,2,0),"0")</f>
        <v>0</v>
      </c>
      <c r="F90" s="29">
        <f>IFERROR(VLOOKUP(E90,'RoC1'!$B$1:$C$160,2,0),0)</f>
        <v>0</v>
      </c>
      <c r="G90" s="28" t="str">
        <f>IFERROR(VLOOKUP($B90,'RoC2'!$A$1:$B$161,2,0),"0")</f>
        <v>0</v>
      </c>
      <c r="H90" s="29">
        <f>IFERROR(VLOOKUP(G90,'RoC2'!$B$1:$C$161,2,0),0)</f>
        <v>0</v>
      </c>
      <c r="I90" s="28">
        <f>IFERROR(VLOOKUP($B90,'RoC3'!$A$1:$B$161,2,0),0)</f>
        <v>0</v>
      </c>
      <c r="J90" s="29">
        <f>IFERROR(VLOOKUP(I90,'RoC3'!$B$1:$C$161,2,0),0)</f>
        <v>0</v>
      </c>
      <c r="K90" s="28">
        <f>IFERROR(VLOOKUP($B90,'RoC4'!$A$1:$B$161,2,0),0)</f>
        <v>0</v>
      </c>
      <c r="L90" s="29">
        <f>IFERROR(VLOOKUP(K90,'RoC4'!$B$1:$C$161,2,0),0)</f>
        <v>0</v>
      </c>
      <c r="M90" s="28">
        <f>IFERROR(VLOOKUP($B90,'RoC5'!$A$1:$B$161,2,0),0)</f>
        <v>28</v>
      </c>
      <c r="N90" s="29">
        <f>IFERROR(VLOOKUP(M90,'RoC5'!$B$1:$C$161,2,0),0)</f>
        <v>258.7867463</v>
      </c>
      <c r="O90" s="28">
        <f>IFERROR(VLOOKUP($B90,'RoC6'!$A$1:$B$161,2,0),0)</f>
        <v>0</v>
      </c>
      <c r="P90" s="29">
        <f>IFERROR(VLOOKUP(O90,'RoC6'!$B$1:$C$161,2,0),0)</f>
        <v>0</v>
      </c>
      <c r="Q90" s="28">
        <f>IFERROR(VLOOKUP($B90,'RoC7'!$A$1:$B$161,2,0),0)</f>
        <v>0</v>
      </c>
      <c r="R90" s="29">
        <f>IFERROR(VLOOKUP(Q90,'RoC7'!$B$1:$C$161,2,0),0)</f>
        <v>0</v>
      </c>
      <c r="S90" s="28">
        <f>IFERROR(VLOOKUP($B90,'RoC8'!$A$1:$B$161,2,0),0)</f>
        <v>0</v>
      </c>
      <c r="T90" s="29">
        <f>IFERROR(VLOOKUP(S90,'RoC8'!$B$1:$C$161,2,0),0)</f>
        <v>0</v>
      </c>
      <c r="U90" s="29">
        <f>IFERROR(VLOOKUP(E90,'RoC1'!$B$1:$C$160,2,0),0)</f>
        <v>0</v>
      </c>
      <c r="V90" s="29">
        <f>IFERROR(VLOOKUP(G90,'RoC2'!$B$1:$C$160,2,0),0)</f>
        <v>0</v>
      </c>
      <c r="W90" s="29">
        <f>IFERROR(VLOOKUP(I90,'RoC3'!$B$1:$C$160,2,0),0)</f>
        <v>0</v>
      </c>
      <c r="X90" s="29">
        <f>IFERROR(VLOOKUP(K90,'RoC4'!$B$1:$C$160,2,0),0)</f>
        <v>0</v>
      </c>
      <c r="Y90" s="29">
        <f>IFERROR(VLOOKUP(M90,'RoC5'!$B$1:$C$160,2,0),0)</f>
        <v>258.7867463</v>
      </c>
      <c r="Z90" s="29">
        <f>IFERROR(VLOOKUP(O90,'RoC6'!$B$1:$C$160,2,0),0)</f>
        <v>0</v>
      </c>
      <c r="AA90" s="29">
        <f>IFERROR(VLOOKUP(Q90,'RoC7'!$B$1:$C$160,2,0),0)</f>
        <v>0</v>
      </c>
      <c r="AB90" s="29">
        <f>IFERROR(VLOOKUP(S90,'RoC8'!$B$1:$C$160,2,0),0)</f>
        <v>0</v>
      </c>
    </row>
    <row r="91">
      <c r="A91" s="7">
        <v>90.0</v>
      </c>
      <c r="B91" s="73" t="s">
        <v>67</v>
      </c>
      <c r="C91" s="26">
        <f t="shared" si="1"/>
        <v>258.7867463</v>
      </c>
      <c r="D91" s="27"/>
      <c r="E91" s="28" t="str">
        <f>IFERROR(VLOOKUP($B91,'RoC1'!$A$1:$B$160,2,0),"0")</f>
        <v>0</v>
      </c>
      <c r="F91" s="29">
        <f>IFERROR(VLOOKUP(E91,'RoC1'!$B$1:$C$160,2,0),0)</f>
        <v>0</v>
      </c>
      <c r="G91" s="28" t="str">
        <f>IFERROR(VLOOKUP($B91,'RoC2'!$A$1:$B$161,2,0),"0")</f>
        <v>0</v>
      </c>
      <c r="H91" s="29">
        <f>IFERROR(VLOOKUP(G91,'RoC2'!$B$1:$C$161,2,0),0)</f>
        <v>0</v>
      </c>
      <c r="I91" s="28">
        <f>IFERROR(VLOOKUP($B91,'RoC3'!$A$1:$B$161,2,0),0)</f>
        <v>0</v>
      </c>
      <c r="J91" s="29">
        <f>IFERROR(VLOOKUP(I91,'RoC3'!$B$1:$C$161,2,0),0)</f>
        <v>0</v>
      </c>
      <c r="K91" s="28">
        <f>IFERROR(VLOOKUP($B91,'RoC4'!$A$1:$B$161,2,0),0)</f>
        <v>0</v>
      </c>
      <c r="L91" s="29">
        <f>IFERROR(VLOOKUP(K91,'RoC4'!$B$1:$C$161,2,0),0)</f>
        <v>0</v>
      </c>
      <c r="M91" s="28">
        <f>IFERROR(VLOOKUP($B91,'RoC5'!$A$1:$B$161,2,0),0)</f>
        <v>0</v>
      </c>
      <c r="N91" s="29">
        <f>IFERROR(VLOOKUP(M91,'RoC5'!$B$1:$C$161,2,0),0)</f>
        <v>0</v>
      </c>
      <c r="O91" s="28">
        <f>IFERROR(VLOOKUP($B91,'RoC6'!$A$1:$B$161,2,0),0)</f>
        <v>32</v>
      </c>
      <c r="P91" s="29">
        <f>IFERROR(VLOOKUP(O91,'RoC6'!$B$1:$C$161,2,0),0)</f>
        <v>258.7867463</v>
      </c>
      <c r="Q91" s="28">
        <f>IFERROR(VLOOKUP($B91,'RoC7'!$A$1:$B$161,2,0),0)</f>
        <v>0</v>
      </c>
      <c r="R91" s="29">
        <f>IFERROR(VLOOKUP(Q91,'RoC7'!$B$1:$C$161,2,0),0)</f>
        <v>0</v>
      </c>
      <c r="S91" s="28">
        <f>IFERROR(VLOOKUP($B91,'RoC8'!$A$1:$B$161,2,0),0)</f>
        <v>0</v>
      </c>
      <c r="T91" s="29">
        <f>IFERROR(VLOOKUP(S91,'RoC8'!$B$1:$C$161,2,0),0)</f>
        <v>0</v>
      </c>
      <c r="U91" s="29">
        <f>IFERROR(VLOOKUP(E91,'RoC1'!$B$1:$C$160,2,0),0)</f>
        <v>0</v>
      </c>
      <c r="V91" s="29">
        <f>IFERROR(VLOOKUP(G91,'RoC2'!$B$1:$C$160,2,0),0)</f>
        <v>0</v>
      </c>
      <c r="W91" s="29">
        <f>IFERROR(VLOOKUP(I91,'RoC3'!$B$1:$C$160,2,0),0)</f>
        <v>0</v>
      </c>
      <c r="X91" s="29">
        <f>IFERROR(VLOOKUP(K91,'RoC4'!$B$1:$C$160,2,0),0)</f>
        <v>0</v>
      </c>
      <c r="Y91" s="29">
        <f>IFERROR(VLOOKUP(M91,'RoC5'!$B$1:$C$160,2,0),0)</f>
        <v>0</v>
      </c>
      <c r="Z91" s="29">
        <f>IFERROR(VLOOKUP(O91,'RoC6'!$B$1:$C$160,2,0),0)</f>
        <v>258.7867463</v>
      </c>
      <c r="AA91" s="29">
        <f>IFERROR(VLOOKUP(Q91,'RoC7'!$B$1:$C$160,2,0),0)</f>
        <v>0</v>
      </c>
      <c r="AB91" s="29">
        <f>IFERROR(VLOOKUP(S91,'RoC8'!$B$1:$C$160,2,0),0)</f>
        <v>0</v>
      </c>
    </row>
    <row r="92">
      <c r="A92" s="7">
        <v>91.0</v>
      </c>
      <c r="B92" s="35" t="s">
        <v>99</v>
      </c>
      <c r="C92" s="26">
        <f t="shared" si="1"/>
        <v>228.4113723</v>
      </c>
      <c r="D92" s="27"/>
      <c r="E92" s="28" t="str">
        <f>IFERROR(VLOOKUP($B92,'RoC1'!$A$1:$B$160,2,0),"0")</f>
        <v>0</v>
      </c>
      <c r="F92" s="29">
        <f>IFERROR(VLOOKUP(E92,'RoC1'!$B$1:$C$160,2,0),0)</f>
        <v>0</v>
      </c>
      <c r="G92" s="28" t="str">
        <f>IFERROR(VLOOKUP($B92,'RoC2'!$A$1:$B$161,2,0),"0")</f>
        <v>0</v>
      </c>
      <c r="H92" s="29">
        <f>IFERROR(VLOOKUP(G92,'RoC2'!$B$1:$C$161,2,0),0)</f>
        <v>0</v>
      </c>
      <c r="I92" s="28">
        <f>IFERROR(VLOOKUP($B92,'RoC3'!$A$1:$B$161,2,0),0)</f>
        <v>0</v>
      </c>
      <c r="J92" s="29">
        <f>IFERROR(VLOOKUP(I92,'RoC3'!$B$1:$C$161,2,0),0)</f>
        <v>0</v>
      </c>
      <c r="K92" s="28">
        <f>IFERROR(VLOOKUP($B92,'RoC4'!$A$1:$B$161,2,0),0)</f>
        <v>45</v>
      </c>
      <c r="L92" s="29">
        <f>IFERROR(VLOOKUP(K92,'RoC4'!$B$1:$C$161,2,0),0)</f>
        <v>108.920052</v>
      </c>
      <c r="M92" s="28">
        <f>IFERROR(VLOOKUP($B92,'RoC5'!$A$1:$B$161,2,0),0)</f>
        <v>0</v>
      </c>
      <c r="N92" s="29">
        <f>IFERROR(VLOOKUP(M92,'RoC5'!$B$1:$C$161,2,0),0)</f>
        <v>0</v>
      </c>
      <c r="O92" s="28">
        <f>IFERROR(VLOOKUP($B92,'RoC6'!$A$1:$B$161,2,0),0)</f>
        <v>44</v>
      </c>
      <c r="P92" s="29">
        <f>IFERROR(VLOOKUP(O92,'RoC6'!$B$1:$C$161,2,0),0)</f>
        <v>119.4913204</v>
      </c>
      <c r="Q92" s="28">
        <f>IFERROR(VLOOKUP($B92,'RoC7'!$A$1:$B$161,2,0),0)</f>
        <v>0</v>
      </c>
      <c r="R92" s="29">
        <f>IFERROR(VLOOKUP(Q92,'RoC7'!$B$1:$C$161,2,0),0)</f>
        <v>0</v>
      </c>
      <c r="S92" s="28">
        <f>IFERROR(VLOOKUP($B92,'RoC8'!$A$1:$B$161,2,0),0)</f>
        <v>0</v>
      </c>
      <c r="T92" s="29">
        <f>IFERROR(VLOOKUP(S92,'RoC8'!$B$1:$C$161,2,0),0)</f>
        <v>0</v>
      </c>
      <c r="U92" s="29">
        <f>IFERROR(VLOOKUP(E92,'RoC1'!$B$1:$C$160,2,0),0)</f>
        <v>0</v>
      </c>
      <c r="V92" s="29">
        <f>IFERROR(VLOOKUP(G92,'RoC2'!$B$1:$C$160,2,0),0)</f>
        <v>0</v>
      </c>
      <c r="W92" s="29">
        <f>IFERROR(VLOOKUP(I92,'RoC3'!$B$1:$C$160,2,0),0)</f>
        <v>0</v>
      </c>
      <c r="X92" s="29">
        <f>IFERROR(VLOOKUP(K92,'RoC4'!$B$1:$C$160,2,0),0)</f>
        <v>108.920052</v>
      </c>
      <c r="Y92" s="29">
        <f>IFERROR(VLOOKUP(M92,'RoC5'!$B$1:$C$160,2,0),0)</f>
        <v>0</v>
      </c>
      <c r="Z92" s="29">
        <f>IFERROR(VLOOKUP(O92,'RoC6'!$B$1:$C$160,2,0),0)</f>
        <v>119.4913204</v>
      </c>
      <c r="AA92" s="29">
        <f>IFERROR(VLOOKUP(Q92,'RoC7'!$B$1:$C$160,2,0),0)</f>
        <v>0</v>
      </c>
      <c r="AB92" s="29">
        <f>IFERROR(VLOOKUP(S92,'RoC8'!$B$1:$C$160,2,0),0)</f>
        <v>0</v>
      </c>
    </row>
    <row r="93">
      <c r="A93" s="7">
        <v>92.0</v>
      </c>
      <c r="B93" s="35" t="s">
        <v>91</v>
      </c>
      <c r="C93" s="26">
        <f t="shared" si="1"/>
        <v>212.4489151</v>
      </c>
      <c r="D93" s="27"/>
      <c r="E93" s="28" t="str">
        <f>IFERROR(VLOOKUP($B93,'RoC1'!$A$1:$B$160,2,0),"0")</f>
        <v>0</v>
      </c>
      <c r="F93" s="29">
        <f>IFERROR(VLOOKUP(E93,'RoC1'!$B$1:$C$160,2,0),0)</f>
        <v>0</v>
      </c>
      <c r="G93" s="28" t="str">
        <f>IFERROR(VLOOKUP($B93,'RoC2'!$A$1:$B$161,2,0),"0")</f>
        <v>0</v>
      </c>
      <c r="H93" s="29">
        <f>IFERROR(VLOOKUP(G93,'RoC2'!$B$1:$C$161,2,0),0)</f>
        <v>0</v>
      </c>
      <c r="I93" s="28">
        <f>IFERROR(VLOOKUP($B93,'RoC3'!$A$1:$B$161,2,0),0)</f>
        <v>0</v>
      </c>
      <c r="J93" s="29">
        <f>IFERROR(VLOOKUP(I93,'RoC3'!$B$1:$C$161,2,0),0)</f>
        <v>0</v>
      </c>
      <c r="K93" s="28">
        <f>IFERROR(VLOOKUP($B93,'RoC4'!$A$1:$B$161,2,0),0)</f>
        <v>0</v>
      </c>
      <c r="L93" s="29">
        <f>IFERROR(VLOOKUP(K93,'RoC4'!$B$1:$C$161,2,0),0)</f>
        <v>0</v>
      </c>
      <c r="M93" s="28">
        <f>IFERROR(VLOOKUP($B93,'RoC5'!$A$1:$B$161,2,0),0)</f>
        <v>0</v>
      </c>
      <c r="N93" s="29">
        <f>IFERROR(VLOOKUP(M93,'RoC5'!$B$1:$C$161,2,0),0)</f>
        <v>0</v>
      </c>
      <c r="O93" s="28">
        <f>IFERROR(VLOOKUP($B93,'RoC6'!$A$1:$B$161,2,0),0)</f>
        <v>0</v>
      </c>
      <c r="P93" s="29">
        <f>IFERROR(VLOOKUP(O93,'RoC6'!$B$1:$C$161,2,0),0)</f>
        <v>0</v>
      </c>
      <c r="Q93" s="28">
        <f>IFERROR(VLOOKUP($B93,'RoC7'!$A$1:$B$161,2,0),0)</f>
        <v>30</v>
      </c>
      <c r="R93" s="29">
        <f>IFERROR(VLOOKUP(Q93,'RoC7'!$B$1:$C$161,2,0),0)</f>
        <v>212.4489151</v>
      </c>
      <c r="S93" s="28">
        <f>IFERROR(VLOOKUP($B93,'RoC8'!$A$1:$B$161,2,0),0)</f>
        <v>0</v>
      </c>
      <c r="T93" s="29">
        <f>IFERROR(VLOOKUP(S93,'RoC8'!$B$1:$C$161,2,0),0)</f>
        <v>0</v>
      </c>
      <c r="U93" s="29">
        <f>IFERROR(VLOOKUP(E93,'RoC1'!$B$1:$C$160,2,0),0)</f>
        <v>0</v>
      </c>
      <c r="V93" s="29">
        <f>IFERROR(VLOOKUP(G93,'RoC2'!$B$1:$C$160,2,0),0)</f>
        <v>0</v>
      </c>
      <c r="W93" s="29">
        <f>IFERROR(VLOOKUP(I93,'RoC3'!$B$1:$C$160,2,0),0)</f>
        <v>0</v>
      </c>
      <c r="X93" s="29">
        <f>IFERROR(VLOOKUP(K93,'RoC4'!$B$1:$C$160,2,0),0)</f>
        <v>0</v>
      </c>
      <c r="Y93" s="29">
        <f>IFERROR(VLOOKUP(M93,'RoC5'!$B$1:$C$160,2,0),0)</f>
        <v>0</v>
      </c>
      <c r="Z93" s="29">
        <f>IFERROR(VLOOKUP(O93,'RoC6'!$B$1:$C$160,2,0),0)</f>
        <v>0</v>
      </c>
      <c r="AA93" s="29">
        <f>IFERROR(VLOOKUP(Q93,'RoC7'!$B$1:$C$160,2,0),0)</f>
        <v>212.4489151</v>
      </c>
      <c r="AB93" s="29">
        <f>IFERROR(VLOOKUP(S93,'RoC8'!$B$1:$C$160,2,0),0)</f>
        <v>0</v>
      </c>
    </row>
    <row r="94">
      <c r="A94" s="7">
        <v>93.0</v>
      </c>
      <c r="B94" s="75" t="s">
        <v>89</v>
      </c>
      <c r="C94" s="26">
        <f t="shared" si="1"/>
        <v>202.6159687</v>
      </c>
      <c r="D94" s="27"/>
      <c r="E94" s="28" t="str">
        <f>IFERROR(VLOOKUP($B94,'RoC1'!$A$1:$B$160,2,0),"0")</f>
        <v>0</v>
      </c>
      <c r="F94" s="29">
        <f>IFERROR(VLOOKUP(E94,'RoC1'!$B$1:$C$160,2,0),0)</f>
        <v>0</v>
      </c>
      <c r="G94" s="28" t="str">
        <f>IFERROR(VLOOKUP($B94,'RoC2'!$A$1:$B$161,2,0),"0")</f>
        <v>0</v>
      </c>
      <c r="H94" s="29">
        <f>IFERROR(VLOOKUP(G94,'RoC2'!$B$1:$C$161,2,0),0)</f>
        <v>0</v>
      </c>
      <c r="I94" s="28">
        <f>IFERROR(VLOOKUP($B94,'RoC3'!$A$1:$B$161,2,0),0)</f>
        <v>0</v>
      </c>
      <c r="J94" s="29">
        <f>IFERROR(VLOOKUP(I94,'RoC3'!$B$1:$C$161,2,0),0)</f>
        <v>0</v>
      </c>
      <c r="K94" s="28">
        <f>IFERROR(VLOOKUP($B94,'RoC4'!$A$1:$B$161,2,0),0)</f>
        <v>0</v>
      </c>
      <c r="L94" s="29">
        <f>IFERROR(VLOOKUP(K94,'RoC4'!$B$1:$C$161,2,0),0)</f>
        <v>0</v>
      </c>
      <c r="M94" s="28">
        <f>IFERROR(VLOOKUP($B94,'RoC5'!$A$1:$B$161,2,0),0)</f>
        <v>32</v>
      </c>
      <c r="N94" s="29">
        <f>IFERROR(VLOOKUP(M94,'RoC5'!$B$1:$C$161,2,0),0)</f>
        <v>202.6159687</v>
      </c>
      <c r="O94" s="28">
        <f>IFERROR(VLOOKUP($B94,'RoC6'!$A$1:$B$161,2,0),0)</f>
        <v>0</v>
      </c>
      <c r="P94" s="29">
        <f>IFERROR(VLOOKUP(O94,'RoC6'!$B$1:$C$161,2,0),0)</f>
        <v>0</v>
      </c>
      <c r="Q94" s="28">
        <f>IFERROR(VLOOKUP($B94,'RoC7'!$A$1:$B$161,2,0),0)</f>
        <v>0</v>
      </c>
      <c r="R94" s="29">
        <f>IFERROR(VLOOKUP(Q94,'RoC7'!$B$1:$C$161,2,0),0)</f>
        <v>0</v>
      </c>
      <c r="S94" s="28">
        <f>IFERROR(VLOOKUP($B94,'RoC8'!$A$1:$B$161,2,0),0)</f>
        <v>0</v>
      </c>
      <c r="T94" s="29">
        <f>IFERROR(VLOOKUP(S94,'RoC8'!$B$1:$C$161,2,0),0)</f>
        <v>0</v>
      </c>
      <c r="U94" s="29">
        <f>IFERROR(VLOOKUP(E94,'RoC1'!$B$1:$C$160,2,0),0)</f>
        <v>0</v>
      </c>
      <c r="V94" s="29">
        <f>IFERROR(VLOOKUP(G94,'RoC2'!$B$1:$C$160,2,0),0)</f>
        <v>0</v>
      </c>
      <c r="W94" s="29">
        <f>IFERROR(VLOOKUP(I94,'RoC3'!$B$1:$C$160,2,0),0)</f>
        <v>0</v>
      </c>
      <c r="X94" s="29">
        <f>IFERROR(VLOOKUP(K94,'RoC4'!$B$1:$C$160,2,0),0)</f>
        <v>0</v>
      </c>
      <c r="Y94" s="29">
        <f>IFERROR(VLOOKUP(M94,'RoC5'!$B$1:$C$160,2,0),0)</f>
        <v>202.6159687</v>
      </c>
      <c r="Z94" s="29">
        <f>IFERROR(VLOOKUP(O94,'RoC6'!$B$1:$C$160,2,0),0)</f>
        <v>0</v>
      </c>
      <c r="AA94" s="29">
        <f>IFERROR(VLOOKUP(Q94,'RoC7'!$B$1:$C$160,2,0),0)</f>
        <v>0</v>
      </c>
      <c r="AB94" s="29">
        <f>IFERROR(VLOOKUP(S94,'RoC8'!$B$1:$C$160,2,0),0)</f>
        <v>0</v>
      </c>
    </row>
    <row r="95">
      <c r="A95" s="7">
        <v>94.0</v>
      </c>
      <c r="B95" s="25" t="s">
        <v>73</v>
      </c>
      <c r="C95" s="26">
        <f t="shared" si="1"/>
        <v>195.0218498</v>
      </c>
      <c r="D95" s="27"/>
      <c r="E95" s="28">
        <f>IFERROR(VLOOKUP($B95,'RoC1'!$A$1:$B$160,2,0),"0")</f>
        <v>64</v>
      </c>
      <c r="F95" s="29">
        <f>IFERROR(VLOOKUP(E95,'RoC1'!$B$1:$C$160,2,0),0)</f>
        <v>73.56826604</v>
      </c>
      <c r="G95" s="28">
        <f>IFERROR(VLOOKUP($B95,'RoC2'!$A$1:$B$161,2,0),"0")</f>
        <v>58</v>
      </c>
      <c r="H95" s="29">
        <f>IFERROR(VLOOKUP(G95,'RoC2'!$B$1:$C$161,2,0),0)</f>
        <v>34.44042715</v>
      </c>
      <c r="I95" s="28">
        <f>IFERROR(VLOOKUP($B95,'RoC3'!$A$1:$B$161,2,0),0)</f>
        <v>53</v>
      </c>
      <c r="J95" s="29">
        <f>IFERROR(VLOOKUP(I95,'RoC3'!$B$1:$C$161,2,0),0)</f>
        <v>87.01315659</v>
      </c>
      <c r="K95" s="28">
        <f>IFERROR(VLOOKUP($B95,'RoC4'!$A$1:$B$161,2,0),0)</f>
        <v>0</v>
      </c>
      <c r="L95" s="29">
        <f>IFERROR(VLOOKUP(K95,'RoC4'!$B$1:$C$161,2,0),0)</f>
        <v>0</v>
      </c>
      <c r="M95" s="28">
        <f>IFERROR(VLOOKUP($B95,'RoC5'!$A$1:$B$161,2,0),0)</f>
        <v>0</v>
      </c>
      <c r="N95" s="29">
        <f>IFERROR(VLOOKUP(M95,'RoC5'!$B$1:$C$161,2,0),0)</f>
        <v>0</v>
      </c>
      <c r="O95" s="28">
        <f>IFERROR(VLOOKUP($B95,'RoC6'!$A$1:$B$161,2,0),0)</f>
        <v>0</v>
      </c>
      <c r="P95" s="29">
        <f>IFERROR(VLOOKUP(O95,'RoC6'!$B$1:$C$161,2,0),0)</f>
        <v>0</v>
      </c>
      <c r="Q95" s="28">
        <f>IFERROR(VLOOKUP($B95,'RoC7'!$A$1:$B$161,2,0),0)</f>
        <v>0</v>
      </c>
      <c r="R95" s="29">
        <f>IFERROR(VLOOKUP(Q95,'RoC7'!$B$1:$C$161,2,0),0)</f>
        <v>0</v>
      </c>
      <c r="S95" s="28">
        <f>IFERROR(VLOOKUP($B95,'RoC8'!$A$1:$B$161,2,0),0)</f>
        <v>0</v>
      </c>
      <c r="T95" s="29">
        <f>IFERROR(VLOOKUP(S95,'RoC8'!$B$1:$C$161,2,0),0)</f>
        <v>0</v>
      </c>
      <c r="U95" s="29">
        <f>IFERROR(VLOOKUP(E95,'RoC1'!$B$1:$C$160,2,0),0)</f>
        <v>73.56826604</v>
      </c>
      <c r="V95" s="29">
        <f>IFERROR(VLOOKUP(G95,'RoC2'!$B$1:$C$160,2,0),0)</f>
        <v>34.44042715</v>
      </c>
      <c r="W95" s="29">
        <f>IFERROR(VLOOKUP(I95,'RoC3'!$B$1:$C$160,2,0),0)</f>
        <v>87.01315659</v>
      </c>
      <c r="X95" s="29">
        <f>IFERROR(VLOOKUP(K95,'RoC4'!$B$1:$C$160,2,0),0)</f>
        <v>0</v>
      </c>
      <c r="Y95" s="29">
        <f>IFERROR(VLOOKUP(M95,'RoC5'!$B$1:$C$160,2,0),0)</f>
        <v>0</v>
      </c>
      <c r="Z95" s="29">
        <f>IFERROR(VLOOKUP(O95,'RoC6'!$B$1:$C$160,2,0),0)</f>
        <v>0</v>
      </c>
      <c r="AA95" s="29">
        <f>IFERROR(VLOOKUP(Q95,'RoC7'!$B$1:$C$160,2,0),0)</f>
        <v>0</v>
      </c>
      <c r="AB95" s="29">
        <f>IFERROR(VLOOKUP(S95,'RoC8'!$B$1:$C$160,2,0),0)</f>
        <v>0</v>
      </c>
    </row>
    <row r="96">
      <c r="A96" s="7">
        <v>95.0</v>
      </c>
      <c r="B96" s="73" t="s">
        <v>95</v>
      </c>
      <c r="C96" s="26">
        <f t="shared" si="1"/>
        <v>174.4620827</v>
      </c>
      <c r="D96" s="27"/>
      <c r="E96" s="28" t="str">
        <f>IFERROR(VLOOKUP($B96,'RoC1'!$A$1:$B$160,2,0),"0")</f>
        <v>0</v>
      </c>
      <c r="F96" s="29">
        <f>IFERROR(VLOOKUP(E96,'RoC1'!$B$1:$C$160,2,0),0)</f>
        <v>0</v>
      </c>
      <c r="G96" s="28" t="str">
        <f>IFERROR(VLOOKUP($B96,'RoC2'!$A$1:$B$161,2,0),"0")</f>
        <v>0</v>
      </c>
      <c r="H96" s="29">
        <f>IFERROR(VLOOKUP(G96,'RoC2'!$B$1:$C$161,2,0),0)</f>
        <v>0</v>
      </c>
      <c r="I96" s="28">
        <f>IFERROR(VLOOKUP($B96,'RoC3'!$A$1:$B$161,2,0),0)</f>
        <v>0</v>
      </c>
      <c r="J96" s="29">
        <f>IFERROR(VLOOKUP(I96,'RoC3'!$B$1:$C$161,2,0),0)</f>
        <v>0</v>
      </c>
      <c r="K96" s="28">
        <f>IFERROR(VLOOKUP($B96,'RoC4'!$A$1:$B$161,2,0),0)</f>
        <v>0</v>
      </c>
      <c r="L96" s="29">
        <f>IFERROR(VLOOKUP(K96,'RoC4'!$B$1:$C$161,2,0),0)</f>
        <v>0</v>
      </c>
      <c r="M96" s="28">
        <f>IFERROR(VLOOKUP($B96,'RoC5'!$A$1:$B$161,2,0),0)</f>
        <v>0</v>
      </c>
      <c r="N96" s="29">
        <f>IFERROR(VLOOKUP(M96,'RoC5'!$B$1:$C$161,2,0),0)</f>
        <v>0</v>
      </c>
      <c r="O96" s="28">
        <f>IFERROR(VLOOKUP($B96,'RoC6'!$A$1:$B$161,2,0),0)</f>
        <v>39</v>
      </c>
      <c r="P96" s="29">
        <f>IFERROR(VLOOKUP(O96,'RoC6'!$B$1:$C$161,2,0),0)</f>
        <v>174.4620827</v>
      </c>
      <c r="Q96" s="28">
        <f>IFERROR(VLOOKUP($B96,'RoC7'!$A$1:$B$161,2,0),0)</f>
        <v>0</v>
      </c>
      <c r="R96" s="29">
        <f>IFERROR(VLOOKUP(Q96,'RoC7'!$B$1:$C$161,2,0),0)</f>
        <v>0</v>
      </c>
      <c r="S96" s="28">
        <f>IFERROR(VLOOKUP($B96,'RoC8'!$A$1:$B$161,2,0),0)</f>
        <v>0</v>
      </c>
      <c r="T96" s="29">
        <f>IFERROR(VLOOKUP(S96,'RoC8'!$B$1:$C$161,2,0),0)</f>
        <v>0</v>
      </c>
      <c r="U96" s="29">
        <f>IFERROR(VLOOKUP(E96,'RoC1'!$B$1:$C$160,2,0),0)</f>
        <v>0</v>
      </c>
      <c r="V96" s="29">
        <f>IFERROR(VLOOKUP(G96,'RoC2'!$B$1:$C$160,2,0),0)</f>
        <v>0</v>
      </c>
      <c r="W96" s="29">
        <f>IFERROR(VLOOKUP(I96,'RoC3'!$B$1:$C$160,2,0),0)</f>
        <v>0</v>
      </c>
      <c r="X96" s="29">
        <f>IFERROR(VLOOKUP(K96,'RoC4'!$B$1:$C$160,2,0),0)</f>
        <v>0</v>
      </c>
      <c r="Y96" s="29">
        <f>IFERROR(VLOOKUP(M96,'RoC5'!$B$1:$C$160,2,0),0)</f>
        <v>0</v>
      </c>
      <c r="Z96" s="29">
        <f>IFERROR(VLOOKUP(O96,'RoC6'!$B$1:$C$160,2,0),0)</f>
        <v>174.4620827</v>
      </c>
      <c r="AA96" s="29">
        <f>IFERROR(VLOOKUP(Q96,'RoC7'!$B$1:$C$160,2,0),0)</f>
        <v>0</v>
      </c>
      <c r="AB96" s="29">
        <f>IFERROR(VLOOKUP(S96,'RoC8'!$B$1:$C$160,2,0),0)</f>
        <v>0</v>
      </c>
    </row>
    <row r="97">
      <c r="A97" s="7">
        <v>96.0</v>
      </c>
      <c r="B97" s="25" t="s">
        <v>72</v>
      </c>
      <c r="C97" s="26">
        <f t="shared" si="1"/>
        <v>148.9017499</v>
      </c>
      <c r="D97" s="27"/>
      <c r="E97" s="28">
        <f>IFERROR(VLOOKUP($B97,'RoC1'!$A$1:$B$160,2,0),"0")</f>
        <v>68</v>
      </c>
      <c r="F97" s="29">
        <f>IFERROR(VLOOKUP(E97,'RoC1'!$B$1:$C$160,2,0),0)</f>
        <v>43.47699665</v>
      </c>
      <c r="G97" s="28" t="str">
        <f>IFERROR(VLOOKUP($B97,'RoC2'!$A$1:$B$161,2,0),"0")</f>
        <v>0</v>
      </c>
      <c r="H97" s="29">
        <f>IFERROR(VLOOKUP(G97,'RoC2'!$B$1:$C$161,2,0),0)</f>
        <v>0</v>
      </c>
      <c r="I97" s="28">
        <f>IFERROR(VLOOKUP($B97,'RoC3'!$A$1:$B$161,2,0),0)</f>
        <v>51</v>
      </c>
      <c r="J97" s="29">
        <f>IFERROR(VLOOKUP(I97,'RoC3'!$B$1:$C$161,2,0),0)</f>
        <v>105.4247533</v>
      </c>
      <c r="K97" s="28">
        <f>IFERROR(VLOOKUP($B97,'RoC4'!$A$1:$B$161,2,0),0)</f>
        <v>0</v>
      </c>
      <c r="L97" s="29">
        <f>IFERROR(VLOOKUP(K97,'RoC4'!$B$1:$C$161,2,0),0)</f>
        <v>0</v>
      </c>
      <c r="M97" s="28">
        <f>IFERROR(VLOOKUP($B97,'RoC5'!$A$1:$B$161,2,0),0)</f>
        <v>0</v>
      </c>
      <c r="N97" s="29">
        <f>IFERROR(VLOOKUP(M97,'RoC5'!$B$1:$C$161,2,0),0)</f>
        <v>0</v>
      </c>
      <c r="O97" s="28">
        <f>IFERROR(VLOOKUP($B97,'RoC6'!$A$1:$B$161,2,0),0)</f>
        <v>0</v>
      </c>
      <c r="P97" s="29">
        <f>IFERROR(VLOOKUP(O97,'RoC6'!$B$1:$C$161,2,0),0)</f>
        <v>0</v>
      </c>
      <c r="Q97" s="28">
        <f>IFERROR(VLOOKUP($B97,'RoC7'!$A$1:$B$161,2,0),0)</f>
        <v>0</v>
      </c>
      <c r="R97" s="29">
        <f>IFERROR(VLOOKUP(Q97,'RoC7'!$B$1:$C$161,2,0),0)</f>
        <v>0</v>
      </c>
      <c r="S97" s="28">
        <f>IFERROR(VLOOKUP($B97,'RoC8'!$A$1:$B$161,2,0),0)</f>
        <v>0</v>
      </c>
      <c r="T97" s="29">
        <f>IFERROR(VLOOKUP(S97,'RoC8'!$B$1:$C$161,2,0),0)</f>
        <v>0</v>
      </c>
      <c r="U97" s="29">
        <f>IFERROR(VLOOKUP(E97,'RoC1'!$B$1:$C$160,2,0),0)</f>
        <v>43.47699665</v>
      </c>
      <c r="V97" s="29">
        <f>IFERROR(VLOOKUP(G97,'RoC2'!$B$1:$C$160,2,0),0)</f>
        <v>0</v>
      </c>
      <c r="W97" s="29">
        <f>IFERROR(VLOOKUP(I97,'RoC3'!$B$1:$C$160,2,0),0)</f>
        <v>105.4247533</v>
      </c>
      <c r="X97" s="29">
        <f>IFERROR(VLOOKUP(K97,'RoC4'!$B$1:$C$160,2,0),0)</f>
        <v>0</v>
      </c>
      <c r="Y97" s="29">
        <f>IFERROR(VLOOKUP(M97,'RoC5'!$B$1:$C$160,2,0),0)</f>
        <v>0</v>
      </c>
      <c r="Z97" s="29">
        <f>IFERROR(VLOOKUP(O97,'RoC6'!$B$1:$C$160,2,0),0)</f>
        <v>0</v>
      </c>
      <c r="AA97" s="29">
        <f>IFERROR(VLOOKUP(Q97,'RoC7'!$B$1:$C$160,2,0),0)</f>
        <v>0</v>
      </c>
      <c r="AB97" s="29">
        <f>IFERROR(VLOOKUP(S97,'RoC8'!$B$1:$C$160,2,0),0)</f>
        <v>0</v>
      </c>
    </row>
    <row r="98">
      <c r="A98" s="7">
        <v>97.0</v>
      </c>
      <c r="B98" s="30" t="s">
        <v>117</v>
      </c>
      <c r="C98" s="26">
        <f t="shared" si="1"/>
        <v>16.80163045</v>
      </c>
      <c r="D98" s="27"/>
      <c r="E98" s="28" t="str">
        <f>IFERROR(VLOOKUP($B98,'RoC1'!$A$1:$B$160,2,0),"0")</f>
        <v>0</v>
      </c>
      <c r="F98" s="29">
        <f>IFERROR(VLOOKUP(E98,'RoC1'!$B$1:$C$160,2,0),0)</f>
        <v>0</v>
      </c>
      <c r="G98" s="28" t="str">
        <f>IFERROR(VLOOKUP($B98,'RoC2'!$A$1:$B$161,2,0),"0")</f>
        <v>0</v>
      </c>
      <c r="H98" s="29">
        <f>IFERROR(VLOOKUP(G98,'RoC2'!$B$1:$C$161,2,0),0)</f>
        <v>0</v>
      </c>
      <c r="I98" s="28">
        <f>IFERROR(VLOOKUP($B98,'RoC3'!$A$1:$B$161,2,0),0)</f>
        <v>61</v>
      </c>
      <c r="J98" s="29">
        <f>IFERROR(VLOOKUP(I98,'RoC3'!$B$1:$C$161,2,0),0)</f>
        <v>16.80163045</v>
      </c>
      <c r="K98" s="28">
        <f>IFERROR(VLOOKUP($B98,'RoC4'!$A$1:$B$161,2,0),0)</f>
        <v>0</v>
      </c>
      <c r="L98" s="29">
        <f>IFERROR(VLOOKUP(K98,'RoC4'!$B$1:$C$161,2,0),0)</f>
        <v>0</v>
      </c>
      <c r="M98" s="28">
        <f>IFERROR(VLOOKUP($B98,'RoC5'!$A$1:$B$161,2,0),0)</f>
        <v>0</v>
      </c>
      <c r="N98" s="29">
        <f>IFERROR(VLOOKUP(M98,'RoC5'!$B$1:$C$161,2,0),0)</f>
        <v>0</v>
      </c>
      <c r="O98" s="28">
        <f>IFERROR(VLOOKUP($B98,'RoC6'!$A$1:$B$161,2,0),0)</f>
        <v>0</v>
      </c>
      <c r="P98" s="29">
        <f>IFERROR(VLOOKUP(O98,'RoC6'!$B$1:$C$161,2,0),0)</f>
        <v>0</v>
      </c>
      <c r="Q98" s="28">
        <f>IFERROR(VLOOKUP($B98,'RoC7'!$A$1:$B$161,2,0),0)</f>
        <v>0</v>
      </c>
      <c r="R98" s="29">
        <f>IFERROR(VLOOKUP(Q98,'RoC7'!$B$1:$C$161,2,0),0)</f>
        <v>0</v>
      </c>
      <c r="S98" s="28">
        <f>IFERROR(VLOOKUP($B98,'RoC8'!$A$1:$B$161,2,0),0)</f>
        <v>0</v>
      </c>
      <c r="T98" s="29">
        <f>IFERROR(VLOOKUP(S98,'RoC8'!$B$1:$C$161,2,0),0)</f>
        <v>0</v>
      </c>
      <c r="U98" s="29">
        <f>IFERROR(VLOOKUP(E98,'RoC1'!$B$1:$C$160,2,0),0)</f>
        <v>0</v>
      </c>
      <c r="V98" s="29">
        <f>IFERROR(VLOOKUP(G98,'RoC2'!$B$1:$C$160,2,0),0)</f>
        <v>0</v>
      </c>
      <c r="W98" s="29">
        <f>IFERROR(VLOOKUP(I98,'RoC3'!$B$1:$C$160,2,0),0)</f>
        <v>16.80163045</v>
      </c>
      <c r="X98" s="29">
        <f>IFERROR(VLOOKUP(K98,'RoC4'!$B$1:$C$160,2,0),0)</f>
        <v>0</v>
      </c>
      <c r="Y98" s="29">
        <f>IFERROR(VLOOKUP(M98,'RoC5'!$B$1:$C$160,2,0),0)</f>
        <v>0</v>
      </c>
      <c r="Z98" s="29">
        <f>IFERROR(VLOOKUP(O98,'RoC6'!$B$1:$C$160,2,0),0)</f>
        <v>0</v>
      </c>
      <c r="AA98" s="29">
        <f>IFERROR(VLOOKUP(Q98,'RoC7'!$B$1:$C$160,2,0),0)</f>
        <v>0</v>
      </c>
      <c r="AB98" s="29">
        <f>IFERROR(VLOOKUP(S98,'RoC8'!$B$1:$C$160,2,0),0)</f>
        <v>0</v>
      </c>
    </row>
    <row r="99">
      <c r="A99" s="7">
        <v>98.0</v>
      </c>
      <c r="B99" s="25"/>
      <c r="C99" s="26">
        <f t="shared" si="1"/>
        <v>0</v>
      </c>
      <c r="D99" s="27"/>
      <c r="E99" s="28" t="str">
        <f>IFERROR(VLOOKUP($B99,'RoC1'!$A$1:$B$160,2,0),"0")</f>
        <v>0</v>
      </c>
      <c r="F99" s="29">
        <f>IFERROR(VLOOKUP(E99,'RoC1'!$B$1:$C$160,2,0),0)</f>
        <v>0</v>
      </c>
      <c r="G99" s="28" t="str">
        <f>IFERROR(VLOOKUP($B99,'RoC2'!$A$1:$B$161,2,0),"0")</f>
        <v>0</v>
      </c>
      <c r="H99" s="29">
        <f>IFERROR(VLOOKUP(G99,'RoC2'!$B$1:$C$161,2,0),0)</f>
        <v>0</v>
      </c>
      <c r="I99" s="28">
        <f>IFERROR(VLOOKUP($B99,'RoC3'!$A$1:$B$161,2,0),0)</f>
        <v>0</v>
      </c>
      <c r="J99" s="29">
        <f>IFERROR(VLOOKUP(I99,'RoC3'!$B$1:$C$161,2,0),0)</f>
        <v>0</v>
      </c>
      <c r="K99" s="28">
        <f>IFERROR(VLOOKUP($B99,'RoC4'!$A$1:$B$161,2,0),0)</f>
        <v>0</v>
      </c>
      <c r="L99" s="29">
        <f>IFERROR(VLOOKUP(K99,'RoC4'!$B$1:$C$161,2,0),0)</f>
        <v>0</v>
      </c>
      <c r="M99" s="28">
        <f>IFERROR(VLOOKUP($B99,'RoC5'!$A$1:$B$161,2,0),0)</f>
        <v>0</v>
      </c>
      <c r="N99" s="29">
        <f>IFERROR(VLOOKUP(M99,'RoC5'!$B$1:$C$161,2,0),0)</f>
        <v>0</v>
      </c>
      <c r="O99" s="28">
        <f>IFERROR(VLOOKUP($B99,'RoC6'!$A$1:$B$161,2,0),0)</f>
        <v>0</v>
      </c>
      <c r="P99" s="29">
        <f>IFERROR(VLOOKUP(O99,'RoC6'!$B$1:$C$161,2,0),0)</f>
        <v>0</v>
      </c>
      <c r="Q99" s="28">
        <f>IFERROR(VLOOKUP($B99,'RoC7'!$A$1:$B$161,2,0),0)</f>
        <v>0</v>
      </c>
      <c r="R99" s="29">
        <f>IFERROR(VLOOKUP(Q99,'RoC7'!$B$1:$C$161,2,0),0)</f>
        <v>0</v>
      </c>
      <c r="S99" s="28">
        <f>IFERROR(VLOOKUP($B99,'RoC8'!$A$1:$B$161,2,0),0)</f>
        <v>0</v>
      </c>
      <c r="T99" s="29">
        <f>IFERROR(VLOOKUP(S99,'RoC8'!$B$1:$C$161,2,0),0)</f>
        <v>0</v>
      </c>
      <c r="U99" s="29">
        <f>IFERROR(VLOOKUP(E99,'RoC1'!$B$1:$C$160,2,0),0)</f>
        <v>0</v>
      </c>
      <c r="V99" s="29">
        <f>IFERROR(VLOOKUP(G99,'RoC2'!$B$1:$C$160,2,0),0)</f>
        <v>0</v>
      </c>
      <c r="W99" s="29">
        <f>IFERROR(VLOOKUP(I99,'RoC3'!$B$1:$C$160,2,0),0)</f>
        <v>0</v>
      </c>
      <c r="X99" s="29">
        <f>IFERROR(VLOOKUP(K99,'RoC4'!$B$1:$C$160,2,0),0)</f>
        <v>0</v>
      </c>
      <c r="Y99" s="29">
        <f>IFERROR(VLOOKUP(M99,'RoC5'!$B$1:$C$160,2,0),0)</f>
        <v>0</v>
      </c>
      <c r="Z99" s="29">
        <f>IFERROR(VLOOKUP(O99,'RoC6'!$B$1:$C$160,2,0),0)</f>
        <v>0</v>
      </c>
      <c r="AA99" s="29">
        <f>IFERROR(VLOOKUP(Q99,'RoC7'!$B$1:$C$160,2,0),0)</f>
        <v>0</v>
      </c>
      <c r="AB99" s="29">
        <f>IFERROR(VLOOKUP(S99,'RoC8'!$B$1:$C$160,2,0),0)</f>
        <v>0</v>
      </c>
    </row>
    <row r="100">
      <c r="A100" s="7">
        <v>99.0</v>
      </c>
      <c r="B100" s="25"/>
      <c r="C100" s="26">
        <f t="shared" si="1"/>
        <v>0</v>
      </c>
      <c r="D100" s="27"/>
      <c r="E100" s="28" t="str">
        <f>IFERROR(VLOOKUP($B100,'RoC1'!$A$1:$B$160,2,0),"0")</f>
        <v>0</v>
      </c>
      <c r="F100" s="29">
        <f>IFERROR(VLOOKUP(E100,'RoC1'!$B$1:$C$160,2,0),0)</f>
        <v>0</v>
      </c>
      <c r="G100" s="28" t="str">
        <f>IFERROR(VLOOKUP($B100,'RoC2'!$A$1:$B$161,2,0),"0")</f>
        <v>0</v>
      </c>
      <c r="H100" s="29">
        <f>IFERROR(VLOOKUP(G100,'RoC2'!$B$1:$C$161,2,0),0)</f>
        <v>0</v>
      </c>
      <c r="I100" s="28">
        <f>IFERROR(VLOOKUP($B100,'RoC3'!$A$1:$B$161,2,0),0)</f>
        <v>0</v>
      </c>
      <c r="J100" s="29">
        <f>IFERROR(VLOOKUP(I100,'RoC3'!$B$1:$C$161,2,0),0)</f>
        <v>0</v>
      </c>
      <c r="K100" s="28">
        <f>IFERROR(VLOOKUP($B100,'RoC4'!$A$1:$B$161,2,0),0)</f>
        <v>0</v>
      </c>
      <c r="L100" s="29">
        <f>IFERROR(VLOOKUP(K100,'RoC4'!$B$1:$C$161,2,0),0)</f>
        <v>0</v>
      </c>
      <c r="M100" s="28">
        <f>IFERROR(VLOOKUP($B100,'RoC5'!$A$1:$B$161,2,0),0)</f>
        <v>0</v>
      </c>
      <c r="N100" s="29">
        <f>IFERROR(VLOOKUP(M100,'RoC5'!$B$1:$C$161,2,0),0)</f>
        <v>0</v>
      </c>
      <c r="O100" s="28">
        <f>IFERROR(VLOOKUP($B100,'RoC6'!$A$1:$B$161,2,0),0)</f>
        <v>0</v>
      </c>
      <c r="P100" s="29">
        <f>IFERROR(VLOOKUP(O100,'RoC6'!$B$1:$C$161,2,0),0)</f>
        <v>0</v>
      </c>
      <c r="Q100" s="28">
        <f>IFERROR(VLOOKUP($B100,'RoC7'!$A$1:$B$161,2,0),0)</f>
        <v>0</v>
      </c>
      <c r="R100" s="29">
        <f>IFERROR(VLOOKUP(Q100,'RoC7'!$B$1:$C$161,2,0),0)</f>
        <v>0</v>
      </c>
      <c r="S100" s="28">
        <f>IFERROR(VLOOKUP($B100,'RoC8'!$A$1:$B$161,2,0),0)</f>
        <v>0</v>
      </c>
      <c r="T100" s="29">
        <f>IFERROR(VLOOKUP(S100,'RoC8'!$B$1:$C$161,2,0),0)</f>
        <v>0</v>
      </c>
      <c r="U100" s="29">
        <f>IFERROR(VLOOKUP(E100,'RoC1'!$B$1:$C$160,2,0),0)</f>
        <v>0</v>
      </c>
      <c r="V100" s="29">
        <f>IFERROR(VLOOKUP(G100,'RoC2'!$B$1:$C$160,2,0),0)</f>
        <v>0</v>
      </c>
      <c r="W100" s="29">
        <f>IFERROR(VLOOKUP(I100,'RoC3'!$B$1:$C$160,2,0),0)</f>
        <v>0</v>
      </c>
      <c r="X100" s="29">
        <f>IFERROR(VLOOKUP(K100,'RoC4'!$B$1:$C$160,2,0),0)</f>
        <v>0</v>
      </c>
      <c r="Y100" s="29">
        <f>IFERROR(VLOOKUP(M100,'RoC5'!$B$1:$C$160,2,0),0)</f>
        <v>0</v>
      </c>
      <c r="Z100" s="29">
        <f>IFERROR(VLOOKUP(O100,'RoC6'!$B$1:$C$160,2,0),0)</f>
        <v>0</v>
      </c>
      <c r="AA100" s="29">
        <f>IFERROR(VLOOKUP(Q100,'RoC7'!$B$1:$C$160,2,0),0)</f>
        <v>0</v>
      </c>
      <c r="AB100" s="29">
        <f>IFERROR(VLOOKUP(S100,'RoC8'!$B$1:$C$160,2,0),0)</f>
        <v>0</v>
      </c>
    </row>
    <row r="101">
      <c r="A101" s="7">
        <v>100.0</v>
      </c>
      <c r="B101" s="25"/>
      <c r="C101" s="26">
        <f t="shared" si="1"/>
        <v>0</v>
      </c>
      <c r="D101" s="27"/>
      <c r="E101" s="28" t="str">
        <f>IFERROR(VLOOKUP($B101,'RoC1'!$A$1:$B$160,2,0),"0")</f>
        <v>0</v>
      </c>
      <c r="F101" s="29">
        <f>IFERROR(VLOOKUP(E101,'RoC1'!$B$1:$C$160,2,0),0)</f>
        <v>0</v>
      </c>
      <c r="G101" s="28" t="str">
        <f>IFERROR(VLOOKUP($B101,'RoC2'!$A$1:$B$161,2,0),"0")</f>
        <v>0</v>
      </c>
      <c r="H101" s="29">
        <f>IFERROR(VLOOKUP(G101,'RoC2'!$B$1:$C$161,2,0),0)</f>
        <v>0</v>
      </c>
      <c r="I101" s="28">
        <f>IFERROR(VLOOKUP($B101,'RoC3'!$A$1:$B$161,2,0),0)</f>
        <v>0</v>
      </c>
      <c r="J101" s="29">
        <f>IFERROR(VLOOKUP(I101,'RoC3'!$B$1:$C$161,2,0),0)</f>
        <v>0</v>
      </c>
      <c r="K101" s="28">
        <f>IFERROR(VLOOKUP($B101,'RoC4'!$A$1:$B$161,2,0),0)</f>
        <v>0</v>
      </c>
      <c r="L101" s="29">
        <f>IFERROR(VLOOKUP(K101,'RoC4'!$B$1:$C$161,2,0),0)</f>
        <v>0</v>
      </c>
      <c r="M101" s="28">
        <f>IFERROR(VLOOKUP($B101,'RoC5'!$A$1:$B$161,2,0),0)</f>
        <v>0</v>
      </c>
      <c r="N101" s="29">
        <f>IFERROR(VLOOKUP(M101,'RoC5'!$B$1:$C$161,2,0),0)</f>
        <v>0</v>
      </c>
      <c r="O101" s="28">
        <f>IFERROR(VLOOKUP($B101,'RoC6'!$A$1:$B$161,2,0),0)</f>
        <v>0</v>
      </c>
      <c r="P101" s="29">
        <f>IFERROR(VLOOKUP(O101,'RoC6'!$B$1:$C$161,2,0),0)</f>
        <v>0</v>
      </c>
      <c r="Q101" s="28">
        <f>IFERROR(VLOOKUP($B101,'RoC7'!$A$1:$B$161,2,0),0)</f>
        <v>0</v>
      </c>
      <c r="R101" s="29">
        <f>IFERROR(VLOOKUP(Q101,'RoC7'!$B$1:$C$161,2,0),0)</f>
        <v>0</v>
      </c>
      <c r="S101" s="28">
        <f>IFERROR(VLOOKUP($B101,'RoC8'!$A$1:$B$161,2,0),0)</f>
        <v>0</v>
      </c>
      <c r="T101" s="29">
        <f>IFERROR(VLOOKUP(S101,'RoC8'!$B$1:$C$161,2,0),0)</f>
        <v>0</v>
      </c>
      <c r="U101" s="29">
        <f>IFERROR(VLOOKUP(E101,'RoC1'!$B$1:$C$160,2,0),0)</f>
        <v>0</v>
      </c>
      <c r="V101" s="29">
        <f>IFERROR(VLOOKUP(G101,'RoC2'!$B$1:$C$160,2,0),0)</f>
        <v>0</v>
      </c>
      <c r="W101" s="29">
        <f>IFERROR(VLOOKUP(I101,'RoC3'!$B$1:$C$160,2,0),0)</f>
        <v>0</v>
      </c>
      <c r="X101" s="29">
        <f>IFERROR(VLOOKUP(K101,'RoC4'!$B$1:$C$160,2,0),0)</f>
        <v>0</v>
      </c>
      <c r="Y101" s="29">
        <f>IFERROR(VLOOKUP(M101,'RoC5'!$B$1:$C$160,2,0),0)</f>
        <v>0</v>
      </c>
      <c r="Z101" s="29">
        <f>IFERROR(VLOOKUP(O101,'RoC6'!$B$1:$C$160,2,0),0)</f>
        <v>0</v>
      </c>
      <c r="AA101" s="29">
        <f>IFERROR(VLOOKUP(Q101,'RoC7'!$B$1:$C$160,2,0),0)</f>
        <v>0</v>
      </c>
      <c r="AB101" s="29">
        <f>IFERROR(VLOOKUP(S101,'RoC8'!$B$1:$C$160,2,0),0)</f>
        <v>0</v>
      </c>
    </row>
    <row r="102">
      <c r="A102" s="7">
        <v>101.0</v>
      </c>
      <c r="B102" s="25"/>
      <c r="C102" s="26">
        <f t="shared" si="1"/>
        <v>0</v>
      </c>
      <c r="D102" s="27"/>
      <c r="E102" s="28" t="str">
        <f>IFERROR(VLOOKUP($B102,'RoC1'!$A$1:$B$160,2,0),"0")</f>
        <v>0</v>
      </c>
      <c r="F102" s="29">
        <f>IFERROR(VLOOKUP(E102,'RoC1'!$B$1:$C$160,2,0),0)</f>
        <v>0</v>
      </c>
      <c r="G102" s="28" t="str">
        <f>IFERROR(VLOOKUP($B102,'RoC2'!$A$1:$B$161,2,0),"0")</f>
        <v>0</v>
      </c>
      <c r="H102" s="29">
        <f>IFERROR(VLOOKUP(G102,'RoC2'!$B$1:$C$161,2,0),0)</f>
        <v>0</v>
      </c>
      <c r="I102" s="28">
        <f>IFERROR(VLOOKUP($B102,'RoC3'!$A$1:$B$161,2,0),0)</f>
        <v>0</v>
      </c>
      <c r="J102" s="29">
        <f>IFERROR(VLOOKUP(I102,'RoC3'!$B$1:$C$161,2,0),0)</f>
        <v>0</v>
      </c>
      <c r="K102" s="28">
        <f>IFERROR(VLOOKUP($B102,'RoC4'!$A$1:$B$161,2,0),0)</f>
        <v>0</v>
      </c>
      <c r="L102" s="29">
        <f>IFERROR(VLOOKUP(K102,'RoC4'!$B$1:$C$161,2,0),0)</f>
        <v>0</v>
      </c>
      <c r="M102" s="28">
        <f>IFERROR(VLOOKUP($B102,'RoC5'!$A$1:$B$161,2,0),0)</f>
        <v>0</v>
      </c>
      <c r="N102" s="29">
        <f>IFERROR(VLOOKUP(M102,'RoC5'!$B$1:$C$161,2,0),0)</f>
        <v>0</v>
      </c>
      <c r="O102" s="28">
        <f>IFERROR(VLOOKUP($B102,'RoC6'!$A$1:$B$161,2,0),0)</f>
        <v>0</v>
      </c>
      <c r="P102" s="29">
        <f>IFERROR(VLOOKUP(O102,'RoC6'!$B$1:$C$161,2,0),0)</f>
        <v>0</v>
      </c>
      <c r="Q102" s="28">
        <f>IFERROR(VLOOKUP($B102,'RoC7'!$A$1:$B$161,2,0),0)</f>
        <v>0</v>
      </c>
      <c r="R102" s="29">
        <f>IFERROR(VLOOKUP(Q102,'RoC7'!$B$1:$C$161,2,0),0)</f>
        <v>0</v>
      </c>
      <c r="S102" s="28">
        <f>IFERROR(VLOOKUP($B102,'RoC8'!$A$1:$B$161,2,0),0)</f>
        <v>0</v>
      </c>
      <c r="T102" s="29">
        <f>IFERROR(VLOOKUP(S102,'RoC8'!$B$1:$C$161,2,0),0)</f>
        <v>0</v>
      </c>
      <c r="U102" s="29">
        <f>IFERROR(VLOOKUP(E102,'RoC1'!$B$1:$C$160,2,0),0)</f>
        <v>0</v>
      </c>
      <c r="V102" s="29">
        <f>IFERROR(VLOOKUP(G102,'RoC2'!$B$1:$C$160,2,0),0)</f>
        <v>0</v>
      </c>
      <c r="W102" s="29">
        <f>IFERROR(VLOOKUP(I102,'RoC3'!$B$1:$C$160,2,0),0)</f>
        <v>0</v>
      </c>
      <c r="X102" s="29">
        <f>IFERROR(VLOOKUP(K102,'RoC4'!$B$1:$C$160,2,0),0)</f>
        <v>0</v>
      </c>
      <c r="Y102" s="29">
        <f>IFERROR(VLOOKUP(M102,'RoC5'!$B$1:$C$160,2,0),0)</f>
        <v>0</v>
      </c>
      <c r="Z102" s="29">
        <f>IFERROR(VLOOKUP(O102,'RoC6'!$B$1:$C$160,2,0),0)</f>
        <v>0</v>
      </c>
      <c r="AA102" s="29">
        <f>IFERROR(VLOOKUP(Q102,'RoC7'!$B$1:$C$160,2,0),0)</f>
        <v>0</v>
      </c>
      <c r="AB102" s="29">
        <f>IFERROR(VLOOKUP(S102,'RoC8'!$B$1:$C$160,2,0),0)</f>
        <v>0</v>
      </c>
    </row>
    <row r="103">
      <c r="A103" s="7">
        <v>102.0</v>
      </c>
      <c r="B103" s="25"/>
      <c r="C103" s="26">
        <f t="shared" si="1"/>
        <v>0</v>
      </c>
      <c r="D103" s="27"/>
      <c r="E103" s="28" t="str">
        <f>IFERROR(VLOOKUP($B103,'RoC1'!$A$1:$B$160,2,0),"0")</f>
        <v>0</v>
      </c>
      <c r="F103" s="29">
        <f>IFERROR(VLOOKUP(E103,'RoC1'!$B$1:$C$160,2,0),0)</f>
        <v>0</v>
      </c>
      <c r="G103" s="28" t="str">
        <f>IFERROR(VLOOKUP($B103,'RoC2'!$A$1:$B$161,2,0),"0")</f>
        <v>0</v>
      </c>
      <c r="H103" s="29">
        <f>IFERROR(VLOOKUP(G103,'RoC2'!$B$1:$C$161,2,0),0)</f>
        <v>0</v>
      </c>
      <c r="I103" s="28">
        <f>IFERROR(VLOOKUP($B103,'RoC3'!$A$1:$B$161,2,0),0)</f>
        <v>0</v>
      </c>
      <c r="J103" s="29">
        <f>IFERROR(VLOOKUP(I103,'RoC3'!$B$1:$C$161,2,0),0)</f>
        <v>0</v>
      </c>
      <c r="K103" s="28">
        <f>IFERROR(VLOOKUP($B103,'RoC4'!$A$1:$B$161,2,0),0)</f>
        <v>0</v>
      </c>
      <c r="L103" s="29">
        <f>IFERROR(VLOOKUP(K103,'RoC4'!$B$1:$C$161,2,0),0)</f>
        <v>0</v>
      </c>
      <c r="M103" s="28">
        <f>IFERROR(VLOOKUP($B103,'RoC5'!$A$1:$B$161,2,0),0)</f>
        <v>0</v>
      </c>
      <c r="N103" s="29">
        <f>IFERROR(VLOOKUP(M103,'RoC5'!$B$1:$C$161,2,0),0)</f>
        <v>0</v>
      </c>
      <c r="O103" s="28">
        <f>IFERROR(VLOOKUP($B103,'RoC6'!$A$1:$B$161,2,0),0)</f>
        <v>0</v>
      </c>
      <c r="P103" s="29">
        <f>IFERROR(VLOOKUP(O103,'RoC6'!$B$1:$C$161,2,0),0)</f>
        <v>0</v>
      </c>
      <c r="Q103" s="28">
        <f>IFERROR(VLOOKUP($B103,'RoC7'!$A$1:$B$161,2,0),0)</f>
        <v>0</v>
      </c>
      <c r="R103" s="29">
        <f>IFERROR(VLOOKUP(Q103,'RoC7'!$B$1:$C$161,2,0),0)</f>
        <v>0</v>
      </c>
      <c r="S103" s="28">
        <f>IFERROR(VLOOKUP($B103,'RoC8'!$A$1:$B$161,2,0),0)</f>
        <v>0</v>
      </c>
      <c r="T103" s="29">
        <f>IFERROR(VLOOKUP(S103,'RoC8'!$B$1:$C$161,2,0),0)</f>
        <v>0</v>
      </c>
      <c r="U103" s="29">
        <f>IFERROR(VLOOKUP(E103,'RoC1'!$B$1:$C$160,2,0),0)</f>
        <v>0</v>
      </c>
      <c r="V103" s="29">
        <f>IFERROR(VLOOKUP(G103,'RoC2'!$B$1:$C$160,2,0),0)</f>
        <v>0</v>
      </c>
      <c r="W103" s="29">
        <f>IFERROR(VLOOKUP(I103,'RoC3'!$B$1:$C$160,2,0),0)</f>
        <v>0</v>
      </c>
      <c r="X103" s="29">
        <f>IFERROR(VLOOKUP(K103,'RoC4'!$B$1:$C$160,2,0),0)</f>
        <v>0</v>
      </c>
      <c r="Y103" s="29">
        <f>IFERROR(VLOOKUP(M103,'RoC5'!$B$1:$C$160,2,0),0)</f>
        <v>0</v>
      </c>
      <c r="Z103" s="29">
        <f>IFERROR(VLOOKUP(O103,'RoC6'!$B$1:$C$160,2,0),0)</f>
        <v>0</v>
      </c>
      <c r="AA103" s="29">
        <f>IFERROR(VLOOKUP(Q103,'RoC7'!$B$1:$C$160,2,0),0)</f>
        <v>0</v>
      </c>
      <c r="AB103" s="29">
        <f>IFERROR(VLOOKUP(S103,'RoC8'!$B$1:$C$160,2,0),0)</f>
        <v>0</v>
      </c>
    </row>
    <row r="104">
      <c r="A104" s="7">
        <v>103.0</v>
      </c>
      <c r="B104" s="25"/>
      <c r="C104" s="26">
        <f t="shared" si="1"/>
        <v>0</v>
      </c>
      <c r="D104" s="27"/>
      <c r="E104" s="28" t="str">
        <f>IFERROR(VLOOKUP($B104,'RoC1'!$A$1:$B$160,2,0),"0")</f>
        <v>0</v>
      </c>
      <c r="F104" s="29">
        <f>IFERROR(VLOOKUP(E104,'RoC1'!$B$1:$C$160,2,0),0)</f>
        <v>0</v>
      </c>
      <c r="G104" s="28" t="str">
        <f>IFERROR(VLOOKUP($B104,'RoC2'!$A$1:$B$161,2,0),"0")</f>
        <v>0</v>
      </c>
      <c r="H104" s="29">
        <f>IFERROR(VLOOKUP(G104,'RoC2'!$B$1:$C$161,2,0),0)</f>
        <v>0</v>
      </c>
      <c r="I104" s="28">
        <f>IFERROR(VLOOKUP($B104,'RoC3'!$A$1:$B$161,2,0),0)</f>
        <v>0</v>
      </c>
      <c r="J104" s="29">
        <f>IFERROR(VLOOKUP(I104,'RoC3'!$B$1:$C$161,2,0),0)</f>
        <v>0</v>
      </c>
      <c r="K104" s="28">
        <f>IFERROR(VLOOKUP($B104,'RoC4'!$A$1:$B$161,2,0),0)</f>
        <v>0</v>
      </c>
      <c r="L104" s="29">
        <f>IFERROR(VLOOKUP(K104,'RoC4'!$B$1:$C$161,2,0),0)</f>
        <v>0</v>
      </c>
      <c r="M104" s="28">
        <f>IFERROR(VLOOKUP($B104,'RoC5'!$A$1:$B$161,2,0),0)</f>
        <v>0</v>
      </c>
      <c r="N104" s="29">
        <f>IFERROR(VLOOKUP(M104,'RoC5'!$B$1:$C$161,2,0),0)</f>
        <v>0</v>
      </c>
      <c r="O104" s="28">
        <f>IFERROR(VLOOKUP($B104,'RoC6'!$A$1:$B$161,2,0),0)</f>
        <v>0</v>
      </c>
      <c r="P104" s="29">
        <f>IFERROR(VLOOKUP(O104,'RoC6'!$B$1:$C$161,2,0),0)</f>
        <v>0</v>
      </c>
      <c r="Q104" s="28">
        <f>IFERROR(VLOOKUP($B104,'RoC7'!$A$1:$B$161,2,0),0)</f>
        <v>0</v>
      </c>
      <c r="R104" s="29">
        <f>IFERROR(VLOOKUP(Q104,'RoC7'!$B$1:$C$161,2,0),0)</f>
        <v>0</v>
      </c>
      <c r="S104" s="28">
        <f>IFERROR(VLOOKUP($B104,'RoC8'!$A$1:$B$161,2,0),0)</f>
        <v>0</v>
      </c>
      <c r="T104" s="29">
        <f>IFERROR(VLOOKUP(S104,'RoC8'!$B$1:$C$161,2,0),0)</f>
        <v>0</v>
      </c>
      <c r="U104" s="29">
        <f>IFERROR(VLOOKUP(E104,'RoC1'!$B$1:$C$160,2,0),0)</f>
        <v>0</v>
      </c>
      <c r="V104" s="29">
        <f>IFERROR(VLOOKUP(G104,'RoC2'!$B$1:$C$160,2,0),0)</f>
        <v>0</v>
      </c>
      <c r="W104" s="29">
        <f>IFERROR(VLOOKUP(I104,'RoC3'!$B$1:$C$160,2,0),0)</f>
        <v>0</v>
      </c>
      <c r="X104" s="29">
        <f>IFERROR(VLOOKUP(K104,'RoC4'!$B$1:$C$160,2,0),0)</f>
        <v>0</v>
      </c>
      <c r="Y104" s="29">
        <f>IFERROR(VLOOKUP(M104,'RoC5'!$B$1:$C$160,2,0),0)</f>
        <v>0</v>
      </c>
      <c r="Z104" s="29">
        <f>IFERROR(VLOOKUP(O104,'RoC6'!$B$1:$C$160,2,0),0)</f>
        <v>0</v>
      </c>
      <c r="AA104" s="29">
        <f>IFERROR(VLOOKUP(Q104,'RoC7'!$B$1:$C$160,2,0),0)</f>
        <v>0</v>
      </c>
      <c r="AB104" s="29">
        <f>IFERROR(VLOOKUP(S104,'RoC8'!$B$1:$C$160,2,0),0)</f>
        <v>0</v>
      </c>
    </row>
    <row r="105">
      <c r="A105" s="7">
        <v>104.0</v>
      </c>
      <c r="B105" s="25"/>
      <c r="C105" s="26">
        <f t="shared" si="1"/>
        <v>0</v>
      </c>
      <c r="D105" s="27"/>
      <c r="E105" s="28" t="str">
        <f>IFERROR(VLOOKUP($B105,'RoC1'!$A$1:$B$160,2,0),"0")</f>
        <v>0</v>
      </c>
      <c r="F105" s="29">
        <f>IFERROR(VLOOKUP(E105,'RoC1'!$B$1:$C$160,2,0),0)</f>
        <v>0</v>
      </c>
      <c r="G105" s="28" t="str">
        <f>IFERROR(VLOOKUP($B105,'RoC2'!$A$1:$B$161,2,0),"0")</f>
        <v>0</v>
      </c>
      <c r="H105" s="29">
        <f>IFERROR(VLOOKUP(G105,'RoC2'!$B$1:$C$161,2,0),0)</f>
        <v>0</v>
      </c>
      <c r="I105" s="28">
        <f>IFERROR(VLOOKUP($B105,'RoC3'!$A$1:$B$161,2,0),0)</f>
        <v>0</v>
      </c>
      <c r="J105" s="29">
        <f>IFERROR(VLOOKUP(I105,'RoC3'!$B$1:$C$161,2,0),0)</f>
        <v>0</v>
      </c>
      <c r="K105" s="28">
        <f>IFERROR(VLOOKUP($B105,'RoC4'!$A$1:$B$161,2,0),0)</f>
        <v>0</v>
      </c>
      <c r="L105" s="29">
        <f>IFERROR(VLOOKUP(K105,'RoC4'!$B$1:$C$161,2,0),0)</f>
        <v>0</v>
      </c>
      <c r="M105" s="28">
        <f>IFERROR(VLOOKUP($B105,'RoC5'!$A$1:$B$161,2,0),0)</f>
        <v>0</v>
      </c>
      <c r="N105" s="29">
        <f>IFERROR(VLOOKUP(M105,'RoC5'!$B$1:$C$161,2,0),0)</f>
        <v>0</v>
      </c>
      <c r="O105" s="28">
        <f>IFERROR(VLOOKUP($B105,'RoC6'!$A$1:$B$161,2,0),0)</f>
        <v>0</v>
      </c>
      <c r="P105" s="29">
        <f>IFERROR(VLOOKUP(O105,'RoC6'!$B$1:$C$161,2,0),0)</f>
        <v>0</v>
      </c>
      <c r="Q105" s="28">
        <f>IFERROR(VLOOKUP($B105,'RoC7'!$A$1:$B$161,2,0),0)</f>
        <v>0</v>
      </c>
      <c r="R105" s="29">
        <f>IFERROR(VLOOKUP(Q105,'RoC7'!$B$1:$C$161,2,0),0)</f>
        <v>0</v>
      </c>
      <c r="S105" s="28">
        <f>IFERROR(VLOOKUP($B105,'RoC8'!$A$1:$B$161,2,0),0)</f>
        <v>0</v>
      </c>
      <c r="T105" s="29">
        <f>IFERROR(VLOOKUP(S105,'RoC8'!$B$1:$C$161,2,0),0)</f>
        <v>0</v>
      </c>
      <c r="U105" s="29">
        <f>IFERROR(VLOOKUP(E105,'RoC1'!$B$1:$C$160,2,0),0)</f>
        <v>0</v>
      </c>
      <c r="V105" s="29">
        <f>IFERROR(VLOOKUP(G105,'RoC2'!$B$1:$C$160,2,0),0)</f>
        <v>0</v>
      </c>
      <c r="W105" s="29">
        <f>IFERROR(VLOOKUP(I105,'RoC3'!$B$1:$C$160,2,0),0)</f>
        <v>0</v>
      </c>
      <c r="X105" s="29">
        <f>IFERROR(VLOOKUP(K105,'RoC4'!$B$1:$C$160,2,0),0)</f>
        <v>0</v>
      </c>
      <c r="Y105" s="29">
        <f>IFERROR(VLOOKUP(M105,'RoC5'!$B$1:$C$160,2,0),0)</f>
        <v>0</v>
      </c>
      <c r="Z105" s="29">
        <f>IFERROR(VLOOKUP(O105,'RoC6'!$B$1:$C$160,2,0),0)</f>
        <v>0</v>
      </c>
      <c r="AA105" s="29">
        <f>IFERROR(VLOOKUP(Q105,'RoC7'!$B$1:$C$160,2,0),0)</f>
        <v>0</v>
      </c>
      <c r="AB105" s="29">
        <f>IFERROR(VLOOKUP(S105,'RoC8'!$B$1:$C$160,2,0),0)</f>
        <v>0</v>
      </c>
    </row>
    <row r="106">
      <c r="A106" s="7">
        <v>105.0</v>
      </c>
      <c r="B106" s="25"/>
      <c r="C106" s="26">
        <f t="shared" si="1"/>
        <v>0</v>
      </c>
      <c r="D106" s="27"/>
      <c r="E106" s="28" t="str">
        <f>IFERROR(VLOOKUP($B106,'RoC1'!$A$1:$B$160,2,0),"0")</f>
        <v>0</v>
      </c>
      <c r="F106" s="29">
        <f>IFERROR(VLOOKUP(E106,'RoC1'!$B$1:$C$160,2,0),0)</f>
        <v>0</v>
      </c>
      <c r="G106" s="28" t="str">
        <f>IFERROR(VLOOKUP($B106,'RoC2'!$A$1:$B$161,2,0),"0")</f>
        <v>0</v>
      </c>
      <c r="H106" s="29">
        <f>IFERROR(VLOOKUP(G106,'RoC2'!$B$1:$C$161,2,0),0)</f>
        <v>0</v>
      </c>
      <c r="I106" s="28">
        <f>IFERROR(VLOOKUP($B106,'RoC3'!$A$1:$B$161,2,0),0)</f>
        <v>0</v>
      </c>
      <c r="J106" s="29">
        <f>IFERROR(VLOOKUP(I106,'RoC3'!$B$1:$C$161,2,0),0)</f>
        <v>0</v>
      </c>
      <c r="K106" s="28">
        <f>IFERROR(VLOOKUP($B106,'RoC4'!$A$1:$B$161,2,0),0)</f>
        <v>0</v>
      </c>
      <c r="L106" s="29">
        <f>IFERROR(VLOOKUP(K106,'RoC4'!$B$1:$C$161,2,0),0)</f>
        <v>0</v>
      </c>
      <c r="M106" s="28">
        <f>IFERROR(VLOOKUP($B106,'RoC5'!$A$1:$B$161,2,0),0)</f>
        <v>0</v>
      </c>
      <c r="N106" s="29">
        <f>IFERROR(VLOOKUP(M106,'RoC5'!$B$1:$C$161,2,0),0)</f>
        <v>0</v>
      </c>
      <c r="O106" s="28">
        <f>IFERROR(VLOOKUP($B106,'RoC6'!$A$1:$B$161,2,0),0)</f>
        <v>0</v>
      </c>
      <c r="P106" s="29">
        <f>IFERROR(VLOOKUP(O106,'RoC6'!$B$1:$C$161,2,0),0)</f>
        <v>0</v>
      </c>
      <c r="Q106" s="28">
        <f>IFERROR(VLOOKUP($B106,'RoC7'!$A$1:$B$161,2,0),0)</f>
        <v>0</v>
      </c>
      <c r="R106" s="29">
        <f>IFERROR(VLOOKUP(Q106,'RoC7'!$B$1:$C$161,2,0),0)</f>
        <v>0</v>
      </c>
      <c r="S106" s="28">
        <f>IFERROR(VLOOKUP($B106,'RoC8'!$A$1:$B$161,2,0),0)</f>
        <v>0</v>
      </c>
      <c r="T106" s="29">
        <f>IFERROR(VLOOKUP(S106,'RoC8'!$B$1:$C$161,2,0),0)</f>
        <v>0</v>
      </c>
      <c r="U106" s="29">
        <f>IFERROR(VLOOKUP(E106,'RoC1'!$B$1:$C$160,2,0),0)</f>
        <v>0</v>
      </c>
      <c r="V106" s="29">
        <f>IFERROR(VLOOKUP(G106,'RoC2'!$B$1:$C$160,2,0),0)</f>
        <v>0</v>
      </c>
      <c r="W106" s="29">
        <f>IFERROR(VLOOKUP(I106,'RoC3'!$B$1:$C$160,2,0),0)</f>
        <v>0</v>
      </c>
      <c r="X106" s="29">
        <f>IFERROR(VLOOKUP(K106,'RoC4'!$B$1:$C$160,2,0),0)</f>
        <v>0</v>
      </c>
      <c r="Y106" s="29">
        <f>IFERROR(VLOOKUP(M106,'RoC5'!$B$1:$C$160,2,0),0)</f>
        <v>0</v>
      </c>
      <c r="Z106" s="29">
        <f>IFERROR(VLOOKUP(O106,'RoC6'!$B$1:$C$160,2,0),0)</f>
        <v>0</v>
      </c>
      <c r="AA106" s="29">
        <f>IFERROR(VLOOKUP(Q106,'RoC7'!$B$1:$C$160,2,0),0)</f>
        <v>0</v>
      </c>
      <c r="AB106" s="29">
        <f>IFERROR(VLOOKUP(S106,'RoC8'!$B$1:$C$160,2,0),0)</f>
        <v>0</v>
      </c>
    </row>
    <row r="107">
      <c r="A107" s="7">
        <v>106.0</v>
      </c>
      <c r="B107" s="12"/>
      <c r="C107" s="26">
        <f t="shared" si="1"/>
        <v>0</v>
      </c>
      <c r="D107" s="27"/>
      <c r="E107" s="28" t="str">
        <f>IFERROR(VLOOKUP($B107,'RoC1'!$A$1:$B$160,2,0),"0")</f>
        <v>0</v>
      </c>
      <c r="F107" s="29">
        <f>IFERROR(VLOOKUP(E107,'RoC1'!$B$1:$C$160,2,0),0)</f>
        <v>0</v>
      </c>
      <c r="G107" s="28" t="str">
        <f>IFERROR(VLOOKUP($B107,'RoC2'!$A$1:$B$161,2,0),"0")</f>
        <v>0</v>
      </c>
      <c r="H107" s="29">
        <f>IFERROR(VLOOKUP(G107,'RoC2'!$B$1:$C$161,2,0),0)</f>
        <v>0</v>
      </c>
      <c r="I107" s="28">
        <f>IFERROR(VLOOKUP($B107,'RoC3'!$A$1:$B$161,2,0),0)</f>
        <v>0</v>
      </c>
      <c r="J107" s="29">
        <f>IFERROR(VLOOKUP(I107,'RoC3'!$B$1:$C$161,2,0),0)</f>
        <v>0</v>
      </c>
      <c r="K107" s="28">
        <f>IFERROR(VLOOKUP($B107,'RoC4'!$A$1:$B$161,2,0),0)</f>
        <v>0</v>
      </c>
      <c r="L107" s="29">
        <f>IFERROR(VLOOKUP(K107,'RoC4'!$B$1:$C$161,2,0),0)</f>
        <v>0</v>
      </c>
      <c r="M107" s="28">
        <f>IFERROR(VLOOKUP($B107,'RoC5'!$A$1:$B$161,2,0),0)</f>
        <v>0</v>
      </c>
      <c r="N107" s="29">
        <f>IFERROR(VLOOKUP(M107,'RoC5'!$B$1:$C$161,2,0),0)</f>
        <v>0</v>
      </c>
      <c r="O107" s="28">
        <f>IFERROR(VLOOKUP($B107,'RoC6'!$A$1:$B$161,2,0),0)</f>
        <v>0</v>
      </c>
      <c r="P107" s="29">
        <f>IFERROR(VLOOKUP(O107,'RoC6'!$B$1:$C$161,2,0),0)</f>
        <v>0</v>
      </c>
      <c r="Q107" s="28">
        <f>IFERROR(VLOOKUP($B107,'RoC7'!$A$1:$B$161,2,0),0)</f>
        <v>0</v>
      </c>
      <c r="R107" s="29">
        <f>IFERROR(VLOOKUP(Q107,'RoC7'!$B$1:$C$161,2,0),0)</f>
        <v>0</v>
      </c>
      <c r="S107" s="28">
        <f>IFERROR(VLOOKUP($B107,'RoC8'!$A$1:$B$161,2,0),0)</f>
        <v>0</v>
      </c>
      <c r="T107" s="29">
        <f>IFERROR(VLOOKUP(S107,'RoC8'!$B$1:$C$161,2,0),0)</f>
        <v>0</v>
      </c>
      <c r="U107" s="29">
        <f>IFERROR(VLOOKUP(E107,'RoC1'!$B$1:$C$160,2,0),0)</f>
        <v>0</v>
      </c>
      <c r="V107" s="29">
        <f>IFERROR(VLOOKUP(G107,'RoC2'!$B$1:$C$160,2,0),0)</f>
        <v>0</v>
      </c>
      <c r="W107" s="29">
        <f>IFERROR(VLOOKUP(I107,'RoC3'!$B$1:$C$160,2,0),0)</f>
        <v>0</v>
      </c>
      <c r="X107" s="29">
        <f>IFERROR(VLOOKUP(K107,'RoC4'!$B$1:$C$160,2,0),0)</f>
        <v>0</v>
      </c>
      <c r="Y107" s="29">
        <f>IFERROR(VLOOKUP(M107,'RoC5'!$B$1:$C$160,2,0),0)</f>
        <v>0</v>
      </c>
      <c r="Z107" s="29">
        <f>IFERROR(VLOOKUP(O107,'RoC6'!$B$1:$C$160,2,0),0)</f>
        <v>0</v>
      </c>
      <c r="AA107" s="29">
        <f>IFERROR(VLOOKUP(Q107,'RoC7'!$B$1:$C$160,2,0),0)</f>
        <v>0</v>
      </c>
      <c r="AB107" s="29">
        <f>IFERROR(VLOOKUP(S107,'RoC8'!$B$1:$C$160,2,0),0)</f>
        <v>0</v>
      </c>
    </row>
    <row r="108">
      <c r="A108" s="7">
        <v>107.0</v>
      </c>
      <c r="B108" s="25"/>
      <c r="C108" s="26">
        <f t="shared" si="1"/>
        <v>0</v>
      </c>
      <c r="D108" s="27"/>
      <c r="E108" s="28" t="str">
        <f>IFERROR(VLOOKUP($B108,'RoC1'!$A$1:$B$160,2,0),"0")</f>
        <v>0</v>
      </c>
      <c r="F108" s="29">
        <f>IFERROR(VLOOKUP(E108,'RoC1'!$B$1:$C$160,2,0),0)</f>
        <v>0</v>
      </c>
      <c r="G108" s="28" t="str">
        <f>IFERROR(VLOOKUP($B108,'RoC2'!$A$1:$B$161,2,0),"0")</f>
        <v>0</v>
      </c>
      <c r="H108" s="29">
        <f>IFERROR(VLOOKUP(G108,'RoC2'!$B$1:$C$161,2,0),0)</f>
        <v>0</v>
      </c>
      <c r="I108" s="28">
        <f>IFERROR(VLOOKUP($B108,'RoC3'!$A$1:$B$161,2,0),0)</f>
        <v>0</v>
      </c>
      <c r="J108" s="29">
        <f>IFERROR(VLOOKUP(I108,'RoC3'!$B$1:$C$161,2,0),0)</f>
        <v>0</v>
      </c>
      <c r="K108" s="28">
        <f>IFERROR(VLOOKUP($B108,'RoC4'!$A$1:$B$161,2,0),0)</f>
        <v>0</v>
      </c>
      <c r="L108" s="29">
        <f>IFERROR(VLOOKUP(K108,'RoC4'!$B$1:$C$161,2,0),0)</f>
        <v>0</v>
      </c>
      <c r="M108" s="28">
        <f>IFERROR(VLOOKUP($B108,'RoC5'!$A$1:$B$161,2,0),0)</f>
        <v>0</v>
      </c>
      <c r="N108" s="29">
        <f>IFERROR(VLOOKUP(M108,'RoC5'!$B$1:$C$161,2,0),0)</f>
        <v>0</v>
      </c>
      <c r="O108" s="28">
        <f>IFERROR(VLOOKUP($B108,'RoC6'!$A$1:$B$161,2,0),0)</f>
        <v>0</v>
      </c>
      <c r="P108" s="29">
        <f>IFERROR(VLOOKUP(O108,'RoC6'!$B$1:$C$161,2,0),0)</f>
        <v>0</v>
      </c>
      <c r="Q108" s="28">
        <f>IFERROR(VLOOKUP($B108,'RoC7'!$A$1:$B$161,2,0),0)</f>
        <v>0</v>
      </c>
      <c r="R108" s="29">
        <f>IFERROR(VLOOKUP(Q108,'RoC7'!$B$1:$C$161,2,0),0)</f>
        <v>0</v>
      </c>
      <c r="S108" s="28">
        <f>IFERROR(VLOOKUP($B108,'RoC8'!$A$1:$B$161,2,0),0)</f>
        <v>0</v>
      </c>
      <c r="T108" s="29">
        <f>IFERROR(VLOOKUP(S108,'RoC8'!$B$1:$C$161,2,0),0)</f>
        <v>0</v>
      </c>
      <c r="U108" s="29">
        <f>IFERROR(VLOOKUP(E108,'RoC1'!$B$1:$C$160,2,0),0)</f>
        <v>0</v>
      </c>
      <c r="V108" s="29">
        <f>IFERROR(VLOOKUP(G108,'RoC2'!$B$1:$C$160,2,0),0)</f>
        <v>0</v>
      </c>
      <c r="W108" s="29">
        <f>IFERROR(VLOOKUP(I108,'RoC3'!$B$1:$C$160,2,0),0)</f>
        <v>0</v>
      </c>
      <c r="X108" s="29">
        <f>IFERROR(VLOOKUP(K108,'RoC4'!$B$1:$C$160,2,0),0)</f>
        <v>0</v>
      </c>
      <c r="Y108" s="29">
        <f>IFERROR(VLOOKUP(M108,'RoC5'!$B$1:$C$160,2,0),0)</f>
        <v>0</v>
      </c>
      <c r="Z108" s="29">
        <f>IFERROR(VLOOKUP(O108,'RoC6'!$B$1:$C$160,2,0),0)</f>
        <v>0</v>
      </c>
      <c r="AA108" s="29">
        <f>IFERROR(VLOOKUP(Q108,'RoC7'!$B$1:$C$160,2,0),0)</f>
        <v>0</v>
      </c>
      <c r="AB108" s="29">
        <f>IFERROR(VLOOKUP(S108,'RoC8'!$B$1:$C$160,2,0),0)</f>
        <v>0</v>
      </c>
    </row>
    <row r="109">
      <c r="A109" s="7">
        <v>108.0</v>
      </c>
      <c r="B109" s="25"/>
      <c r="C109" s="26">
        <f t="shared" si="1"/>
        <v>0</v>
      </c>
      <c r="D109" s="27"/>
      <c r="E109" s="28" t="str">
        <f>IFERROR(VLOOKUP($B109,'RoC1'!$A$1:$B$160,2,0),"0")</f>
        <v>0</v>
      </c>
      <c r="F109" s="29">
        <f>IFERROR(VLOOKUP(E109,'RoC1'!$B$1:$C$160,2,0),0)</f>
        <v>0</v>
      </c>
      <c r="G109" s="28" t="str">
        <f>IFERROR(VLOOKUP($B109,'RoC2'!$A$1:$B$161,2,0),"0")</f>
        <v>0</v>
      </c>
      <c r="H109" s="29">
        <f>IFERROR(VLOOKUP(G109,'RoC2'!$B$1:$C$161,2,0),0)</f>
        <v>0</v>
      </c>
      <c r="I109" s="28">
        <f>IFERROR(VLOOKUP($B109,'RoC3'!$A$1:$B$161,2,0),0)</f>
        <v>0</v>
      </c>
      <c r="J109" s="29">
        <f>IFERROR(VLOOKUP(I109,'RoC3'!$B$1:$C$161,2,0),0)</f>
        <v>0</v>
      </c>
      <c r="K109" s="28">
        <f>IFERROR(VLOOKUP($B109,'RoC4'!$A$1:$B$161,2,0),0)</f>
        <v>0</v>
      </c>
      <c r="L109" s="29">
        <f>IFERROR(VLOOKUP(K109,'RoC4'!$B$1:$C$161,2,0),0)</f>
        <v>0</v>
      </c>
      <c r="M109" s="28">
        <f>IFERROR(VLOOKUP($B109,'RoC5'!$A$1:$B$161,2,0),0)</f>
        <v>0</v>
      </c>
      <c r="N109" s="29">
        <f>IFERROR(VLOOKUP(M109,'RoC5'!$B$1:$C$161,2,0),0)</f>
        <v>0</v>
      </c>
      <c r="O109" s="28">
        <f>IFERROR(VLOOKUP($B109,'RoC6'!$A$1:$B$161,2,0),0)</f>
        <v>0</v>
      </c>
      <c r="P109" s="29">
        <f>IFERROR(VLOOKUP(O109,'RoC6'!$B$1:$C$161,2,0),0)</f>
        <v>0</v>
      </c>
      <c r="Q109" s="28">
        <f>IFERROR(VLOOKUP($B109,'RoC7'!$A$1:$B$161,2,0),0)</f>
        <v>0</v>
      </c>
      <c r="R109" s="29">
        <f>IFERROR(VLOOKUP(Q109,'RoC7'!$B$1:$C$161,2,0),0)</f>
        <v>0</v>
      </c>
      <c r="S109" s="28">
        <f>IFERROR(VLOOKUP($B109,'RoC8'!$A$1:$B$161,2,0),0)</f>
        <v>0</v>
      </c>
      <c r="T109" s="29">
        <f>IFERROR(VLOOKUP(S109,'RoC8'!$B$1:$C$161,2,0),0)</f>
        <v>0</v>
      </c>
      <c r="U109" s="29">
        <f>IFERROR(VLOOKUP(E109,'RoC1'!$B$1:$C$160,2,0),0)</f>
        <v>0</v>
      </c>
      <c r="V109" s="29">
        <f>IFERROR(VLOOKUP(G109,'RoC2'!$B$1:$C$160,2,0),0)</f>
        <v>0</v>
      </c>
      <c r="W109" s="29">
        <f>IFERROR(VLOOKUP(I109,'RoC3'!$B$1:$C$160,2,0),0)</f>
        <v>0</v>
      </c>
      <c r="X109" s="29">
        <f>IFERROR(VLOOKUP(K109,'RoC4'!$B$1:$C$160,2,0),0)</f>
        <v>0</v>
      </c>
      <c r="Y109" s="29">
        <f>IFERROR(VLOOKUP(M109,'RoC5'!$B$1:$C$160,2,0),0)</f>
        <v>0</v>
      </c>
      <c r="Z109" s="29">
        <f>IFERROR(VLOOKUP(O109,'RoC6'!$B$1:$C$160,2,0),0)</f>
        <v>0</v>
      </c>
      <c r="AA109" s="29">
        <f>IFERROR(VLOOKUP(Q109,'RoC7'!$B$1:$C$160,2,0),0)</f>
        <v>0</v>
      </c>
      <c r="AB109" s="29">
        <f>IFERROR(VLOOKUP(S109,'RoC8'!$B$1:$C$160,2,0),0)</f>
        <v>0</v>
      </c>
    </row>
    <row r="110">
      <c r="A110" s="7">
        <v>109.0</v>
      </c>
      <c r="B110" s="25"/>
      <c r="C110" s="26">
        <f t="shared" si="1"/>
        <v>0</v>
      </c>
      <c r="D110" s="27"/>
      <c r="E110" s="28" t="str">
        <f>IFERROR(VLOOKUP($B110,'RoC1'!$A$1:$B$160,2,0),"0")</f>
        <v>0</v>
      </c>
      <c r="F110" s="29">
        <f>IFERROR(VLOOKUP(E110,'RoC1'!$B$1:$C$160,2,0),0)</f>
        <v>0</v>
      </c>
      <c r="G110" s="28" t="str">
        <f>IFERROR(VLOOKUP($B110,'RoC2'!$A$1:$B$161,2,0),"0")</f>
        <v>0</v>
      </c>
      <c r="H110" s="29">
        <f>IFERROR(VLOOKUP(G110,'RoC2'!$B$1:$C$161,2,0),0)</f>
        <v>0</v>
      </c>
      <c r="I110" s="28">
        <f>IFERROR(VLOOKUP($B110,'RoC3'!$A$1:$B$161,2,0),0)</f>
        <v>0</v>
      </c>
      <c r="J110" s="29">
        <f>IFERROR(VLOOKUP(I110,'RoC3'!$B$1:$C$161,2,0),0)</f>
        <v>0</v>
      </c>
      <c r="K110" s="28">
        <f>IFERROR(VLOOKUP($B110,'RoC4'!$A$1:$B$161,2,0),0)</f>
        <v>0</v>
      </c>
      <c r="L110" s="29">
        <f>IFERROR(VLOOKUP(K110,'RoC4'!$B$1:$C$161,2,0),0)</f>
        <v>0</v>
      </c>
      <c r="M110" s="28">
        <f>IFERROR(VLOOKUP($B110,'RoC5'!$A$1:$B$161,2,0),0)</f>
        <v>0</v>
      </c>
      <c r="N110" s="29">
        <f>IFERROR(VLOOKUP(M110,'RoC5'!$B$1:$C$161,2,0),0)</f>
        <v>0</v>
      </c>
      <c r="O110" s="28">
        <f>IFERROR(VLOOKUP($B110,'RoC6'!$A$1:$B$161,2,0),0)</f>
        <v>0</v>
      </c>
      <c r="P110" s="29">
        <f>IFERROR(VLOOKUP(O110,'RoC6'!$B$1:$C$161,2,0),0)</f>
        <v>0</v>
      </c>
      <c r="Q110" s="28">
        <f>IFERROR(VLOOKUP($B110,'RoC7'!$A$1:$B$161,2,0),0)</f>
        <v>0</v>
      </c>
      <c r="R110" s="29">
        <f>IFERROR(VLOOKUP(Q110,'RoC7'!$B$1:$C$161,2,0),0)</f>
        <v>0</v>
      </c>
      <c r="S110" s="28">
        <f>IFERROR(VLOOKUP($B110,'RoC8'!$A$1:$B$161,2,0),0)</f>
        <v>0</v>
      </c>
      <c r="T110" s="29">
        <f>IFERROR(VLOOKUP(S110,'RoC8'!$B$1:$C$161,2,0),0)</f>
        <v>0</v>
      </c>
      <c r="U110" s="29">
        <f>IFERROR(VLOOKUP(E110,'RoC1'!$B$1:$C$160,2,0),0)</f>
        <v>0</v>
      </c>
      <c r="V110" s="29">
        <f>IFERROR(VLOOKUP(G110,'RoC2'!$B$1:$C$160,2,0),0)</f>
        <v>0</v>
      </c>
      <c r="W110" s="29">
        <f>IFERROR(VLOOKUP(I110,'RoC3'!$B$1:$C$160,2,0),0)</f>
        <v>0</v>
      </c>
      <c r="X110" s="29">
        <f>IFERROR(VLOOKUP(K110,'RoC4'!$B$1:$C$160,2,0),0)</f>
        <v>0</v>
      </c>
      <c r="Y110" s="29">
        <f>IFERROR(VLOOKUP(M110,'RoC5'!$B$1:$C$160,2,0),0)</f>
        <v>0</v>
      </c>
      <c r="Z110" s="29">
        <f>IFERROR(VLOOKUP(O110,'RoC6'!$B$1:$C$160,2,0),0)</f>
        <v>0</v>
      </c>
      <c r="AA110" s="29">
        <f>IFERROR(VLOOKUP(Q110,'RoC7'!$B$1:$C$160,2,0),0)</f>
        <v>0</v>
      </c>
      <c r="AB110" s="29">
        <f>IFERROR(VLOOKUP(S110,'RoC8'!$B$1:$C$160,2,0),0)</f>
        <v>0</v>
      </c>
    </row>
    <row r="111">
      <c r="A111" s="7">
        <v>110.0</v>
      </c>
      <c r="B111" s="25"/>
      <c r="C111" s="26">
        <f t="shared" si="1"/>
        <v>0</v>
      </c>
      <c r="D111" s="27"/>
      <c r="E111" s="28" t="str">
        <f>IFERROR(VLOOKUP($B111,'RoC1'!$A$1:$B$160,2,0),"0")</f>
        <v>0</v>
      </c>
      <c r="F111" s="29">
        <f>IFERROR(VLOOKUP(E111,'RoC1'!$B$1:$C$160,2,0),0)</f>
        <v>0</v>
      </c>
      <c r="G111" s="28" t="str">
        <f>IFERROR(VLOOKUP($B111,'RoC2'!$A$1:$B$161,2,0),"0")</f>
        <v>0</v>
      </c>
      <c r="H111" s="29">
        <f>IFERROR(VLOOKUP(G111,'RoC2'!$B$1:$C$161,2,0),0)</f>
        <v>0</v>
      </c>
      <c r="I111" s="28">
        <f>IFERROR(VLOOKUP($B111,'RoC3'!$A$1:$B$161,2,0),0)</f>
        <v>0</v>
      </c>
      <c r="J111" s="29">
        <f>IFERROR(VLOOKUP(I111,'RoC3'!$B$1:$C$161,2,0),0)</f>
        <v>0</v>
      </c>
      <c r="K111" s="28">
        <f>IFERROR(VLOOKUP($B111,'RoC4'!$A$1:$B$161,2,0),0)</f>
        <v>0</v>
      </c>
      <c r="L111" s="29">
        <f>IFERROR(VLOOKUP(K111,'RoC4'!$B$1:$C$161,2,0),0)</f>
        <v>0</v>
      </c>
      <c r="M111" s="28">
        <f>IFERROR(VLOOKUP($B111,'RoC5'!$A$1:$B$161,2,0),0)</f>
        <v>0</v>
      </c>
      <c r="N111" s="29">
        <f>IFERROR(VLOOKUP(M111,'RoC5'!$B$1:$C$161,2,0),0)</f>
        <v>0</v>
      </c>
      <c r="O111" s="28">
        <f>IFERROR(VLOOKUP($B111,'RoC6'!$A$1:$B$161,2,0),0)</f>
        <v>0</v>
      </c>
      <c r="P111" s="29">
        <f>IFERROR(VLOOKUP(O111,'RoC6'!$B$1:$C$161,2,0),0)</f>
        <v>0</v>
      </c>
      <c r="Q111" s="28">
        <f>IFERROR(VLOOKUP($B111,'RoC7'!$A$1:$B$161,2,0),0)</f>
        <v>0</v>
      </c>
      <c r="R111" s="29">
        <f>IFERROR(VLOOKUP(Q111,'RoC7'!$B$1:$C$161,2,0),0)</f>
        <v>0</v>
      </c>
      <c r="S111" s="28">
        <f>IFERROR(VLOOKUP($B111,'RoC8'!$A$1:$B$161,2,0),0)</f>
        <v>0</v>
      </c>
      <c r="T111" s="29">
        <f>IFERROR(VLOOKUP(S111,'RoC8'!$B$1:$C$161,2,0),0)</f>
        <v>0</v>
      </c>
      <c r="U111" s="29">
        <f>IFERROR(VLOOKUP(E111,'RoC1'!$B$1:$C$160,2,0),0)</f>
        <v>0</v>
      </c>
      <c r="V111" s="29">
        <f>IFERROR(VLOOKUP(G111,'RoC2'!$B$1:$C$160,2,0),0)</f>
        <v>0</v>
      </c>
      <c r="W111" s="29">
        <f>IFERROR(VLOOKUP(I111,'RoC3'!$B$1:$C$160,2,0),0)</f>
        <v>0</v>
      </c>
      <c r="X111" s="29">
        <f>IFERROR(VLOOKUP(K111,'RoC4'!$B$1:$C$160,2,0),0)</f>
        <v>0</v>
      </c>
      <c r="Y111" s="29">
        <f>IFERROR(VLOOKUP(M111,'RoC5'!$B$1:$C$160,2,0),0)</f>
        <v>0</v>
      </c>
      <c r="Z111" s="29">
        <f>IFERROR(VLOOKUP(O111,'RoC6'!$B$1:$C$160,2,0),0)</f>
        <v>0</v>
      </c>
      <c r="AA111" s="29">
        <f>IFERROR(VLOOKUP(Q111,'RoC7'!$B$1:$C$160,2,0),0)</f>
        <v>0</v>
      </c>
      <c r="AB111" s="29">
        <f>IFERROR(VLOOKUP(S111,'RoC8'!$B$1:$C$160,2,0),0)</f>
        <v>0</v>
      </c>
    </row>
    <row r="112">
      <c r="A112" s="7">
        <v>111.0</v>
      </c>
      <c r="B112" s="25"/>
      <c r="C112" s="26">
        <f t="shared" si="1"/>
        <v>0</v>
      </c>
      <c r="D112" s="27"/>
      <c r="E112" s="28" t="str">
        <f>IFERROR(VLOOKUP($B112,'RoC1'!$A$1:$B$160,2,0),"0")</f>
        <v>0</v>
      </c>
      <c r="F112" s="29">
        <f>IFERROR(VLOOKUP(E112,'RoC1'!$B$1:$C$160,2,0),0)</f>
        <v>0</v>
      </c>
      <c r="G112" s="28" t="str">
        <f>IFERROR(VLOOKUP($B112,'RoC2'!$A$1:$B$161,2,0),"0")</f>
        <v>0</v>
      </c>
      <c r="H112" s="29">
        <f>IFERROR(VLOOKUP(G112,'RoC2'!$B$1:$C$161,2,0),0)</f>
        <v>0</v>
      </c>
      <c r="I112" s="28">
        <f>IFERROR(VLOOKUP($B112,'RoC3'!$A$1:$B$161,2,0),0)</f>
        <v>0</v>
      </c>
      <c r="J112" s="29">
        <f>IFERROR(VLOOKUP(I112,'RoC3'!$B$1:$C$161,2,0),0)</f>
        <v>0</v>
      </c>
      <c r="K112" s="28">
        <f>IFERROR(VLOOKUP($B112,'RoC4'!$A$1:$B$161,2,0),0)</f>
        <v>0</v>
      </c>
      <c r="L112" s="29">
        <f>IFERROR(VLOOKUP(K112,'RoC4'!$B$1:$C$161,2,0),0)</f>
        <v>0</v>
      </c>
      <c r="M112" s="28">
        <f>IFERROR(VLOOKUP($B112,'RoC5'!$A$1:$B$161,2,0),0)</f>
        <v>0</v>
      </c>
      <c r="N112" s="29">
        <f>IFERROR(VLOOKUP(M112,'RoC5'!$B$1:$C$161,2,0),0)</f>
        <v>0</v>
      </c>
      <c r="O112" s="28">
        <f>IFERROR(VLOOKUP($B112,'RoC6'!$A$1:$B$161,2,0),0)</f>
        <v>0</v>
      </c>
      <c r="P112" s="29">
        <f>IFERROR(VLOOKUP(O112,'RoC6'!$B$1:$C$161,2,0),0)</f>
        <v>0</v>
      </c>
      <c r="Q112" s="28">
        <f>IFERROR(VLOOKUP($B112,'RoC7'!$A$1:$B$161,2,0),0)</f>
        <v>0</v>
      </c>
      <c r="R112" s="29">
        <f>IFERROR(VLOOKUP(Q112,'RoC7'!$B$1:$C$161,2,0),0)</f>
        <v>0</v>
      </c>
      <c r="S112" s="28">
        <f>IFERROR(VLOOKUP($B112,'RoC8'!$A$1:$B$161,2,0),0)</f>
        <v>0</v>
      </c>
      <c r="T112" s="29">
        <f>IFERROR(VLOOKUP(S112,'RoC8'!$B$1:$C$161,2,0),0)</f>
        <v>0</v>
      </c>
      <c r="U112" s="29">
        <f>IFERROR(VLOOKUP(E112,'RoC1'!$B$1:$C$160,2,0),0)</f>
        <v>0</v>
      </c>
      <c r="V112" s="29">
        <f>IFERROR(VLOOKUP(G112,'RoC2'!$B$1:$C$160,2,0),0)</f>
        <v>0</v>
      </c>
      <c r="W112" s="29">
        <f>IFERROR(VLOOKUP(I112,'RoC3'!$B$1:$C$160,2,0),0)</f>
        <v>0</v>
      </c>
      <c r="X112" s="29">
        <f>IFERROR(VLOOKUP(K112,'RoC4'!$B$1:$C$160,2,0),0)</f>
        <v>0</v>
      </c>
      <c r="Y112" s="29">
        <f>IFERROR(VLOOKUP(M112,'RoC5'!$B$1:$C$160,2,0),0)</f>
        <v>0</v>
      </c>
      <c r="Z112" s="29">
        <f>IFERROR(VLOOKUP(O112,'RoC6'!$B$1:$C$160,2,0),0)</f>
        <v>0</v>
      </c>
      <c r="AA112" s="29">
        <f>IFERROR(VLOOKUP(Q112,'RoC7'!$B$1:$C$160,2,0),0)</f>
        <v>0</v>
      </c>
      <c r="AB112" s="29">
        <f>IFERROR(VLOOKUP(S112,'RoC8'!$B$1:$C$160,2,0),0)</f>
        <v>0</v>
      </c>
    </row>
    <row r="113">
      <c r="A113" s="7">
        <v>112.0</v>
      </c>
      <c r="B113" s="25"/>
      <c r="C113" s="26">
        <f t="shared" si="1"/>
        <v>0</v>
      </c>
      <c r="D113" s="27"/>
      <c r="E113" s="28" t="str">
        <f>IFERROR(VLOOKUP($B113,'RoC1'!$A$1:$B$160,2,0),"0")</f>
        <v>0</v>
      </c>
      <c r="F113" s="29">
        <f>IFERROR(VLOOKUP(E113,'RoC1'!$B$1:$C$160,2,0),0)</f>
        <v>0</v>
      </c>
      <c r="G113" s="28" t="str">
        <f>IFERROR(VLOOKUP($B113,'RoC2'!$A$1:$B$161,2,0),"0")</f>
        <v>0</v>
      </c>
      <c r="H113" s="29">
        <f>IFERROR(VLOOKUP(G113,'RoC2'!$B$1:$C$161,2,0),0)</f>
        <v>0</v>
      </c>
      <c r="I113" s="28">
        <f>IFERROR(VLOOKUP($B113,'RoC3'!$A$1:$B$161,2,0),0)</f>
        <v>0</v>
      </c>
      <c r="J113" s="29">
        <f>IFERROR(VLOOKUP(I113,'RoC3'!$B$1:$C$161,2,0),0)</f>
        <v>0</v>
      </c>
      <c r="K113" s="28">
        <f>IFERROR(VLOOKUP($B113,'RoC4'!$A$1:$B$161,2,0),0)</f>
        <v>0</v>
      </c>
      <c r="L113" s="29">
        <f>IFERROR(VLOOKUP(K113,'RoC4'!$B$1:$C$161,2,0),0)</f>
        <v>0</v>
      </c>
      <c r="M113" s="28">
        <f>IFERROR(VLOOKUP($B113,'RoC5'!$A$1:$B$161,2,0),0)</f>
        <v>0</v>
      </c>
      <c r="N113" s="29">
        <f>IFERROR(VLOOKUP(M113,'RoC5'!$B$1:$C$161,2,0),0)</f>
        <v>0</v>
      </c>
      <c r="O113" s="28">
        <f>IFERROR(VLOOKUP($B113,'RoC6'!$A$1:$B$161,2,0),0)</f>
        <v>0</v>
      </c>
      <c r="P113" s="29">
        <f>IFERROR(VLOOKUP(O113,'RoC6'!$B$1:$C$161,2,0),0)</f>
        <v>0</v>
      </c>
      <c r="Q113" s="28">
        <f>IFERROR(VLOOKUP($B113,'RoC7'!$A$1:$B$161,2,0),0)</f>
        <v>0</v>
      </c>
      <c r="R113" s="29">
        <f>IFERROR(VLOOKUP(Q113,'RoC7'!$B$1:$C$161,2,0),0)</f>
        <v>0</v>
      </c>
      <c r="S113" s="28">
        <f>IFERROR(VLOOKUP($B113,'RoC8'!$A$1:$B$161,2,0),0)</f>
        <v>0</v>
      </c>
      <c r="T113" s="29">
        <f>IFERROR(VLOOKUP(S113,'RoC8'!$B$1:$C$161,2,0),0)</f>
        <v>0</v>
      </c>
      <c r="U113" s="29">
        <f>IFERROR(VLOOKUP(E113,'RoC1'!$B$1:$C$160,2,0),0)</f>
        <v>0</v>
      </c>
      <c r="V113" s="29">
        <f>IFERROR(VLOOKUP(G113,'RoC2'!$B$1:$C$160,2,0),0)</f>
        <v>0</v>
      </c>
      <c r="W113" s="29">
        <f>IFERROR(VLOOKUP(I113,'RoC3'!$B$1:$C$160,2,0),0)</f>
        <v>0</v>
      </c>
      <c r="X113" s="29">
        <f>IFERROR(VLOOKUP(K113,'RoC4'!$B$1:$C$160,2,0),0)</f>
        <v>0</v>
      </c>
      <c r="Y113" s="29">
        <f>IFERROR(VLOOKUP(M113,'RoC5'!$B$1:$C$160,2,0),0)</f>
        <v>0</v>
      </c>
      <c r="Z113" s="29">
        <f>IFERROR(VLOOKUP(O113,'RoC6'!$B$1:$C$160,2,0),0)</f>
        <v>0</v>
      </c>
      <c r="AA113" s="29">
        <f>IFERROR(VLOOKUP(Q113,'RoC7'!$B$1:$C$160,2,0),0)</f>
        <v>0</v>
      </c>
      <c r="AB113" s="29">
        <f>IFERROR(VLOOKUP(S113,'RoC8'!$B$1:$C$160,2,0),0)</f>
        <v>0</v>
      </c>
    </row>
    <row r="114">
      <c r="A114" s="7">
        <v>113.0</v>
      </c>
      <c r="B114" s="25"/>
      <c r="C114" s="26">
        <f t="shared" si="1"/>
        <v>0</v>
      </c>
      <c r="D114" s="27"/>
      <c r="E114" s="28" t="str">
        <f>IFERROR(VLOOKUP($B114,'RoC1'!$A$1:$B$160,2,0),"0")</f>
        <v>0</v>
      </c>
      <c r="F114" s="29">
        <f>IFERROR(VLOOKUP(E114,'RoC1'!$B$1:$C$160,2,0),0)</f>
        <v>0</v>
      </c>
      <c r="G114" s="28" t="str">
        <f>IFERROR(VLOOKUP($B114,'RoC2'!$A$1:$B$161,2,0),"0")</f>
        <v>0</v>
      </c>
      <c r="H114" s="29">
        <f>IFERROR(VLOOKUP(G114,'RoC2'!$B$1:$C$161,2,0),0)</f>
        <v>0</v>
      </c>
      <c r="I114" s="28">
        <f>IFERROR(VLOOKUP($B114,'RoC3'!$A$1:$B$161,2,0),0)</f>
        <v>0</v>
      </c>
      <c r="J114" s="29">
        <f>IFERROR(VLOOKUP(I114,'RoC3'!$B$1:$C$161,2,0),0)</f>
        <v>0</v>
      </c>
      <c r="K114" s="28">
        <f>IFERROR(VLOOKUP($B114,'RoC4'!$A$1:$B$161,2,0),0)</f>
        <v>0</v>
      </c>
      <c r="L114" s="29">
        <f>IFERROR(VLOOKUP(K114,'RoC4'!$B$1:$C$161,2,0),0)</f>
        <v>0</v>
      </c>
      <c r="M114" s="28">
        <f>IFERROR(VLOOKUP($B114,'RoC5'!$A$1:$B$161,2,0),0)</f>
        <v>0</v>
      </c>
      <c r="N114" s="29">
        <f>IFERROR(VLOOKUP(M114,'RoC5'!$B$1:$C$161,2,0),0)</f>
        <v>0</v>
      </c>
      <c r="O114" s="28">
        <f>IFERROR(VLOOKUP($B114,'RoC6'!$A$1:$B$161,2,0),0)</f>
        <v>0</v>
      </c>
      <c r="P114" s="29">
        <f>IFERROR(VLOOKUP(O114,'RoC6'!$B$1:$C$161,2,0),0)</f>
        <v>0</v>
      </c>
      <c r="Q114" s="28">
        <f>IFERROR(VLOOKUP($B114,'RoC7'!$A$1:$B$161,2,0),0)</f>
        <v>0</v>
      </c>
      <c r="R114" s="29">
        <f>IFERROR(VLOOKUP(Q114,'RoC7'!$B$1:$C$161,2,0),0)</f>
        <v>0</v>
      </c>
      <c r="S114" s="28">
        <f>IFERROR(VLOOKUP($B114,'RoC8'!$A$1:$B$161,2,0),0)</f>
        <v>0</v>
      </c>
      <c r="T114" s="29">
        <f>IFERROR(VLOOKUP(S114,'RoC8'!$B$1:$C$161,2,0),0)</f>
        <v>0</v>
      </c>
      <c r="U114" s="29">
        <f>IFERROR(VLOOKUP(E114,'RoC1'!$B$1:$C$160,2,0),0)</f>
        <v>0</v>
      </c>
      <c r="V114" s="29">
        <f>IFERROR(VLOOKUP(G114,'RoC2'!$B$1:$C$160,2,0),0)</f>
        <v>0</v>
      </c>
      <c r="W114" s="29">
        <f>IFERROR(VLOOKUP(I114,'RoC3'!$B$1:$C$160,2,0),0)</f>
        <v>0</v>
      </c>
      <c r="X114" s="29">
        <f>IFERROR(VLOOKUP(K114,'RoC4'!$B$1:$C$160,2,0),0)</f>
        <v>0</v>
      </c>
      <c r="Y114" s="29">
        <f>IFERROR(VLOOKUP(M114,'RoC5'!$B$1:$C$160,2,0),0)</f>
        <v>0</v>
      </c>
      <c r="Z114" s="29">
        <f>IFERROR(VLOOKUP(O114,'RoC6'!$B$1:$C$160,2,0),0)</f>
        <v>0</v>
      </c>
      <c r="AA114" s="29">
        <f>IFERROR(VLOOKUP(Q114,'RoC7'!$B$1:$C$160,2,0),0)</f>
        <v>0</v>
      </c>
      <c r="AB114" s="29">
        <f>IFERROR(VLOOKUP(S114,'RoC8'!$B$1:$C$160,2,0),0)</f>
        <v>0</v>
      </c>
    </row>
    <row r="115">
      <c r="A115" s="7">
        <v>114.0</v>
      </c>
      <c r="B115" s="25"/>
      <c r="C115" s="26">
        <f t="shared" si="1"/>
        <v>0</v>
      </c>
      <c r="D115" s="27"/>
      <c r="E115" s="28" t="str">
        <f>IFERROR(VLOOKUP($B115,'RoC1'!$A$1:$B$160,2,0),"0")</f>
        <v>0</v>
      </c>
      <c r="F115" s="29">
        <f>IFERROR(VLOOKUP(E115,'RoC1'!$B$1:$C$160,2,0),0)</f>
        <v>0</v>
      </c>
      <c r="G115" s="28" t="str">
        <f>IFERROR(VLOOKUP($B115,'RoC2'!$A$1:$B$161,2,0),"0")</f>
        <v>0</v>
      </c>
      <c r="H115" s="29">
        <f>IFERROR(VLOOKUP(G115,'RoC2'!$B$1:$C$161,2,0),0)</f>
        <v>0</v>
      </c>
      <c r="I115" s="28">
        <f>IFERROR(VLOOKUP($B115,'RoC3'!$A$1:$B$161,2,0),0)</f>
        <v>0</v>
      </c>
      <c r="J115" s="29">
        <f>IFERROR(VLOOKUP(I115,'RoC3'!$B$1:$C$161,2,0),0)</f>
        <v>0</v>
      </c>
      <c r="K115" s="28">
        <f>IFERROR(VLOOKUP($B115,'RoC4'!$A$1:$B$161,2,0),0)</f>
        <v>0</v>
      </c>
      <c r="L115" s="29">
        <f>IFERROR(VLOOKUP(K115,'RoC4'!$B$1:$C$161,2,0),0)</f>
        <v>0</v>
      </c>
      <c r="M115" s="28">
        <f>IFERROR(VLOOKUP($B115,'RoC5'!$A$1:$B$161,2,0),0)</f>
        <v>0</v>
      </c>
      <c r="N115" s="29">
        <f>IFERROR(VLOOKUP(M115,'RoC5'!$B$1:$C$161,2,0),0)</f>
        <v>0</v>
      </c>
      <c r="O115" s="28">
        <f>IFERROR(VLOOKUP($B115,'RoC6'!$A$1:$B$161,2,0),0)</f>
        <v>0</v>
      </c>
      <c r="P115" s="29">
        <f>IFERROR(VLOOKUP(O115,'RoC6'!$B$1:$C$161,2,0),0)</f>
        <v>0</v>
      </c>
      <c r="Q115" s="28">
        <f>IFERROR(VLOOKUP($B115,'RoC7'!$A$1:$B$161,2,0),0)</f>
        <v>0</v>
      </c>
      <c r="R115" s="29">
        <f>IFERROR(VLOOKUP(Q115,'RoC7'!$B$1:$C$161,2,0),0)</f>
        <v>0</v>
      </c>
      <c r="S115" s="28">
        <f>IFERROR(VLOOKUP($B115,'RoC8'!$A$1:$B$161,2,0),0)</f>
        <v>0</v>
      </c>
      <c r="T115" s="29">
        <f>IFERROR(VLOOKUP(S115,'RoC8'!$B$1:$C$161,2,0),0)</f>
        <v>0</v>
      </c>
      <c r="U115" s="29">
        <f>IFERROR(VLOOKUP(E115,'RoC1'!$B$1:$C$160,2,0),0)</f>
        <v>0</v>
      </c>
      <c r="V115" s="29">
        <f>IFERROR(VLOOKUP(G115,'RoC2'!$B$1:$C$160,2,0),0)</f>
        <v>0</v>
      </c>
      <c r="W115" s="29">
        <f>IFERROR(VLOOKUP(I115,'RoC3'!$B$1:$C$160,2,0),0)</f>
        <v>0</v>
      </c>
      <c r="X115" s="29">
        <f>IFERROR(VLOOKUP(K115,'RoC4'!$B$1:$C$160,2,0),0)</f>
        <v>0</v>
      </c>
      <c r="Y115" s="29">
        <f>IFERROR(VLOOKUP(M115,'RoC5'!$B$1:$C$160,2,0),0)</f>
        <v>0</v>
      </c>
      <c r="Z115" s="29">
        <f>IFERROR(VLOOKUP(O115,'RoC6'!$B$1:$C$160,2,0),0)</f>
        <v>0</v>
      </c>
      <c r="AA115" s="29">
        <f>IFERROR(VLOOKUP(Q115,'RoC7'!$B$1:$C$160,2,0),0)</f>
        <v>0</v>
      </c>
      <c r="AB115" s="29">
        <f>IFERROR(VLOOKUP(S115,'RoC8'!$B$1:$C$160,2,0),0)</f>
        <v>0</v>
      </c>
    </row>
    <row r="116">
      <c r="A116" s="7">
        <v>115.0</v>
      </c>
      <c r="B116" s="25"/>
      <c r="C116" s="26">
        <f t="shared" si="1"/>
        <v>0</v>
      </c>
      <c r="D116" s="27"/>
      <c r="E116" s="28" t="str">
        <f>IFERROR(VLOOKUP($B116,'RoC1'!$A$1:$B$160,2,0),"0")</f>
        <v>0</v>
      </c>
      <c r="F116" s="29">
        <f>IFERROR(VLOOKUP(E116,'RoC1'!$B$1:$C$160,2,0),0)</f>
        <v>0</v>
      </c>
      <c r="G116" s="28" t="str">
        <f>IFERROR(VLOOKUP($B116,'RoC2'!$A$1:$B$161,2,0),"0")</f>
        <v>0</v>
      </c>
      <c r="H116" s="29">
        <f>IFERROR(VLOOKUP(G116,'RoC2'!$B$1:$C$161,2,0),0)</f>
        <v>0</v>
      </c>
      <c r="I116" s="28">
        <f>IFERROR(VLOOKUP($B116,'RoC3'!$A$1:$B$161,2,0),0)</f>
        <v>0</v>
      </c>
      <c r="J116" s="29">
        <f>IFERROR(VLOOKUP(I116,'RoC3'!$B$1:$C$161,2,0),0)</f>
        <v>0</v>
      </c>
      <c r="K116" s="28">
        <f>IFERROR(VLOOKUP($B116,'RoC4'!$A$1:$B$161,2,0),0)</f>
        <v>0</v>
      </c>
      <c r="L116" s="29">
        <f>IFERROR(VLOOKUP(K116,'RoC4'!$B$1:$C$161,2,0),0)</f>
        <v>0</v>
      </c>
      <c r="M116" s="28">
        <f>IFERROR(VLOOKUP($B116,'RoC5'!$A$1:$B$161,2,0),0)</f>
        <v>0</v>
      </c>
      <c r="N116" s="29">
        <f>IFERROR(VLOOKUP(M116,'RoC5'!$B$1:$C$161,2,0),0)</f>
        <v>0</v>
      </c>
      <c r="O116" s="28">
        <f>IFERROR(VLOOKUP($B116,'RoC6'!$A$1:$B$161,2,0),0)</f>
        <v>0</v>
      </c>
      <c r="P116" s="29">
        <f>IFERROR(VLOOKUP(O116,'RoC6'!$B$1:$C$161,2,0),0)</f>
        <v>0</v>
      </c>
      <c r="Q116" s="28">
        <f>IFERROR(VLOOKUP($B116,'RoC7'!$A$1:$B$161,2,0),0)</f>
        <v>0</v>
      </c>
      <c r="R116" s="29">
        <f>IFERROR(VLOOKUP(Q116,'RoC7'!$B$1:$C$161,2,0),0)</f>
        <v>0</v>
      </c>
      <c r="S116" s="28">
        <f>IFERROR(VLOOKUP($B116,'RoC8'!$A$1:$B$161,2,0),0)</f>
        <v>0</v>
      </c>
      <c r="T116" s="29">
        <f>IFERROR(VLOOKUP(S116,'RoC8'!$B$1:$C$161,2,0),0)</f>
        <v>0</v>
      </c>
      <c r="U116" s="29">
        <f>IFERROR(VLOOKUP(E116,'RoC1'!$B$1:$C$160,2,0),0)</f>
        <v>0</v>
      </c>
      <c r="V116" s="29">
        <f>IFERROR(VLOOKUP(G116,'RoC2'!$B$1:$C$160,2,0),0)</f>
        <v>0</v>
      </c>
      <c r="W116" s="29">
        <f>IFERROR(VLOOKUP(I116,'RoC3'!$B$1:$C$160,2,0),0)</f>
        <v>0</v>
      </c>
      <c r="X116" s="29">
        <f>IFERROR(VLOOKUP(K116,'RoC4'!$B$1:$C$160,2,0),0)</f>
        <v>0</v>
      </c>
      <c r="Y116" s="29">
        <f>IFERROR(VLOOKUP(M116,'RoC5'!$B$1:$C$160,2,0),0)</f>
        <v>0</v>
      </c>
      <c r="Z116" s="29">
        <f>IFERROR(VLOOKUP(O116,'RoC6'!$B$1:$C$160,2,0),0)</f>
        <v>0</v>
      </c>
      <c r="AA116" s="29">
        <f>IFERROR(VLOOKUP(Q116,'RoC7'!$B$1:$C$160,2,0),0)</f>
        <v>0</v>
      </c>
      <c r="AB116" s="29">
        <f>IFERROR(VLOOKUP(S116,'RoC8'!$B$1:$C$160,2,0),0)</f>
        <v>0</v>
      </c>
    </row>
    <row r="117">
      <c r="A117" s="7">
        <v>116.0</v>
      </c>
      <c r="B117" s="25"/>
      <c r="C117" s="26">
        <f t="shared" si="1"/>
        <v>0</v>
      </c>
      <c r="D117" s="27"/>
      <c r="E117" s="28" t="str">
        <f>IFERROR(VLOOKUP($B117,'RoC1'!$A$1:$B$160,2,0),"0")</f>
        <v>0</v>
      </c>
      <c r="F117" s="29">
        <f>IFERROR(VLOOKUP(E117,'RoC1'!$B$1:$C$160,2,0),0)</f>
        <v>0</v>
      </c>
      <c r="G117" s="28" t="str">
        <f>IFERROR(VLOOKUP($B117,'RoC2'!$A$1:$B$161,2,0),"0")</f>
        <v>0</v>
      </c>
      <c r="H117" s="29">
        <f>IFERROR(VLOOKUP(G117,'RoC2'!$B$1:$C$161,2,0),0)</f>
        <v>0</v>
      </c>
      <c r="I117" s="28">
        <f>IFERROR(VLOOKUP($B117,'RoC3'!$A$1:$B$161,2,0),0)</f>
        <v>0</v>
      </c>
      <c r="J117" s="29">
        <f>IFERROR(VLOOKUP(I117,'RoC3'!$B$1:$C$161,2,0),0)</f>
        <v>0</v>
      </c>
      <c r="K117" s="28">
        <f>IFERROR(VLOOKUP($B117,'RoC4'!$A$1:$B$161,2,0),0)</f>
        <v>0</v>
      </c>
      <c r="L117" s="29">
        <f>IFERROR(VLOOKUP(K117,'RoC4'!$B$1:$C$161,2,0),0)</f>
        <v>0</v>
      </c>
      <c r="M117" s="28">
        <f>IFERROR(VLOOKUP($B117,'RoC5'!$A$1:$B$161,2,0),0)</f>
        <v>0</v>
      </c>
      <c r="N117" s="29">
        <f>IFERROR(VLOOKUP(M117,'RoC5'!$B$1:$C$161,2,0),0)</f>
        <v>0</v>
      </c>
      <c r="O117" s="28">
        <f>IFERROR(VLOOKUP($B117,'RoC6'!$A$1:$B$161,2,0),0)</f>
        <v>0</v>
      </c>
      <c r="P117" s="29">
        <f>IFERROR(VLOOKUP(O117,'RoC6'!$B$1:$C$161,2,0),0)</f>
        <v>0</v>
      </c>
      <c r="Q117" s="28">
        <f>IFERROR(VLOOKUP($B117,'RoC7'!$A$1:$B$161,2,0),0)</f>
        <v>0</v>
      </c>
      <c r="R117" s="29">
        <f>IFERROR(VLOOKUP(Q117,'RoC7'!$B$1:$C$161,2,0),0)</f>
        <v>0</v>
      </c>
      <c r="S117" s="28">
        <f>IFERROR(VLOOKUP($B117,'RoC8'!$A$1:$B$161,2,0),0)</f>
        <v>0</v>
      </c>
      <c r="T117" s="29">
        <f>IFERROR(VLOOKUP(S117,'RoC8'!$B$1:$C$161,2,0),0)</f>
        <v>0</v>
      </c>
      <c r="U117" s="29">
        <f>IFERROR(VLOOKUP(E117,'RoC1'!$B$1:$C$160,2,0),0)</f>
        <v>0</v>
      </c>
      <c r="V117" s="29">
        <f>IFERROR(VLOOKUP(G117,'RoC2'!$B$1:$C$160,2,0),0)</f>
        <v>0</v>
      </c>
      <c r="W117" s="29">
        <f>IFERROR(VLOOKUP(I117,'RoC3'!$B$1:$C$160,2,0),0)</f>
        <v>0</v>
      </c>
      <c r="X117" s="29">
        <f>IFERROR(VLOOKUP(K117,'RoC4'!$B$1:$C$160,2,0),0)</f>
        <v>0</v>
      </c>
      <c r="Y117" s="29">
        <f>IFERROR(VLOOKUP(M117,'RoC5'!$B$1:$C$160,2,0),0)</f>
        <v>0</v>
      </c>
      <c r="Z117" s="29">
        <f>IFERROR(VLOOKUP(O117,'RoC6'!$B$1:$C$160,2,0),0)</f>
        <v>0</v>
      </c>
      <c r="AA117" s="29">
        <f>IFERROR(VLOOKUP(Q117,'RoC7'!$B$1:$C$160,2,0),0)</f>
        <v>0</v>
      </c>
      <c r="AB117" s="29">
        <f>IFERROR(VLOOKUP(S117,'RoC8'!$B$1:$C$160,2,0),0)</f>
        <v>0</v>
      </c>
    </row>
    <row r="118">
      <c r="A118" s="7">
        <v>117.0</v>
      </c>
      <c r="B118" s="25"/>
      <c r="C118" s="26">
        <f t="shared" si="1"/>
        <v>0</v>
      </c>
      <c r="D118" s="27"/>
      <c r="E118" s="28" t="str">
        <f>IFERROR(VLOOKUP($B118,'RoC1'!$A$1:$B$160,2,0),"0")</f>
        <v>0</v>
      </c>
      <c r="F118" s="29">
        <f>IFERROR(VLOOKUP(E118,'RoC1'!$B$1:$C$160,2,0),0)</f>
        <v>0</v>
      </c>
      <c r="G118" s="28" t="str">
        <f>IFERROR(VLOOKUP($B118,'RoC2'!$A$1:$B$161,2,0),"0")</f>
        <v>0</v>
      </c>
      <c r="H118" s="29">
        <f>IFERROR(VLOOKUP(G118,'RoC2'!$B$1:$C$161,2,0),0)</f>
        <v>0</v>
      </c>
      <c r="I118" s="28">
        <f>IFERROR(VLOOKUP($B118,'RoC3'!$A$1:$B$161,2,0),0)</f>
        <v>0</v>
      </c>
      <c r="J118" s="29">
        <f>IFERROR(VLOOKUP(I118,'RoC3'!$B$1:$C$161,2,0),0)</f>
        <v>0</v>
      </c>
      <c r="K118" s="28">
        <f>IFERROR(VLOOKUP($B118,'RoC4'!$A$1:$B$161,2,0),0)</f>
        <v>0</v>
      </c>
      <c r="L118" s="29">
        <f>IFERROR(VLOOKUP(K118,'RoC4'!$B$1:$C$161,2,0),0)</f>
        <v>0</v>
      </c>
      <c r="M118" s="28">
        <f>IFERROR(VLOOKUP($B118,'RoC5'!$A$1:$B$161,2,0),0)</f>
        <v>0</v>
      </c>
      <c r="N118" s="29">
        <f>IFERROR(VLOOKUP(M118,'RoC5'!$B$1:$C$161,2,0),0)</f>
        <v>0</v>
      </c>
      <c r="O118" s="28">
        <f>IFERROR(VLOOKUP($B118,'RoC6'!$A$1:$B$161,2,0),0)</f>
        <v>0</v>
      </c>
      <c r="P118" s="29">
        <f>IFERROR(VLOOKUP(O118,'RoC6'!$B$1:$C$161,2,0),0)</f>
        <v>0</v>
      </c>
      <c r="Q118" s="28">
        <f>IFERROR(VLOOKUP($B118,'RoC7'!$A$1:$B$161,2,0),0)</f>
        <v>0</v>
      </c>
      <c r="R118" s="29">
        <f>IFERROR(VLOOKUP(Q118,'RoC7'!$B$1:$C$161,2,0),0)</f>
        <v>0</v>
      </c>
      <c r="S118" s="28">
        <f>IFERROR(VLOOKUP($B118,'RoC8'!$A$1:$B$161,2,0),0)</f>
        <v>0</v>
      </c>
      <c r="T118" s="29">
        <f>IFERROR(VLOOKUP(S118,'RoC8'!$B$1:$C$161,2,0),0)</f>
        <v>0</v>
      </c>
      <c r="U118" s="29">
        <f>IFERROR(VLOOKUP(E118,'RoC1'!$B$1:$C$160,2,0),0)</f>
        <v>0</v>
      </c>
      <c r="V118" s="29">
        <f>IFERROR(VLOOKUP(G118,'RoC2'!$B$1:$C$160,2,0),0)</f>
        <v>0</v>
      </c>
      <c r="W118" s="29">
        <f>IFERROR(VLOOKUP(I118,'RoC3'!$B$1:$C$160,2,0),0)</f>
        <v>0</v>
      </c>
      <c r="X118" s="29">
        <f>IFERROR(VLOOKUP(K118,'RoC4'!$B$1:$C$160,2,0),0)</f>
        <v>0</v>
      </c>
      <c r="Y118" s="29">
        <f>IFERROR(VLOOKUP(M118,'RoC5'!$B$1:$C$160,2,0),0)</f>
        <v>0</v>
      </c>
      <c r="Z118" s="29">
        <f>IFERROR(VLOOKUP(O118,'RoC6'!$B$1:$C$160,2,0),0)</f>
        <v>0</v>
      </c>
      <c r="AA118" s="29">
        <f>IFERROR(VLOOKUP(Q118,'RoC7'!$B$1:$C$160,2,0),0)</f>
        <v>0</v>
      </c>
      <c r="AB118" s="29">
        <f>IFERROR(VLOOKUP(S118,'RoC8'!$B$1:$C$160,2,0),0)</f>
        <v>0</v>
      </c>
    </row>
    <row r="119">
      <c r="A119" s="7">
        <v>118.0</v>
      </c>
      <c r="B119" s="25"/>
      <c r="C119" s="26">
        <f t="shared" si="1"/>
        <v>0</v>
      </c>
      <c r="D119" s="27"/>
      <c r="E119" s="28" t="str">
        <f>IFERROR(VLOOKUP($B119,'RoC1'!$A$1:$B$160,2,0),"0")</f>
        <v>0</v>
      </c>
      <c r="F119" s="29">
        <f>IFERROR(VLOOKUP(E119,'RoC1'!$B$1:$C$160,2,0),0)</f>
        <v>0</v>
      </c>
      <c r="G119" s="28" t="str">
        <f>IFERROR(VLOOKUP($B119,'RoC2'!$A$1:$B$161,2,0),"0")</f>
        <v>0</v>
      </c>
      <c r="H119" s="29">
        <f>IFERROR(VLOOKUP(G119,'RoC2'!$B$1:$C$161,2,0),0)</f>
        <v>0</v>
      </c>
      <c r="I119" s="28">
        <f>IFERROR(VLOOKUP($B119,'RoC3'!$A$1:$B$161,2,0),0)</f>
        <v>0</v>
      </c>
      <c r="J119" s="29">
        <f>IFERROR(VLOOKUP(I119,'RoC3'!$B$1:$C$161,2,0),0)</f>
        <v>0</v>
      </c>
      <c r="K119" s="28">
        <f>IFERROR(VLOOKUP($B119,'RoC4'!$A$1:$B$161,2,0),0)</f>
        <v>0</v>
      </c>
      <c r="L119" s="29">
        <f>IFERROR(VLOOKUP(K119,'RoC4'!$B$1:$C$161,2,0),0)</f>
        <v>0</v>
      </c>
      <c r="M119" s="28">
        <f>IFERROR(VLOOKUP($B119,'RoC5'!$A$1:$B$161,2,0),0)</f>
        <v>0</v>
      </c>
      <c r="N119" s="29">
        <f>IFERROR(VLOOKUP(M119,'RoC5'!$B$1:$C$161,2,0),0)</f>
        <v>0</v>
      </c>
      <c r="O119" s="28">
        <f>IFERROR(VLOOKUP($B119,'RoC6'!$A$1:$B$161,2,0),0)</f>
        <v>0</v>
      </c>
      <c r="P119" s="29">
        <f>IFERROR(VLOOKUP(O119,'RoC6'!$B$1:$C$161,2,0),0)</f>
        <v>0</v>
      </c>
      <c r="Q119" s="28">
        <f>IFERROR(VLOOKUP($B119,'RoC7'!$A$1:$B$161,2,0),0)</f>
        <v>0</v>
      </c>
      <c r="R119" s="29">
        <f>IFERROR(VLOOKUP(Q119,'RoC7'!$B$1:$C$161,2,0),0)</f>
        <v>0</v>
      </c>
      <c r="S119" s="28">
        <f>IFERROR(VLOOKUP($B119,'RoC8'!$A$1:$B$161,2,0),0)</f>
        <v>0</v>
      </c>
      <c r="T119" s="29">
        <f>IFERROR(VLOOKUP(S119,'RoC8'!$B$1:$C$161,2,0),0)</f>
        <v>0</v>
      </c>
      <c r="U119" s="29">
        <f>IFERROR(VLOOKUP(E119,'RoC1'!$B$1:$C$160,2,0),0)</f>
        <v>0</v>
      </c>
      <c r="V119" s="29">
        <f>IFERROR(VLOOKUP(G119,'RoC2'!$B$1:$C$160,2,0),0)</f>
        <v>0</v>
      </c>
      <c r="W119" s="29">
        <f>IFERROR(VLOOKUP(I119,'RoC3'!$B$1:$C$160,2,0),0)</f>
        <v>0</v>
      </c>
      <c r="X119" s="29">
        <f>IFERROR(VLOOKUP(K119,'RoC4'!$B$1:$C$160,2,0),0)</f>
        <v>0</v>
      </c>
      <c r="Y119" s="29">
        <f>IFERROR(VLOOKUP(M119,'RoC5'!$B$1:$C$160,2,0),0)</f>
        <v>0</v>
      </c>
      <c r="Z119" s="29">
        <f>IFERROR(VLOOKUP(O119,'RoC6'!$B$1:$C$160,2,0),0)</f>
        <v>0</v>
      </c>
      <c r="AA119" s="29">
        <f>IFERROR(VLOOKUP(Q119,'RoC7'!$B$1:$C$160,2,0),0)</f>
        <v>0</v>
      </c>
      <c r="AB119" s="29">
        <f>IFERROR(VLOOKUP(S119,'RoC8'!$B$1:$C$160,2,0),0)</f>
        <v>0</v>
      </c>
    </row>
    <row r="120">
      <c r="A120" s="7">
        <v>119.0</v>
      </c>
      <c r="B120" s="25"/>
      <c r="C120" s="26">
        <f t="shared" si="1"/>
        <v>0</v>
      </c>
      <c r="D120" s="27"/>
      <c r="E120" s="28" t="str">
        <f>IFERROR(VLOOKUP($B120,'RoC1'!$A$1:$B$160,2,0),"0")</f>
        <v>0</v>
      </c>
      <c r="F120" s="29">
        <f>IFERROR(VLOOKUP(E120,'RoC1'!$B$1:$C$160,2,0),0)</f>
        <v>0</v>
      </c>
      <c r="G120" s="28" t="str">
        <f>IFERROR(VLOOKUP($B120,'RoC2'!$A$1:$B$161,2,0),"0")</f>
        <v>0</v>
      </c>
      <c r="H120" s="29">
        <f>IFERROR(VLOOKUP(G120,'RoC2'!$B$1:$C$161,2,0),0)</f>
        <v>0</v>
      </c>
      <c r="I120" s="28">
        <f>IFERROR(VLOOKUP($B120,'RoC3'!$A$1:$B$161,2,0),0)</f>
        <v>0</v>
      </c>
      <c r="J120" s="29">
        <f>IFERROR(VLOOKUP(I120,'RoC3'!$B$1:$C$161,2,0),0)</f>
        <v>0</v>
      </c>
      <c r="K120" s="28">
        <f>IFERROR(VLOOKUP($B120,'RoC4'!$A$1:$B$161,2,0),0)</f>
        <v>0</v>
      </c>
      <c r="L120" s="29">
        <f>IFERROR(VLOOKUP(K120,'RoC4'!$B$1:$C$161,2,0),0)</f>
        <v>0</v>
      </c>
      <c r="M120" s="28">
        <f>IFERROR(VLOOKUP($B120,'RoC5'!$A$1:$B$161,2,0),0)</f>
        <v>0</v>
      </c>
      <c r="N120" s="29">
        <f>IFERROR(VLOOKUP(M120,'RoC5'!$B$1:$C$161,2,0),0)</f>
        <v>0</v>
      </c>
      <c r="O120" s="28">
        <f>IFERROR(VLOOKUP($B120,'RoC6'!$A$1:$B$161,2,0),0)</f>
        <v>0</v>
      </c>
      <c r="P120" s="29">
        <f>IFERROR(VLOOKUP(O120,'RoC6'!$B$1:$C$161,2,0),0)</f>
        <v>0</v>
      </c>
      <c r="Q120" s="28">
        <f>IFERROR(VLOOKUP($B120,'RoC7'!$A$1:$B$161,2,0),0)</f>
        <v>0</v>
      </c>
      <c r="R120" s="29">
        <f>IFERROR(VLOOKUP(Q120,'RoC7'!$B$1:$C$161,2,0),0)</f>
        <v>0</v>
      </c>
      <c r="S120" s="28">
        <f>IFERROR(VLOOKUP($B120,'RoC8'!$A$1:$B$161,2,0),0)</f>
        <v>0</v>
      </c>
      <c r="T120" s="29">
        <f>IFERROR(VLOOKUP(S120,'RoC8'!$B$1:$C$161,2,0),0)</f>
        <v>0</v>
      </c>
      <c r="U120" s="29">
        <f>IFERROR(VLOOKUP(E120,'RoC1'!$B$1:$C$160,2,0),0)</f>
        <v>0</v>
      </c>
      <c r="V120" s="29">
        <f>IFERROR(VLOOKUP(G120,'RoC2'!$B$1:$C$160,2,0),0)</f>
        <v>0</v>
      </c>
      <c r="W120" s="29">
        <f>IFERROR(VLOOKUP(I120,'RoC3'!$B$1:$C$160,2,0),0)</f>
        <v>0</v>
      </c>
      <c r="X120" s="29">
        <f>IFERROR(VLOOKUP(K120,'RoC4'!$B$1:$C$160,2,0),0)</f>
        <v>0</v>
      </c>
      <c r="Y120" s="29">
        <f>IFERROR(VLOOKUP(M120,'RoC5'!$B$1:$C$160,2,0),0)</f>
        <v>0</v>
      </c>
      <c r="Z120" s="29">
        <f>IFERROR(VLOOKUP(O120,'RoC6'!$B$1:$C$160,2,0),0)</f>
        <v>0</v>
      </c>
      <c r="AA120" s="29">
        <f>IFERROR(VLOOKUP(Q120,'RoC7'!$B$1:$C$160,2,0),0)</f>
        <v>0</v>
      </c>
      <c r="AB120" s="29">
        <f>IFERROR(VLOOKUP(S120,'RoC8'!$B$1:$C$160,2,0),0)</f>
        <v>0</v>
      </c>
    </row>
    <row r="121">
      <c r="A121" s="7">
        <v>120.0</v>
      </c>
      <c r="B121" s="25"/>
      <c r="C121" s="26">
        <f t="shared" si="1"/>
        <v>0</v>
      </c>
      <c r="D121" s="27"/>
      <c r="E121" s="28" t="str">
        <f>IFERROR(VLOOKUP($B121,'RoC1'!$A$1:$B$160,2,0),"0")</f>
        <v>0</v>
      </c>
      <c r="F121" s="29">
        <f>IFERROR(VLOOKUP(E121,'RoC1'!$B$1:$C$160,2,0),0)</f>
        <v>0</v>
      </c>
      <c r="G121" s="28" t="str">
        <f>IFERROR(VLOOKUP($B121,'RoC2'!$A$1:$B$161,2,0),"0")</f>
        <v>0</v>
      </c>
      <c r="H121" s="29">
        <f>IFERROR(VLOOKUP(G121,'RoC2'!$B$1:$C$161,2,0),0)</f>
        <v>0</v>
      </c>
      <c r="I121" s="28">
        <f>IFERROR(VLOOKUP($B121,'RoC3'!$A$1:$B$161,2,0),0)</f>
        <v>0</v>
      </c>
      <c r="J121" s="29">
        <f>IFERROR(VLOOKUP(I121,'RoC3'!$B$1:$C$161,2,0),0)</f>
        <v>0</v>
      </c>
      <c r="K121" s="28">
        <f>IFERROR(VLOOKUP($B121,'RoC4'!$A$1:$B$161,2,0),0)</f>
        <v>0</v>
      </c>
      <c r="L121" s="29">
        <f>IFERROR(VLOOKUP(K121,'RoC4'!$B$1:$C$161,2,0),0)</f>
        <v>0</v>
      </c>
      <c r="M121" s="28">
        <f>IFERROR(VLOOKUP($B121,'RoC5'!$A$1:$B$161,2,0),0)</f>
        <v>0</v>
      </c>
      <c r="N121" s="29">
        <f>IFERROR(VLOOKUP(M121,'RoC5'!$B$1:$C$161,2,0),0)</f>
        <v>0</v>
      </c>
      <c r="O121" s="28">
        <f>IFERROR(VLOOKUP($B121,'RoC6'!$A$1:$B$161,2,0),0)</f>
        <v>0</v>
      </c>
      <c r="P121" s="29">
        <f>IFERROR(VLOOKUP(O121,'RoC6'!$B$1:$C$161,2,0),0)</f>
        <v>0</v>
      </c>
      <c r="Q121" s="28">
        <f>IFERROR(VLOOKUP($B121,'RoC7'!$A$1:$B$161,2,0),0)</f>
        <v>0</v>
      </c>
      <c r="R121" s="29">
        <f>IFERROR(VLOOKUP(Q121,'RoC7'!$B$1:$C$161,2,0),0)</f>
        <v>0</v>
      </c>
      <c r="S121" s="28">
        <f>IFERROR(VLOOKUP($B121,'RoC8'!$A$1:$B$161,2,0),0)</f>
        <v>0</v>
      </c>
      <c r="T121" s="29">
        <f>IFERROR(VLOOKUP(S121,'RoC8'!$B$1:$C$161,2,0),0)</f>
        <v>0</v>
      </c>
      <c r="U121" s="29">
        <f>IFERROR(VLOOKUP(E121,'RoC1'!$B$1:$C$160,2,0),0)</f>
        <v>0</v>
      </c>
      <c r="V121" s="29">
        <f>IFERROR(VLOOKUP(G121,'RoC2'!$B$1:$C$160,2,0),0)</f>
        <v>0</v>
      </c>
      <c r="W121" s="29">
        <f>IFERROR(VLOOKUP(I121,'RoC3'!$B$1:$C$160,2,0),0)</f>
        <v>0</v>
      </c>
      <c r="X121" s="29">
        <f>IFERROR(VLOOKUP(K121,'RoC4'!$B$1:$C$160,2,0),0)</f>
        <v>0</v>
      </c>
      <c r="Y121" s="29">
        <f>IFERROR(VLOOKUP(M121,'RoC5'!$B$1:$C$160,2,0),0)</f>
        <v>0</v>
      </c>
      <c r="Z121" s="29">
        <f>IFERROR(VLOOKUP(O121,'RoC6'!$B$1:$C$160,2,0),0)</f>
        <v>0</v>
      </c>
      <c r="AA121" s="29">
        <f>IFERROR(VLOOKUP(Q121,'RoC7'!$B$1:$C$160,2,0),0)</f>
        <v>0</v>
      </c>
      <c r="AB121" s="29">
        <f>IFERROR(VLOOKUP(S121,'RoC8'!$B$1:$C$160,2,0),0)</f>
        <v>0</v>
      </c>
    </row>
    <row r="122">
      <c r="A122" s="7">
        <v>121.0</v>
      </c>
      <c r="B122" s="25"/>
      <c r="C122" s="26">
        <f t="shared" si="1"/>
        <v>0</v>
      </c>
      <c r="D122" s="27"/>
      <c r="E122" s="28" t="str">
        <f>IFERROR(VLOOKUP($B122,'RoC1'!$A$1:$B$160,2,0),"0")</f>
        <v>0</v>
      </c>
      <c r="F122" s="29">
        <f>IFERROR(VLOOKUP(E122,'RoC1'!$B$1:$C$160,2,0),0)</f>
        <v>0</v>
      </c>
      <c r="G122" s="28" t="str">
        <f>IFERROR(VLOOKUP($B122,'RoC2'!$A$1:$B$161,2,0),"0")</f>
        <v>0</v>
      </c>
      <c r="H122" s="29">
        <f>IFERROR(VLOOKUP(G122,'RoC2'!$B$1:$C$161,2,0),0)</f>
        <v>0</v>
      </c>
      <c r="I122" s="28">
        <f>IFERROR(VLOOKUP($B122,'RoC3'!$A$1:$B$161,2,0),0)</f>
        <v>0</v>
      </c>
      <c r="J122" s="29">
        <f>IFERROR(VLOOKUP(I122,'RoC3'!$B$1:$C$161,2,0),0)</f>
        <v>0</v>
      </c>
      <c r="K122" s="28">
        <f>IFERROR(VLOOKUP($B122,'RoC4'!$A$1:$B$161,2,0),0)</f>
        <v>0</v>
      </c>
      <c r="L122" s="29">
        <f>IFERROR(VLOOKUP(K122,'RoC4'!$B$1:$C$161,2,0),0)</f>
        <v>0</v>
      </c>
      <c r="M122" s="28">
        <f>IFERROR(VLOOKUP($B122,'RoC5'!$A$1:$B$161,2,0),0)</f>
        <v>0</v>
      </c>
      <c r="N122" s="29">
        <f>IFERROR(VLOOKUP(M122,'RoC5'!$B$1:$C$161,2,0),0)</f>
        <v>0</v>
      </c>
      <c r="O122" s="28">
        <f>IFERROR(VLOOKUP($B122,'RoC6'!$A$1:$B$161,2,0),0)</f>
        <v>0</v>
      </c>
      <c r="P122" s="29">
        <f>IFERROR(VLOOKUP(O122,'RoC6'!$B$1:$C$161,2,0),0)</f>
        <v>0</v>
      </c>
      <c r="Q122" s="28">
        <f>IFERROR(VLOOKUP($B122,'RoC7'!$A$1:$B$161,2,0),0)</f>
        <v>0</v>
      </c>
      <c r="R122" s="29">
        <f>IFERROR(VLOOKUP(Q122,'RoC7'!$B$1:$C$161,2,0),0)</f>
        <v>0</v>
      </c>
      <c r="S122" s="28">
        <f>IFERROR(VLOOKUP($B122,'RoC8'!$A$1:$B$161,2,0),0)</f>
        <v>0</v>
      </c>
      <c r="T122" s="29">
        <f>IFERROR(VLOOKUP(S122,'RoC8'!$B$1:$C$161,2,0),0)</f>
        <v>0</v>
      </c>
      <c r="U122" s="29">
        <f>IFERROR(VLOOKUP(E122,'RoC1'!$B$1:$C$160,2,0),0)</f>
        <v>0</v>
      </c>
      <c r="V122" s="29">
        <f>IFERROR(VLOOKUP(G122,'RoC2'!$B$1:$C$160,2,0),0)</f>
        <v>0</v>
      </c>
      <c r="W122" s="29">
        <f>IFERROR(VLOOKUP(I122,'RoC3'!$B$1:$C$160,2,0),0)</f>
        <v>0</v>
      </c>
      <c r="X122" s="29">
        <f>IFERROR(VLOOKUP(K122,'RoC4'!$B$1:$C$160,2,0),0)</f>
        <v>0</v>
      </c>
      <c r="Y122" s="29">
        <f>IFERROR(VLOOKUP(M122,'RoC5'!$B$1:$C$160,2,0),0)</f>
        <v>0</v>
      </c>
      <c r="Z122" s="29">
        <f>IFERROR(VLOOKUP(O122,'RoC6'!$B$1:$C$160,2,0),0)</f>
        <v>0</v>
      </c>
      <c r="AA122" s="29">
        <f>IFERROR(VLOOKUP(Q122,'RoC7'!$B$1:$C$160,2,0),0)</f>
        <v>0</v>
      </c>
      <c r="AB122" s="29">
        <f>IFERROR(VLOOKUP(S122,'RoC8'!$B$1:$C$160,2,0),0)</f>
        <v>0</v>
      </c>
    </row>
    <row r="123">
      <c r="A123" s="7">
        <v>122.0</v>
      </c>
      <c r="B123" s="25"/>
      <c r="C123" s="26">
        <f t="shared" si="1"/>
        <v>0</v>
      </c>
      <c r="D123" s="27"/>
      <c r="E123" s="28" t="str">
        <f>IFERROR(VLOOKUP($B123,'RoC1'!$A$1:$B$160,2,0),"0")</f>
        <v>0</v>
      </c>
      <c r="F123" s="29">
        <f>IFERROR(VLOOKUP(E123,'RoC1'!$B$1:$C$160,2,0),0)</f>
        <v>0</v>
      </c>
      <c r="G123" s="28" t="str">
        <f>IFERROR(VLOOKUP($B123,'RoC2'!$A$1:$B$161,2,0),"0")</f>
        <v>0</v>
      </c>
      <c r="H123" s="29">
        <f>IFERROR(VLOOKUP(G123,'RoC2'!$B$1:$C$161,2,0),0)</f>
        <v>0</v>
      </c>
      <c r="I123" s="28">
        <f>IFERROR(VLOOKUP($B123,'RoC3'!$A$1:$B$161,2,0),0)</f>
        <v>0</v>
      </c>
      <c r="J123" s="29">
        <f>IFERROR(VLOOKUP(I123,'RoC3'!$B$1:$C$161,2,0),0)</f>
        <v>0</v>
      </c>
      <c r="K123" s="28">
        <f>IFERROR(VLOOKUP($B123,'RoC4'!$A$1:$B$161,2,0),0)</f>
        <v>0</v>
      </c>
      <c r="L123" s="29">
        <f>IFERROR(VLOOKUP(K123,'RoC4'!$B$1:$C$161,2,0),0)</f>
        <v>0</v>
      </c>
      <c r="M123" s="28">
        <f>IFERROR(VLOOKUP($B123,'RoC5'!$A$1:$B$161,2,0),0)</f>
        <v>0</v>
      </c>
      <c r="N123" s="29">
        <f>IFERROR(VLOOKUP(M123,'RoC5'!$B$1:$C$161,2,0),0)</f>
        <v>0</v>
      </c>
      <c r="O123" s="28">
        <f>IFERROR(VLOOKUP($B123,'RoC6'!$A$1:$B$161,2,0),0)</f>
        <v>0</v>
      </c>
      <c r="P123" s="29">
        <f>IFERROR(VLOOKUP(O123,'RoC6'!$B$1:$C$161,2,0),0)</f>
        <v>0</v>
      </c>
      <c r="Q123" s="28">
        <f>IFERROR(VLOOKUP($B123,'RoC7'!$A$1:$B$161,2,0),0)</f>
        <v>0</v>
      </c>
      <c r="R123" s="29">
        <f>IFERROR(VLOOKUP(Q123,'RoC7'!$B$1:$C$161,2,0),0)</f>
        <v>0</v>
      </c>
      <c r="S123" s="28">
        <f>IFERROR(VLOOKUP($B123,'RoC8'!$A$1:$B$161,2,0),0)</f>
        <v>0</v>
      </c>
      <c r="T123" s="29">
        <f>IFERROR(VLOOKUP(S123,'RoC8'!$B$1:$C$161,2,0),0)</f>
        <v>0</v>
      </c>
      <c r="U123" s="29">
        <f>IFERROR(VLOOKUP(E123,'RoC1'!$B$1:$C$160,2,0),0)</f>
        <v>0</v>
      </c>
      <c r="V123" s="29">
        <f>IFERROR(VLOOKUP(G123,'RoC2'!$B$1:$C$160,2,0),0)</f>
        <v>0</v>
      </c>
      <c r="W123" s="29">
        <f>IFERROR(VLOOKUP(I123,'RoC3'!$B$1:$C$160,2,0),0)</f>
        <v>0</v>
      </c>
      <c r="X123" s="29">
        <f>IFERROR(VLOOKUP(K123,'RoC4'!$B$1:$C$160,2,0),0)</f>
        <v>0</v>
      </c>
      <c r="Y123" s="29">
        <f>IFERROR(VLOOKUP(M123,'RoC5'!$B$1:$C$160,2,0),0)</f>
        <v>0</v>
      </c>
      <c r="Z123" s="29">
        <f>IFERROR(VLOOKUP(O123,'RoC6'!$B$1:$C$160,2,0),0)</f>
        <v>0</v>
      </c>
      <c r="AA123" s="29">
        <f>IFERROR(VLOOKUP(Q123,'RoC7'!$B$1:$C$160,2,0),0)</f>
        <v>0</v>
      </c>
      <c r="AB123" s="29">
        <f>IFERROR(VLOOKUP(S123,'RoC8'!$B$1:$C$160,2,0),0)</f>
        <v>0</v>
      </c>
    </row>
    <row r="124">
      <c r="A124" s="7">
        <v>123.0</v>
      </c>
      <c r="B124" s="25"/>
      <c r="C124" s="26">
        <f t="shared" si="1"/>
        <v>0</v>
      </c>
      <c r="D124" s="27"/>
      <c r="E124" s="28" t="str">
        <f>IFERROR(VLOOKUP($B124,'RoC1'!$A$1:$B$160,2,0),"0")</f>
        <v>0</v>
      </c>
      <c r="F124" s="29">
        <f>IFERROR(VLOOKUP(E124,'RoC1'!$B$1:$C$160,2,0),0)</f>
        <v>0</v>
      </c>
      <c r="G124" s="28" t="str">
        <f>IFERROR(VLOOKUP($B124,'RoC2'!$A$1:$B$161,2,0),"0")</f>
        <v>0</v>
      </c>
      <c r="H124" s="29">
        <f>IFERROR(VLOOKUP(G124,'RoC2'!$B$1:$C$161,2,0),0)</f>
        <v>0</v>
      </c>
      <c r="I124" s="28">
        <f>IFERROR(VLOOKUP($B124,'RoC3'!$A$1:$B$161,2,0),0)</f>
        <v>0</v>
      </c>
      <c r="J124" s="29">
        <f>IFERROR(VLOOKUP(I124,'RoC3'!$B$1:$C$161,2,0),0)</f>
        <v>0</v>
      </c>
      <c r="K124" s="28">
        <f>IFERROR(VLOOKUP($B124,'RoC4'!$A$1:$B$161,2,0),0)</f>
        <v>0</v>
      </c>
      <c r="L124" s="29">
        <f>IFERROR(VLOOKUP(K124,'RoC4'!$B$1:$C$161,2,0),0)</f>
        <v>0</v>
      </c>
      <c r="M124" s="28">
        <f>IFERROR(VLOOKUP($B124,'RoC5'!$A$1:$B$161,2,0),0)</f>
        <v>0</v>
      </c>
      <c r="N124" s="29">
        <f>IFERROR(VLOOKUP(M124,'RoC5'!$B$1:$C$161,2,0),0)</f>
        <v>0</v>
      </c>
      <c r="O124" s="28">
        <f>IFERROR(VLOOKUP($B124,'RoC6'!$A$1:$B$161,2,0),0)</f>
        <v>0</v>
      </c>
      <c r="P124" s="29">
        <f>IFERROR(VLOOKUP(O124,'RoC6'!$B$1:$C$161,2,0),0)</f>
        <v>0</v>
      </c>
      <c r="Q124" s="28">
        <f>IFERROR(VLOOKUP($B124,'RoC7'!$A$1:$B$161,2,0),0)</f>
        <v>0</v>
      </c>
      <c r="R124" s="29">
        <f>IFERROR(VLOOKUP(Q124,'RoC7'!$B$1:$C$161,2,0),0)</f>
        <v>0</v>
      </c>
      <c r="S124" s="28">
        <f>IFERROR(VLOOKUP($B124,'RoC8'!$A$1:$B$161,2,0),0)</f>
        <v>0</v>
      </c>
      <c r="T124" s="29">
        <f>IFERROR(VLOOKUP(S124,'RoC8'!$B$1:$C$161,2,0),0)</f>
        <v>0</v>
      </c>
      <c r="U124" s="29">
        <f>IFERROR(VLOOKUP(E124,'RoC1'!$B$1:$C$160,2,0),0)</f>
        <v>0</v>
      </c>
      <c r="V124" s="29">
        <f>IFERROR(VLOOKUP(G124,'RoC2'!$B$1:$C$160,2,0),0)</f>
        <v>0</v>
      </c>
      <c r="W124" s="29">
        <f>IFERROR(VLOOKUP(I124,'RoC3'!$B$1:$C$160,2,0),0)</f>
        <v>0</v>
      </c>
      <c r="X124" s="29">
        <f>IFERROR(VLOOKUP(K124,'RoC4'!$B$1:$C$160,2,0),0)</f>
        <v>0</v>
      </c>
      <c r="Y124" s="29">
        <f>IFERROR(VLOOKUP(M124,'RoC5'!$B$1:$C$160,2,0),0)</f>
        <v>0</v>
      </c>
      <c r="Z124" s="29">
        <f>IFERROR(VLOOKUP(O124,'RoC6'!$B$1:$C$160,2,0),0)</f>
        <v>0</v>
      </c>
      <c r="AA124" s="29">
        <f>IFERROR(VLOOKUP(Q124,'RoC7'!$B$1:$C$160,2,0),0)</f>
        <v>0</v>
      </c>
      <c r="AB124" s="29">
        <f>IFERROR(VLOOKUP(S124,'RoC8'!$B$1:$C$160,2,0),0)</f>
        <v>0</v>
      </c>
    </row>
    <row r="125">
      <c r="A125" s="7">
        <v>124.0</v>
      </c>
      <c r="B125" s="25"/>
      <c r="C125" s="26">
        <f t="shared" si="1"/>
        <v>0</v>
      </c>
      <c r="D125" s="27"/>
      <c r="E125" s="28" t="str">
        <f>IFERROR(VLOOKUP($B125,'RoC1'!$A$1:$B$160,2,0),"0")</f>
        <v>0</v>
      </c>
      <c r="F125" s="29">
        <f>IFERROR(VLOOKUP(E125,'RoC1'!$B$1:$C$160,2,0),0)</f>
        <v>0</v>
      </c>
      <c r="G125" s="28" t="str">
        <f>IFERROR(VLOOKUP($B125,'RoC2'!$A$1:$B$161,2,0),"0")</f>
        <v>0</v>
      </c>
      <c r="H125" s="29">
        <f>IFERROR(VLOOKUP(G125,'RoC2'!$B$1:$C$161,2,0),0)</f>
        <v>0</v>
      </c>
      <c r="I125" s="28">
        <f>IFERROR(VLOOKUP($B125,'RoC3'!$A$1:$B$161,2,0),0)</f>
        <v>0</v>
      </c>
      <c r="J125" s="29">
        <f>IFERROR(VLOOKUP(I125,'RoC3'!$B$1:$C$161,2,0),0)</f>
        <v>0</v>
      </c>
      <c r="K125" s="28">
        <f>IFERROR(VLOOKUP($B125,'RoC4'!$A$1:$B$161,2,0),0)</f>
        <v>0</v>
      </c>
      <c r="L125" s="29">
        <f>IFERROR(VLOOKUP(K125,'RoC4'!$B$1:$C$161,2,0),0)</f>
        <v>0</v>
      </c>
      <c r="M125" s="28">
        <f>IFERROR(VLOOKUP($B125,'RoC5'!$A$1:$B$161,2,0),0)</f>
        <v>0</v>
      </c>
      <c r="N125" s="29">
        <f>IFERROR(VLOOKUP(M125,'RoC5'!$B$1:$C$161,2,0),0)</f>
        <v>0</v>
      </c>
      <c r="O125" s="28">
        <f>IFERROR(VLOOKUP($B125,'RoC6'!$A$1:$B$161,2,0),0)</f>
        <v>0</v>
      </c>
      <c r="P125" s="29">
        <f>IFERROR(VLOOKUP(O125,'RoC6'!$B$1:$C$161,2,0),0)</f>
        <v>0</v>
      </c>
      <c r="Q125" s="28">
        <f>IFERROR(VLOOKUP($B125,'RoC7'!$A$1:$B$161,2,0),0)</f>
        <v>0</v>
      </c>
      <c r="R125" s="29">
        <f>IFERROR(VLOOKUP(Q125,'RoC7'!$B$1:$C$161,2,0),0)</f>
        <v>0</v>
      </c>
      <c r="S125" s="28">
        <f>IFERROR(VLOOKUP($B125,'RoC8'!$A$1:$B$161,2,0),0)</f>
        <v>0</v>
      </c>
      <c r="T125" s="29">
        <f>IFERROR(VLOOKUP(S125,'RoC8'!$B$1:$C$161,2,0),0)</f>
        <v>0</v>
      </c>
      <c r="U125" s="29">
        <f>IFERROR(VLOOKUP(E125,'RoC1'!$B$1:$C$160,2,0),0)</f>
        <v>0</v>
      </c>
      <c r="V125" s="29">
        <f>IFERROR(VLOOKUP(G125,'RoC2'!$B$1:$C$160,2,0),0)</f>
        <v>0</v>
      </c>
      <c r="W125" s="29">
        <f>IFERROR(VLOOKUP(I125,'RoC3'!$B$1:$C$160,2,0),0)</f>
        <v>0</v>
      </c>
      <c r="X125" s="29">
        <f>IFERROR(VLOOKUP(K125,'RoC4'!$B$1:$C$160,2,0),0)</f>
        <v>0</v>
      </c>
      <c r="Y125" s="29">
        <f>IFERROR(VLOOKUP(M125,'RoC5'!$B$1:$C$160,2,0),0)</f>
        <v>0</v>
      </c>
      <c r="Z125" s="29">
        <f>IFERROR(VLOOKUP(O125,'RoC6'!$B$1:$C$160,2,0),0)</f>
        <v>0</v>
      </c>
      <c r="AA125" s="29">
        <f>IFERROR(VLOOKUP(Q125,'RoC7'!$B$1:$C$160,2,0),0)</f>
        <v>0</v>
      </c>
      <c r="AB125" s="29">
        <f>IFERROR(VLOOKUP(S125,'RoC8'!$B$1:$C$160,2,0),0)</f>
        <v>0</v>
      </c>
    </row>
    <row r="126">
      <c r="A126" s="7">
        <v>125.0</v>
      </c>
      <c r="B126" s="25"/>
      <c r="C126" s="26">
        <f t="shared" si="1"/>
        <v>0</v>
      </c>
      <c r="D126" s="27"/>
      <c r="E126" s="28" t="str">
        <f>IFERROR(VLOOKUP($B126,'RoC1'!$A$1:$B$160,2,0),"0")</f>
        <v>0</v>
      </c>
      <c r="F126" s="29">
        <f>IFERROR(VLOOKUP(E126,'RoC1'!$B$1:$C$160,2,0),0)</f>
        <v>0</v>
      </c>
      <c r="G126" s="28" t="str">
        <f>IFERROR(VLOOKUP($B126,'RoC2'!$A$1:$B$161,2,0),"0")</f>
        <v>0</v>
      </c>
      <c r="H126" s="29">
        <f>IFERROR(VLOOKUP(G126,'RoC2'!$B$1:$C$161,2,0),0)</f>
        <v>0</v>
      </c>
      <c r="I126" s="28">
        <f>IFERROR(VLOOKUP($B126,'RoC3'!$A$1:$B$161,2,0),0)</f>
        <v>0</v>
      </c>
      <c r="J126" s="29">
        <f>IFERROR(VLOOKUP(I126,'RoC3'!$B$1:$C$161,2,0),0)</f>
        <v>0</v>
      </c>
      <c r="K126" s="28">
        <f>IFERROR(VLOOKUP($B126,'RoC4'!$A$1:$B$161,2,0),0)</f>
        <v>0</v>
      </c>
      <c r="L126" s="29">
        <f>IFERROR(VLOOKUP(K126,'RoC4'!$B$1:$C$161,2,0),0)</f>
        <v>0</v>
      </c>
      <c r="M126" s="28">
        <f>IFERROR(VLOOKUP($B126,'RoC5'!$A$1:$B$161,2,0),0)</f>
        <v>0</v>
      </c>
      <c r="N126" s="29">
        <f>IFERROR(VLOOKUP(M126,'RoC5'!$B$1:$C$161,2,0),0)</f>
        <v>0</v>
      </c>
      <c r="O126" s="28">
        <f>IFERROR(VLOOKUP($B126,'RoC6'!$A$1:$B$161,2,0),0)</f>
        <v>0</v>
      </c>
      <c r="P126" s="29">
        <f>IFERROR(VLOOKUP(O126,'RoC6'!$B$1:$C$161,2,0),0)</f>
        <v>0</v>
      </c>
      <c r="Q126" s="28">
        <f>IFERROR(VLOOKUP($B126,'RoC7'!$A$1:$B$161,2,0),0)</f>
        <v>0</v>
      </c>
      <c r="R126" s="29">
        <f>IFERROR(VLOOKUP(Q126,'RoC7'!$B$1:$C$161,2,0),0)</f>
        <v>0</v>
      </c>
      <c r="S126" s="28">
        <f>IFERROR(VLOOKUP($B126,'RoC8'!$A$1:$B$161,2,0),0)</f>
        <v>0</v>
      </c>
      <c r="T126" s="29">
        <f>IFERROR(VLOOKUP(S126,'RoC8'!$B$1:$C$161,2,0),0)</f>
        <v>0</v>
      </c>
      <c r="U126" s="29">
        <f>IFERROR(VLOOKUP(E126,'RoC1'!$B$1:$C$160,2,0),0)</f>
        <v>0</v>
      </c>
      <c r="V126" s="29">
        <f>IFERROR(VLOOKUP(G126,'RoC2'!$B$1:$C$160,2,0),0)</f>
        <v>0</v>
      </c>
      <c r="W126" s="29">
        <f>IFERROR(VLOOKUP(I126,'RoC3'!$B$1:$C$160,2,0),0)</f>
        <v>0</v>
      </c>
      <c r="X126" s="29">
        <f>IFERROR(VLOOKUP(K126,'RoC4'!$B$1:$C$160,2,0),0)</f>
        <v>0</v>
      </c>
      <c r="Y126" s="29">
        <f>IFERROR(VLOOKUP(M126,'RoC5'!$B$1:$C$160,2,0),0)</f>
        <v>0</v>
      </c>
      <c r="Z126" s="29">
        <f>IFERROR(VLOOKUP(O126,'RoC6'!$B$1:$C$160,2,0),0)</f>
        <v>0</v>
      </c>
      <c r="AA126" s="29">
        <f>IFERROR(VLOOKUP(Q126,'RoC7'!$B$1:$C$160,2,0),0)</f>
        <v>0</v>
      </c>
      <c r="AB126" s="29">
        <f>IFERROR(VLOOKUP(S126,'RoC8'!$B$1:$C$160,2,0),0)</f>
        <v>0</v>
      </c>
    </row>
    <row r="127">
      <c r="A127" s="7">
        <v>126.0</v>
      </c>
      <c r="B127" s="25"/>
      <c r="C127" s="26">
        <f t="shared" si="1"/>
        <v>0</v>
      </c>
      <c r="D127" s="27"/>
      <c r="E127" s="28" t="str">
        <f>IFERROR(VLOOKUP($B127,'RoC1'!$A$1:$B$160,2,0),"0")</f>
        <v>0</v>
      </c>
      <c r="F127" s="29">
        <f>IFERROR(VLOOKUP(E127,'RoC1'!$B$1:$C$160,2,0),0)</f>
        <v>0</v>
      </c>
      <c r="G127" s="28" t="str">
        <f>IFERROR(VLOOKUP($B127,'RoC2'!$A$1:$B$161,2,0),"0")</f>
        <v>0</v>
      </c>
      <c r="H127" s="29">
        <f>IFERROR(VLOOKUP(G127,'RoC2'!$B$1:$C$161,2,0),0)</f>
        <v>0</v>
      </c>
      <c r="I127" s="28">
        <f>IFERROR(VLOOKUP($B127,'RoC3'!$A$1:$B$161,2,0),0)</f>
        <v>0</v>
      </c>
      <c r="J127" s="29">
        <f>IFERROR(VLOOKUP(I127,'RoC3'!$B$1:$C$161,2,0),0)</f>
        <v>0</v>
      </c>
      <c r="K127" s="28">
        <f>IFERROR(VLOOKUP($B127,'RoC4'!$A$1:$B$161,2,0),0)</f>
        <v>0</v>
      </c>
      <c r="L127" s="29">
        <f>IFERROR(VLOOKUP(K127,'RoC4'!$B$1:$C$161,2,0),0)</f>
        <v>0</v>
      </c>
      <c r="M127" s="28">
        <f>IFERROR(VLOOKUP($B127,'RoC5'!$A$1:$B$161,2,0),0)</f>
        <v>0</v>
      </c>
      <c r="N127" s="29">
        <f>IFERROR(VLOOKUP(M127,'RoC5'!$B$1:$C$161,2,0),0)</f>
        <v>0</v>
      </c>
      <c r="O127" s="28">
        <f>IFERROR(VLOOKUP($B127,'RoC6'!$A$1:$B$161,2,0),0)</f>
        <v>0</v>
      </c>
      <c r="P127" s="29">
        <f>IFERROR(VLOOKUP(O127,'RoC6'!$B$1:$C$161,2,0),0)</f>
        <v>0</v>
      </c>
      <c r="Q127" s="28">
        <f>IFERROR(VLOOKUP($B127,'RoC7'!$A$1:$B$161,2,0),0)</f>
        <v>0</v>
      </c>
      <c r="R127" s="29">
        <f>IFERROR(VLOOKUP(Q127,'RoC7'!$B$1:$C$161,2,0),0)</f>
        <v>0</v>
      </c>
      <c r="S127" s="28">
        <f>IFERROR(VLOOKUP($B127,'RoC8'!$A$1:$B$161,2,0),0)</f>
        <v>0</v>
      </c>
      <c r="T127" s="29">
        <f>IFERROR(VLOOKUP(S127,'RoC8'!$B$1:$C$161,2,0),0)</f>
        <v>0</v>
      </c>
      <c r="U127" s="29">
        <f>IFERROR(VLOOKUP(E127,'RoC1'!$B$1:$C$160,2,0),0)</f>
        <v>0</v>
      </c>
      <c r="V127" s="29">
        <f>IFERROR(VLOOKUP(G127,'RoC2'!$B$1:$C$160,2,0),0)</f>
        <v>0</v>
      </c>
      <c r="W127" s="29">
        <f>IFERROR(VLOOKUP(I127,'RoC3'!$B$1:$C$160,2,0),0)</f>
        <v>0</v>
      </c>
      <c r="X127" s="29">
        <f>IFERROR(VLOOKUP(K127,'RoC4'!$B$1:$C$160,2,0),0)</f>
        <v>0</v>
      </c>
      <c r="Y127" s="29">
        <f>IFERROR(VLOOKUP(M127,'RoC5'!$B$1:$C$160,2,0),0)</f>
        <v>0</v>
      </c>
      <c r="Z127" s="29">
        <f>IFERROR(VLOOKUP(O127,'RoC6'!$B$1:$C$160,2,0),0)</f>
        <v>0</v>
      </c>
      <c r="AA127" s="29">
        <f>IFERROR(VLOOKUP(Q127,'RoC7'!$B$1:$C$160,2,0),0)</f>
        <v>0</v>
      </c>
      <c r="AB127" s="29">
        <f>IFERROR(VLOOKUP(S127,'RoC8'!$B$1:$C$160,2,0),0)</f>
        <v>0</v>
      </c>
    </row>
    <row r="128">
      <c r="A128" s="7">
        <v>127.0</v>
      </c>
      <c r="B128" s="38"/>
      <c r="C128" s="26">
        <f t="shared" si="1"/>
        <v>0</v>
      </c>
      <c r="D128" s="27"/>
      <c r="E128" s="28" t="str">
        <f>IFERROR(VLOOKUP($B128,'RoC1'!$A$1:$B$160,2,0),"0")</f>
        <v>0</v>
      </c>
      <c r="F128" s="29">
        <f>IFERROR(VLOOKUP(E128,'RoC1'!$B$1:$C$160,2,0),0)</f>
        <v>0</v>
      </c>
      <c r="G128" s="28" t="str">
        <f>IFERROR(VLOOKUP($B128,'RoC2'!$A$1:$B$161,2,0),"0")</f>
        <v>0</v>
      </c>
      <c r="H128" s="29">
        <f>IFERROR(VLOOKUP(G128,'RoC2'!$B$1:$C$161,2,0),0)</f>
        <v>0</v>
      </c>
      <c r="I128" s="28">
        <f>IFERROR(VLOOKUP($B128,'RoC3'!$A$1:$B$161,2,0),0)</f>
        <v>0</v>
      </c>
      <c r="J128" s="29">
        <f>IFERROR(VLOOKUP(I128,'RoC3'!$B$1:$C$161,2,0),0)</f>
        <v>0</v>
      </c>
      <c r="K128" s="28">
        <f>IFERROR(VLOOKUP($B128,'RoC4'!$A$1:$B$161,2,0),0)</f>
        <v>0</v>
      </c>
      <c r="L128" s="29">
        <f>IFERROR(VLOOKUP(K128,'RoC4'!$B$1:$C$161,2,0),0)</f>
        <v>0</v>
      </c>
      <c r="M128" s="28">
        <f>IFERROR(VLOOKUP($B128,'RoC5'!$A$1:$B$161,2,0),0)</f>
        <v>0</v>
      </c>
      <c r="N128" s="29">
        <f>IFERROR(VLOOKUP(M128,'RoC5'!$B$1:$C$161,2,0),0)</f>
        <v>0</v>
      </c>
      <c r="O128" s="28">
        <f>IFERROR(VLOOKUP($B128,'RoC6'!$A$1:$B$161,2,0),0)</f>
        <v>0</v>
      </c>
      <c r="P128" s="29">
        <f>IFERROR(VLOOKUP(O128,'RoC6'!$B$1:$C$161,2,0),0)</f>
        <v>0</v>
      </c>
      <c r="Q128" s="28">
        <f>IFERROR(VLOOKUP($B128,'RoC7'!$A$1:$B$161,2,0),0)</f>
        <v>0</v>
      </c>
      <c r="R128" s="29">
        <f>IFERROR(VLOOKUP(Q128,'RoC7'!$B$1:$C$161,2,0),0)</f>
        <v>0</v>
      </c>
      <c r="S128" s="28">
        <f>IFERROR(VLOOKUP($B128,'RoC8'!$A$1:$B$161,2,0),0)</f>
        <v>0</v>
      </c>
      <c r="T128" s="29">
        <f>IFERROR(VLOOKUP(S128,'RoC8'!$B$1:$C$161,2,0),0)</f>
        <v>0</v>
      </c>
      <c r="U128" s="29">
        <f>IFERROR(VLOOKUP(E128,'RoC1'!$B$1:$C$160,2,0),0)</f>
        <v>0</v>
      </c>
      <c r="V128" s="29">
        <f>IFERROR(VLOOKUP(G128,'RoC2'!$B$1:$C$160,2,0),0)</f>
        <v>0</v>
      </c>
      <c r="W128" s="29">
        <f>IFERROR(VLOOKUP(I128,'RoC3'!$B$1:$C$160,2,0),0)</f>
        <v>0</v>
      </c>
      <c r="X128" s="29">
        <f>IFERROR(VLOOKUP(K128,'RoC4'!$B$1:$C$160,2,0),0)</f>
        <v>0</v>
      </c>
      <c r="Y128" s="29">
        <f>IFERROR(VLOOKUP(M128,'RoC5'!$B$1:$C$160,2,0),0)</f>
        <v>0</v>
      </c>
      <c r="Z128" s="29">
        <f>IFERROR(VLOOKUP(O128,'RoC6'!$B$1:$C$160,2,0),0)</f>
        <v>0</v>
      </c>
      <c r="AA128" s="29">
        <f>IFERROR(VLOOKUP(Q128,'RoC7'!$B$1:$C$160,2,0),0)</f>
        <v>0</v>
      </c>
      <c r="AB128" s="29">
        <f>IFERROR(VLOOKUP(S128,'RoC8'!$B$1:$C$160,2,0),0)</f>
        <v>0</v>
      </c>
    </row>
    <row r="129">
      <c r="A129" s="7">
        <v>128.0</v>
      </c>
      <c r="B129" s="40"/>
      <c r="C129" s="26">
        <f t="shared" si="1"/>
        <v>0</v>
      </c>
      <c r="D129" s="27"/>
      <c r="E129" s="28" t="str">
        <f>IFERROR(VLOOKUP($B129,'RoC1'!$A$1:$B$160,2,0),"0")</f>
        <v>0</v>
      </c>
      <c r="F129" s="29">
        <f>IFERROR(VLOOKUP(E129,'RoC1'!$B$1:$C$160,2,0),0)</f>
        <v>0</v>
      </c>
      <c r="G129" s="28" t="str">
        <f>IFERROR(VLOOKUP($B129,'RoC2'!$A$1:$B$161,2,0),"0")</f>
        <v>0</v>
      </c>
      <c r="H129" s="29">
        <f>IFERROR(VLOOKUP(G129,'RoC2'!$B$1:$C$161,2,0),0)</f>
        <v>0</v>
      </c>
      <c r="I129" s="28">
        <f>IFERROR(VLOOKUP($B129,'RoC3'!$A$1:$B$161,2,0),0)</f>
        <v>0</v>
      </c>
      <c r="J129" s="29">
        <f>IFERROR(VLOOKUP(I129,'RoC3'!$B$1:$C$161,2,0),0)</f>
        <v>0</v>
      </c>
      <c r="K129" s="28">
        <f>IFERROR(VLOOKUP($B129,'RoC4'!$A$1:$B$161,2,0),0)</f>
        <v>0</v>
      </c>
      <c r="L129" s="29">
        <f>IFERROR(VLOOKUP(K129,'RoC4'!$B$1:$C$161,2,0),0)</f>
        <v>0</v>
      </c>
      <c r="M129" s="28">
        <f>IFERROR(VLOOKUP($B129,'RoC5'!$A$1:$B$161,2,0),0)</f>
        <v>0</v>
      </c>
      <c r="N129" s="29">
        <f>IFERROR(VLOOKUP(M129,'RoC5'!$B$1:$C$161,2,0),0)</f>
        <v>0</v>
      </c>
      <c r="O129" s="28">
        <f>IFERROR(VLOOKUP($B129,'RoC6'!$A$1:$B$161,2,0),0)</f>
        <v>0</v>
      </c>
      <c r="P129" s="29">
        <f>IFERROR(VLOOKUP(O129,'RoC6'!$B$1:$C$161,2,0),0)</f>
        <v>0</v>
      </c>
      <c r="Q129" s="28">
        <f>IFERROR(VLOOKUP($B129,'RoC7'!$A$1:$B$161,2,0),0)</f>
        <v>0</v>
      </c>
      <c r="R129" s="29">
        <f>IFERROR(VLOOKUP(Q129,'RoC7'!$B$1:$C$161,2,0),0)</f>
        <v>0</v>
      </c>
      <c r="S129" s="28">
        <f>IFERROR(VLOOKUP($B129,'RoC8'!$A$1:$B$161,2,0),0)</f>
        <v>0</v>
      </c>
      <c r="T129" s="29">
        <f>IFERROR(VLOOKUP(S129,'RoC8'!$B$1:$C$161,2,0),0)</f>
        <v>0</v>
      </c>
      <c r="U129" s="29">
        <f>IFERROR(VLOOKUP(E129,'RoC1'!$B$1:$C$160,2,0),0)</f>
        <v>0</v>
      </c>
      <c r="V129" s="29">
        <f>IFERROR(VLOOKUP(G129,'RoC2'!$B$1:$C$160,2,0),0)</f>
        <v>0</v>
      </c>
      <c r="W129" s="29">
        <f>IFERROR(VLOOKUP(I129,'RoC3'!$B$1:$C$160,2,0),0)</f>
        <v>0</v>
      </c>
      <c r="X129" s="29">
        <f>IFERROR(VLOOKUP(K129,'RoC4'!$B$1:$C$160,2,0),0)</f>
        <v>0</v>
      </c>
      <c r="Y129" s="29">
        <f>IFERROR(VLOOKUP(M129,'RoC5'!$B$1:$C$160,2,0),0)</f>
        <v>0</v>
      </c>
      <c r="Z129" s="29">
        <f>IFERROR(VLOOKUP(O129,'RoC6'!$B$1:$C$160,2,0),0)</f>
        <v>0</v>
      </c>
      <c r="AA129" s="29">
        <f>IFERROR(VLOOKUP(Q129,'RoC7'!$B$1:$C$160,2,0),0)</f>
        <v>0</v>
      </c>
      <c r="AB129" s="29">
        <f>IFERROR(VLOOKUP(S129,'RoC8'!$B$1:$C$160,2,0),0)</f>
        <v>0</v>
      </c>
    </row>
    <row r="130">
      <c r="A130" s="7">
        <v>129.0</v>
      </c>
      <c r="B130" s="40"/>
      <c r="C130" s="26">
        <f t="shared" si="1"/>
        <v>0</v>
      </c>
      <c r="D130" s="27"/>
      <c r="E130" s="28" t="str">
        <f>IFERROR(VLOOKUP($B130,'RoC1'!$A$1:$B$160,2,0),"0")</f>
        <v>0</v>
      </c>
      <c r="F130" s="29">
        <f>IFERROR(VLOOKUP(E130,'RoC1'!$B$1:$C$160,2,0),0)</f>
        <v>0</v>
      </c>
      <c r="G130" s="28" t="str">
        <f>IFERROR(VLOOKUP($B130,'RoC2'!$A$1:$B$161,2,0),"0")</f>
        <v>0</v>
      </c>
      <c r="H130" s="29">
        <f>IFERROR(VLOOKUP(G130,'RoC2'!$B$1:$C$161,2,0),0)</f>
        <v>0</v>
      </c>
      <c r="I130" s="28">
        <f>IFERROR(VLOOKUP($B130,'RoC3'!$A$1:$B$161,2,0),0)</f>
        <v>0</v>
      </c>
      <c r="J130" s="29">
        <f>IFERROR(VLOOKUP(I130,'RoC3'!$B$1:$C$161,2,0),0)</f>
        <v>0</v>
      </c>
      <c r="K130" s="28">
        <f>IFERROR(VLOOKUP($B130,'RoC4'!$A$1:$B$161,2,0),0)</f>
        <v>0</v>
      </c>
      <c r="L130" s="29">
        <f>IFERROR(VLOOKUP(K130,'RoC4'!$B$1:$C$161,2,0),0)</f>
        <v>0</v>
      </c>
      <c r="M130" s="28">
        <f>IFERROR(VLOOKUP($B130,'RoC5'!$A$1:$B$161,2,0),0)</f>
        <v>0</v>
      </c>
      <c r="N130" s="29">
        <f>IFERROR(VLOOKUP(M130,'RoC5'!$B$1:$C$161,2,0),0)</f>
        <v>0</v>
      </c>
      <c r="O130" s="28">
        <f>IFERROR(VLOOKUP($B130,'RoC6'!$A$1:$B$161,2,0),0)</f>
        <v>0</v>
      </c>
      <c r="P130" s="29">
        <f>IFERROR(VLOOKUP(O130,'RoC6'!$B$1:$C$161,2,0),0)</f>
        <v>0</v>
      </c>
      <c r="Q130" s="28">
        <f>IFERROR(VLOOKUP($B130,'RoC7'!$A$1:$B$161,2,0),0)</f>
        <v>0</v>
      </c>
      <c r="R130" s="29">
        <f>IFERROR(VLOOKUP(Q130,'RoC7'!$B$1:$C$161,2,0),0)</f>
        <v>0</v>
      </c>
      <c r="S130" s="28">
        <f>IFERROR(VLOOKUP($B130,'RoC8'!$A$1:$B$161,2,0),0)</f>
        <v>0</v>
      </c>
      <c r="T130" s="29">
        <f>IFERROR(VLOOKUP(S130,'RoC8'!$B$1:$C$161,2,0),0)</f>
        <v>0</v>
      </c>
      <c r="U130" s="29">
        <f>IFERROR(VLOOKUP(E130,'RoC1'!$B$1:$C$160,2,0),0)</f>
        <v>0</v>
      </c>
      <c r="V130" s="29">
        <f>IFERROR(VLOOKUP(G130,'RoC2'!$B$1:$C$160,2,0),0)</f>
        <v>0</v>
      </c>
      <c r="W130" s="29">
        <f>IFERROR(VLOOKUP(I130,'RoC3'!$B$1:$C$160,2,0),0)</f>
        <v>0</v>
      </c>
      <c r="X130" s="29">
        <f>IFERROR(VLOOKUP(K130,'RoC4'!$B$1:$C$160,2,0),0)</f>
        <v>0</v>
      </c>
      <c r="Y130" s="29">
        <f>IFERROR(VLOOKUP(M130,'RoC5'!$B$1:$C$160,2,0),0)</f>
        <v>0</v>
      </c>
      <c r="Z130" s="29">
        <f>IFERROR(VLOOKUP(O130,'RoC6'!$B$1:$C$160,2,0),0)</f>
        <v>0</v>
      </c>
      <c r="AA130" s="29">
        <f>IFERROR(VLOOKUP(Q130,'RoC7'!$B$1:$C$160,2,0),0)</f>
        <v>0</v>
      </c>
      <c r="AB130" s="29">
        <f>IFERROR(VLOOKUP(S130,'RoC8'!$B$1:$C$160,2,0),0)</f>
        <v>0</v>
      </c>
    </row>
    <row r="131">
      <c r="A131" s="7">
        <v>130.0</v>
      </c>
      <c r="B131" s="40"/>
      <c r="C131" s="26">
        <f t="shared" si="1"/>
        <v>0</v>
      </c>
      <c r="D131" s="27"/>
      <c r="E131" s="28" t="str">
        <f>IFERROR(VLOOKUP($B131,'RoC1'!$A$1:$B$160,2,0),"0")</f>
        <v>0</v>
      </c>
      <c r="F131" s="29">
        <f>IFERROR(VLOOKUP(E131,'RoC1'!$B$1:$C$160,2,0),0)</f>
        <v>0</v>
      </c>
      <c r="G131" s="28" t="str">
        <f>IFERROR(VLOOKUP($B131,'RoC2'!$A$1:$B$161,2,0),"0")</f>
        <v>0</v>
      </c>
      <c r="H131" s="29">
        <f>IFERROR(VLOOKUP(G131,'RoC2'!$B$1:$C$161,2,0),0)</f>
        <v>0</v>
      </c>
      <c r="I131" s="28">
        <f>IFERROR(VLOOKUP($B131,'RoC3'!$A$1:$B$161,2,0),0)</f>
        <v>0</v>
      </c>
      <c r="J131" s="29">
        <f>IFERROR(VLOOKUP(I131,'RoC3'!$B$1:$C$161,2,0),0)</f>
        <v>0</v>
      </c>
      <c r="K131" s="28">
        <f>IFERROR(VLOOKUP($B131,'RoC4'!$A$1:$B$161,2,0),0)</f>
        <v>0</v>
      </c>
      <c r="L131" s="29">
        <f>IFERROR(VLOOKUP(K131,'RoC4'!$B$1:$C$161,2,0),0)</f>
        <v>0</v>
      </c>
      <c r="M131" s="28">
        <f>IFERROR(VLOOKUP($B131,'RoC5'!$A$1:$B$161,2,0),0)</f>
        <v>0</v>
      </c>
      <c r="N131" s="29">
        <f>IFERROR(VLOOKUP(M131,'RoC5'!$B$1:$C$161,2,0),0)</f>
        <v>0</v>
      </c>
      <c r="O131" s="28">
        <f>IFERROR(VLOOKUP($B131,'RoC6'!$A$1:$B$161,2,0),0)</f>
        <v>0</v>
      </c>
      <c r="P131" s="29">
        <f>IFERROR(VLOOKUP(O131,'RoC6'!$B$1:$C$161,2,0),0)</f>
        <v>0</v>
      </c>
      <c r="Q131" s="28">
        <f>IFERROR(VLOOKUP($B131,'RoC7'!$A$1:$B$161,2,0),0)</f>
        <v>0</v>
      </c>
      <c r="R131" s="29">
        <f>IFERROR(VLOOKUP(Q131,'RoC7'!$B$1:$C$161,2,0),0)</f>
        <v>0</v>
      </c>
      <c r="S131" s="28">
        <f>IFERROR(VLOOKUP($B131,'RoC8'!$A$1:$B$161,2,0),0)</f>
        <v>0</v>
      </c>
      <c r="T131" s="29">
        <f>IFERROR(VLOOKUP(S131,'RoC8'!$B$1:$C$161,2,0),0)</f>
        <v>0</v>
      </c>
      <c r="U131" s="29">
        <f>IFERROR(VLOOKUP(E131,'RoC1'!$B$1:$C$160,2,0),0)</f>
        <v>0</v>
      </c>
      <c r="V131" s="29">
        <f>IFERROR(VLOOKUP(G131,'RoC2'!$B$1:$C$160,2,0),0)</f>
        <v>0</v>
      </c>
      <c r="W131" s="29">
        <f>IFERROR(VLOOKUP(I131,'RoC3'!$B$1:$C$160,2,0),0)</f>
        <v>0</v>
      </c>
      <c r="X131" s="29">
        <f>IFERROR(VLOOKUP(K131,'RoC4'!$B$1:$C$160,2,0),0)</f>
        <v>0</v>
      </c>
      <c r="Y131" s="29">
        <f>IFERROR(VLOOKUP(M131,'RoC5'!$B$1:$C$160,2,0),0)</f>
        <v>0</v>
      </c>
      <c r="Z131" s="29">
        <f>IFERROR(VLOOKUP(O131,'RoC6'!$B$1:$C$160,2,0),0)</f>
        <v>0</v>
      </c>
      <c r="AA131" s="29">
        <f>IFERROR(VLOOKUP(Q131,'RoC7'!$B$1:$C$160,2,0),0)</f>
        <v>0</v>
      </c>
      <c r="AB131" s="29">
        <f>IFERROR(VLOOKUP(S131,'RoC8'!$B$1:$C$160,2,0),0)</f>
        <v>0</v>
      </c>
    </row>
    <row r="132">
      <c r="A132" s="7">
        <v>131.0</v>
      </c>
      <c r="B132" s="40"/>
      <c r="C132" s="26">
        <f t="shared" si="1"/>
        <v>0</v>
      </c>
      <c r="D132" s="27"/>
      <c r="E132" s="28" t="str">
        <f>IFERROR(VLOOKUP($B132,'RoC1'!$A$1:$B$160,2,0),"0")</f>
        <v>0</v>
      </c>
      <c r="F132" s="29">
        <f>IFERROR(VLOOKUP(E132,'RoC1'!$B$1:$C$160,2,0),0)</f>
        <v>0</v>
      </c>
      <c r="G132" s="28" t="str">
        <f>IFERROR(VLOOKUP($B132,'RoC2'!$A$1:$B$161,2,0),"0")</f>
        <v>0</v>
      </c>
      <c r="H132" s="29">
        <f>IFERROR(VLOOKUP(G132,'RoC2'!$B$1:$C$161,2,0),0)</f>
        <v>0</v>
      </c>
      <c r="I132" s="28">
        <f>IFERROR(VLOOKUP($B132,'RoC3'!$A$1:$B$161,2,0),0)</f>
        <v>0</v>
      </c>
      <c r="J132" s="29">
        <f>IFERROR(VLOOKUP(I132,'RoC3'!$B$1:$C$161,2,0),0)</f>
        <v>0</v>
      </c>
      <c r="K132" s="28">
        <f>IFERROR(VLOOKUP($B132,'RoC4'!$A$1:$B$161,2,0),0)</f>
        <v>0</v>
      </c>
      <c r="L132" s="29">
        <f>IFERROR(VLOOKUP(K132,'RoC4'!$B$1:$C$161,2,0),0)</f>
        <v>0</v>
      </c>
      <c r="M132" s="28">
        <f>IFERROR(VLOOKUP($B132,'RoC5'!$A$1:$B$161,2,0),0)</f>
        <v>0</v>
      </c>
      <c r="N132" s="29">
        <f>IFERROR(VLOOKUP(M132,'RoC5'!$B$1:$C$161,2,0),0)</f>
        <v>0</v>
      </c>
      <c r="O132" s="28">
        <f>IFERROR(VLOOKUP($B132,'RoC6'!$A$1:$B$161,2,0),0)</f>
        <v>0</v>
      </c>
      <c r="P132" s="29">
        <f>IFERROR(VLOOKUP(O132,'RoC6'!$B$1:$C$161,2,0),0)</f>
        <v>0</v>
      </c>
      <c r="Q132" s="28">
        <f>IFERROR(VLOOKUP($B132,'RoC7'!$A$1:$B$161,2,0),0)</f>
        <v>0</v>
      </c>
      <c r="R132" s="29">
        <f>IFERROR(VLOOKUP(Q132,'RoC7'!$B$1:$C$161,2,0),0)</f>
        <v>0</v>
      </c>
      <c r="S132" s="28">
        <f>IFERROR(VLOOKUP($B132,'RoC8'!$A$1:$B$161,2,0),0)</f>
        <v>0</v>
      </c>
      <c r="T132" s="29">
        <f>IFERROR(VLOOKUP(S132,'RoC8'!$B$1:$C$161,2,0),0)</f>
        <v>0</v>
      </c>
      <c r="U132" s="29">
        <f>IFERROR(VLOOKUP(E132,'RoC1'!$B$1:$C$160,2,0),0)</f>
        <v>0</v>
      </c>
      <c r="V132" s="29">
        <f>IFERROR(VLOOKUP(G132,'RoC2'!$B$1:$C$160,2,0),0)</f>
        <v>0</v>
      </c>
      <c r="W132" s="29">
        <f>IFERROR(VLOOKUP(I132,'RoC3'!$B$1:$C$160,2,0),0)</f>
        <v>0</v>
      </c>
      <c r="X132" s="29">
        <f>IFERROR(VLOOKUP(K132,'RoC4'!$B$1:$C$160,2,0),0)</f>
        <v>0</v>
      </c>
      <c r="Y132" s="29">
        <f>IFERROR(VLOOKUP(M132,'RoC5'!$B$1:$C$160,2,0),0)</f>
        <v>0</v>
      </c>
      <c r="Z132" s="29">
        <f>IFERROR(VLOOKUP(O132,'RoC6'!$B$1:$C$160,2,0),0)</f>
        <v>0</v>
      </c>
      <c r="AA132" s="29">
        <f>IFERROR(VLOOKUP(Q132,'RoC7'!$B$1:$C$160,2,0),0)</f>
        <v>0</v>
      </c>
      <c r="AB132" s="29">
        <f>IFERROR(VLOOKUP(S132,'RoC8'!$B$1:$C$160,2,0),0)</f>
        <v>0</v>
      </c>
    </row>
    <row r="133">
      <c r="A133" s="7">
        <v>132.0</v>
      </c>
      <c r="B133" s="40"/>
      <c r="C133" s="26">
        <f t="shared" si="1"/>
        <v>0</v>
      </c>
      <c r="D133" s="27"/>
      <c r="E133" s="28" t="str">
        <f>IFERROR(VLOOKUP($B133,'RoC1'!$A$1:$B$160,2,0),"0")</f>
        <v>0</v>
      </c>
      <c r="F133" s="29">
        <f>IFERROR(VLOOKUP(E133,'RoC1'!$B$1:$C$160,2,0),0)</f>
        <v>0</v>
      </c>
      <c r="G133" s="28" t="str">
        <f>IFERROR(VLOOKUP($B133,'RoC2'!$A$1:$B$161,2,0),"0")</f>
        <v>0</v>
      </c>
      <c r="H133" s="29">
        <f>IFERROR(VLOOKUP(G133,'RoC2'!$B$1:$C$161,2,0),0)</f>
        <v>0</v>
      </c>
      <c r="I133" s="28">
        <f>IFERROR(VLOOKUP($B133,'RoC3'!$A$1:$B$161,2,0),0)</f>
        <v>0</v>
      </c>
      <c r="J133" s="29">
        <f>IFERROR(VLOOKUP(I133,'RoC3'!$B$1:$C$161,2,0),0)</f>
        <v>0</v>
      </c>
      <c r="K133" s="28">
        <f>IFERROR(VLOOKUP($B133,'RoC4'!$A$1:$B$161,2,0),0)</f>
        <v>0</v>
      </c>
      <c r="L133" s="29">
        <f>IFERROR(VLOOKUP(K133,'RoC4'!$B$1:$C$161,2,0),0)</f>
        <v>0</v>
      </c>
      <c r="M133" s="28">
        <f>IFERROR(VLOOKUP($B133,'RoC5'!$A$1:$B$161,2,0),0)</f>
        <v>0</v>
      </c>
      <c r="N133" s="29">
        <f>IFERROR(VLOOKUP(M133,'RoC5'!$B$1:$C$161,2,0),0)</f>
        <v>0</v>
      </c>
      <c r="O133" s="28">
        <f>IFERROR(VLOOKUP($B133,'RoC6'!$A$1:$B$161,2,0),0)</f>
        <v>0</v>
      </c>
      <c r="P133" s="29">
        <f>IFERROR(VLOOKUP(O133,'RoC6'!$B$1:$C$161,2,0),0)</f>
        <v>0</v>
      </c>
      <c r="Q133" s="28">
        <f>IFERROR(VLOOKUP($B133,'RoC7'!$A$1:$B$161,2,0),0)</f>
        <v>0</v>
      </c>
      <c r="R133" s="29">
        <f>IFERROR(VLOOKUP(Q133,'RoC7'!$B$1:$C$161,2,0),0)</f>
        <v>0</v>
      </c>
      <c r="S133" s="28">
        <f>IFERROR(VLOOKUP($B133,'RoC8'!$A$1:$B$161,2,0),0)</f>
        <v>0</v>
      </c>
      <c r="T133" s="29">
        <f>IFERROR(VLOOKUP(S133,'RoC8'!$B$1:$C$161,2,0),0)</f>
        <v>0</v>
      </c>
      <c r="U133" s="29">
        <f>IFERROR(VLOOKUP(E133,'RoC1'!$B$1:$C$160,2,0),0)</f>
        <v>0</v>
      </c>
      <c r="V133" s="29">
        <f>IFERROR(VLOOKUP(G133,'RoC2'!$B$1:$C$160,2,0),0)</f>
        <v>0</v>
      </c>
      <c r="W133" s="29">
        <f>IFERROR(VLOOKUP(I133,'RoC3'!$B$1:$C$160,2,0),0)</f>
        <v>0</v>
      </c>
      <c r="X133" s="29">
        <f>IFERROR(VLOOKUP(K133,'RoC4'!$B$1:$C$160,2,0),0)</f>
        <v>0</v>
      </c>
      <c r="Y133" s="29">
        <f>IFERROR(VLOOKUP(M133,'RoC5'!$B$1:$C$160,2,0),0)</f>
        <v>0</v>
      </c>
      <c r="Z133" s="29">
        <f>IFERROR(VLOOKUP(O133,'RoC6'!$B$1:$C$160,2,0),0)</f>
        <v>0</v>
      </c>
      <c r="AA133" s="29">
        <f>IFERROR(VLOOKUP(Q133,'RoC7'!$B$1:$C$160,2,0),0)</f>
        <v>0</v>
      </c>
      <c r="AB133" s="29">
        <f>IFERROR(VLOOKUP(S133,'RoC8'!$B$1:$C$160,2,0),0)</f>
        <v>0</v>
      </c>
    </row>
    <row r="134">
      <c r="A134" s="7">
        <v>133.0</v>
      </c>
      <c r="B134" s="40"/>
      <c r="C134" s="26">
        <f t="shared" si="1"/>
        <v>0</v>
      </c>
      <c r="D134" s="27"/>
      <c r="E134" s="28" t="str">
        <f>IFERROR(VLOOKUP($B134,'RoC1'!$A$1:$B$160,2,0),"0")</f>
        <v>0</v>
      </c>
      <c r="F134" s="29">
        <f>IFERROR(VLOOKUP(E134,'RoC1'!$B$1:$C$160,2,0),0)</f>
        <v>0</v>
      </c>
      <c r="G134" s="28" t="str">
        <f>IFERROR(VLOOKUP($B134,'RoC2'!$A$1:$B$161,2,0),"0")</f>
        <v>0</v>
      </c>
      <c r="H134" s="29">
        <f>IFERROR(VLOOKUP(G134,'RoC2'!$B$1:$C$161,2,0),0)</f>
        <v>0</v>
      </c>
      <c r="I134" s="28">
        <f>IFERROR(VLOOKUP($B134,'RoC3'!$A$1:$B$161,2,0),0)</f>
        <v>0</v>
      </c>
      <c r="J134" s="29">
        <f>IFERROR(VLOOKUP(I134,'RoC3'!$B$1:$C$161,2,0),0)</f>
        <v>0</v>
      </c>
      <c r="K134" s="28">
        <f>IFERROR(VLOOKUP($B134,'RoC4'!$A$1:$B$161,2,0),0)</f>
        <v>0</v>
      </c>
      <c r="L134" s="29">
        <f>IFERROR(VLOOKUP(K134,'RoC4'!$B$1:$C$161,2,0),0)</f>
        <v>0</v>
      </c>
      <c r="M134" s="28">
        <f>IFERROR(VLOOKUP($B134,'RoC5'!$A$1:$B$161,2,0),0)</f>
        <v>0</v>
      </c>
      <c r="N134" s="29">
        <f>IFERROR(VLOOKUP(M134,'RoC5'!$B$1:$C$161,2,0),0)</f>
        <v>0</v>
      </c>
      <c r="O134" s="28">
        <f>IFERROR(VLOOKUP($B134,'RoC6'!$A$1:$B$161,2,0),0)</f>
        <v>0</v>
      </c>
      <c r="P134" s="29">
        <f>IFERROR(VLOOKUP(O134,'RoC6'!$B$1:$C$161,2,0),0)</f>
        <v>0</v>
      </c>
      <c r="Q134" s="28">
        <f>IFERROR(VLOOKUP($B134,'RoC7'!$A$1:$B$161,2,0),0)</f>
        <v>0</v>
      </c>
      <c r="R134" s="29">
        <f>IFERROR(VLOOKUP(Q134,'RoC7'!$B$1:$C$161,2,0),0)</f>
        <v>0</v>
      </c>
      <c r="S134" s="28">
        <f>IFERROR(VLOOKUP($B134,'RoC8'!$A$1:$B$161,2,0),0)</f>
        <v>0</v>
      </c>
      <c r="T134" s="29">
        <f>IFERROR(VLOOKUP(S134,'RoC8'!$B$1:$C$161,2,0),0)</f>
        <v>0</v>
      </c>
      <c r="U134" s="29">
        <f>IFERROR(VLOOKUP(E134,'RoC1'!$B$1:$C$160,2,0),0)</f>
        <v>0</v>
      </c>
      <c r="V134" s="29">
        <f>IFERROR(VLOOKUP(G134,'RoC2'!$B$1:$C$160,2,0),0)</f>
        <v>0</v>
      </c>
      <c r="W134" s="29">
        <f>IFERROR(VLOOKUP(I134,'RoC3'!$B$1:$C$160,2,0),0)</f>
        <v>0</v>
      </c>
      <c r="X134" s="29">
        <f>IFERROR(VLOOKUP(K134,'RoC4'!$B$1:$C$160,2,0),0)</f>
        <v>0</v>
      </c>
      <c r="Y134" s="29">
        <f>IFERROR(VLOOKUP(M134,'RoC5'!$B$1:$C$160,2,0),0)</f>
        <v>0</v>
      </c>
      <c r="Z134" s="29">
        <f>IFERROR(VLOOKUP(O134,'RoC6'!$B$1:$C$160,2,0),0)</f>
        <v>0</v>
      </c>
      <c r="AA134" s="29">
        <f>IFERROR(VLOOKUP(Q134,'RoC7'!$B$1:$C$160,2,0),0)</f>
        <v>0</v>
      </c>
      <c r="AB134" s="29">
        <f>IFERROR(VLOOKUP(S134,'RoC8'!$B$1:$C$160,2,0),0)</f>
        <v>0</v>
      </c>
    </row>
    <row r="135">
      <c r="A135" s="7">
        <v>134.0</v>
      </c>
      <c r="B135" s="40"/>
      <c r="C135" s="26">
        <f t="shared" si="1"/>
        <v>0</v>
      </c>
      <c r="D135" s="27"/>
      <c r="E135" s="28" t="str">
        <f>IFERROR(VLOOKUP($B135,'RoC1'!$A$1:$B$160,2,0),"0")</f>
        <v>0</v>
      </c>
      <c r="F135" s="29">
        <f>IFERROR(VLOOKUP(E135,'RoC1'!$B$1:$C$160,2,0),0)</f>
        <v>0</v>
      </c>
      <c r="G135" s="28" t="str">
        <f>IFERROR(VLOOKUP($B135,'RoC2'!$A$1:$B$161,2,0),"0")</f>
        <v>0</v>
      </c>
      <c r="H135" s="29">
        <f>IFERROR(VLOOKUP(G135,'RoC2'!$B$1:$C$161,2,0),0)</f>
        <v>0</v>
      </c>
      <c r="I135" s="28">
        <f>IFERROR(VLOOKUP($B135,'RoC3'!$A$1:$B$161,2,0),0)</f>
        <v>0</v>
      </c>
      <c r="J135" s="29">
        <f>IFERROR(VLOOKUP(I135,'RoC3'!$B$1:$C$161,2,0),0)</f>
        <v>0</v>
      </c>
      <c r="K135" s="28">
        <f>IFERROR(VLOOKUP($B135,'RoC4'!$A$1:$B$161,2,0),0)</f>
        <v>0</v>
      </c>
      <c r="L135" s="29">
        <f>IFERROR(VLOOKUP(K135,'RoC4'!$B$1:$C$161,2,0),0)</f>
        <v>0</v>
      </c>
      <c r="M135" s="28">
        <f>IFERROR(VLOOKUP($B135,'RoC5'!$A$1:$B$161,2,0),0)</f>
        <v>0</v>
      </c>
      <c r="N135" s="29">
        <f>IFERROR(VLOOKUP(M135,'RoC5'!$B$1:$C$161,2,0),0)</f>
        <v>0</v>
      </c>
      <c r="O135" s="28">
        <f>IFERROR(VLOOKUP($B135,'RoC6'!$A$1:$B$161,2,0),0)</f>
        <v>0</v>
      </c>
      <c r="P135" s="29">
        <f>IFERROR(VLOOKUP(O135,'RoC6'!$B$1:$C$161,2,0),0)</f>
        <v>0</v>
      </c>
      <c r="Q135" s="28">
        <f>IFERROR(VLOOKUP($B135,'RoC7'!$A$1:$B$161,2,0),0)</f>
        <v>0</v>
      </c>
      <c r="R135" s="29">
        <f>IFERROR(VLOOKUP(Q135,'RoC7'!$B$1:$C$161,2,0),0)</f>
        <v>0</v>
      </c>
      <c r="S135" s="28">
        <f>IFERROR(VLOOKUP($B135,'RoC8'!$A$1:$B$161,2,0),0)</f>
        <v>0</v>
      </c>
      <c r="T135" s="29">
        <f>IFERROR(VLOOKUP(S135,'RoC8'!$B$1:$C$161,2,0),0)</f>
        <v>0</v>
      </c>
      <c r="U135" s="29">
        <f>IFERROR(VLOOKUP(E135,'RoC1'!$B$1:$C$160,2,0),0)</f>
        <v>0</v>
      </c>
      <c r="V135" s="29">
        <f>IFERROR(VLOOKUP(G135,'RoC2'!$B$1:$C$160,2,0),0)</f>
        <v>0</v>
      </c>
      <c r="W135" s="29">
        <f>IFERROR(VLOOKUP(I135,'RoC3'!$B$1:$C$160,2,0),0)</f>
        <v>0</v>
      </c>
      <c r="X135" s="29">
        <f>IFERROR(VLOOKUP(K135,'RoC4'!$B$1:$C$160,2,0),0)</f>
        <v>0</v>
      </c>
      <c r="Y135" s="29">
        <f>IFERROR(VLOOKUP(M135,'RoC5'!$B$1:$C$160,2,0),0)</f>
        <v>0</v>
      </c>
      <c r="Z135" s="29">
        <f>IFERROR(VLOOKUP(O135,'RoC6'!$B$1:$C$160,2,0),0)</f>
        <v>0</v>
      </c>
      <c r="AA135" s="29">
        <f>IFERROR(VLOOKUP(Q135,'RoC7'!$B$1:$C$160,2,0),0)</f>
        <v>0</v>
      </c>
      <c r="AB135" s="29">
        <f>IFERROR(VLOOKUP(S135,'RoC8'!$B$1:$C$160,2,0),0)</f>
        <v>0</v>
      </c>
    </row>
    <row r="136">
      <c r="A136" s="7">
        <v>135.0</v>
      </c>
      <c r="B136" s="40"/>
      <c r="C136" s="26">
        <f t="shared" si="1"/>
        <v>0</v>
      </c>
      <c r="D136" s="27"/>
      <c r="E136" s="28" t="str">
        <f>IFERROR(VLOOKUP($B136,'RoC1'!$A$1:$B$160,2,0),"0")</f>
        <v>0</v>
      </c>
      <c r="F136" s="29">
        <f>IFERROR(VLOOKUP(E136,'RoC1'!$B$1:$C$160,2,0),0)</f>
        <v>0</v>
      </c>
      <c r="G136" s="28" t="str">
        <f>IFERROR(VLOOKUP($B136,'RoC2'!$A$1:$B$161,2,0),"0")</f>
        <v>0</v>
      </c>
      <c r="H136" s="29">
        <f>IFERROR(VLOOKUP(G136,'RoC2'!$B$1:$C$161,2,0),0)</f>
        <v>0</v>
      </c>
      <c r="I136" s="28">
        <f>IFERROR(VLOOKUP($B136,'RoC3'!$A$1:$B$161,2,0),0)</f>
        <v>0</v>
      </c>
      <c r="J136" s="29">
        <f>IFERROR(VLOOKUP(I136,'RoC3'!$B$1:$C$161,2,0),0)</f>
        <v>0</v>
      </c>
      <c r="K136" s="28">
        <f>IFERROR(VLOOKUP($B136,'RoC4'!$A$1:$B$161,2,0),0)</f>
        <v>0</v>
      </c>
      <c r="L136" s="29">
        <f>IFERROR(VLOOKUP(K136,'RoC4'!$B$1:$C$161,2,0),0)</f>
        <v>0</v>
      </c>
      <c r="M136" s="28">
        <f>IFERROR(VLOOKUP($B136,'RoC5'!$A$1:$B$161,2,0),0)</f>
        <v>0</v>
      </c>
      <c r="N136" s="29">
        <f>IFERROR(VLOOKUP(M136,'RoC5'!$B$1:$C$161,2,0),0)</f>
        <v>0</v>
      </c>
      <c r="O136" s="28">
        <f>IFERROR(VLOOKUP($B136,'RoC6'!$A$1:$B$161,2,0),0)</f>
        <v>0</v>
      </c>
      <c r="P136" s="29">
        <f>IFERROR(VLOOKUP(O136,'RoC6'!$B$1:$C$161,2,0),0)</f>
        <v>0</v>
      </c>
      <c r="Q136" s="28">
        <f>IFERROR(VLOOKUP($B136,'RoC7'!$A$1:$B$161,2,0),0)</f>
        <v>0</v>
      </c>
      <c r="R136" s="29">
        <f>IFERROR(VLOOKUP(Q136,'RoC7'!$B$1:$C$161,2,0),0)</f>
        <v>0</v>
      </c>
      <c r="S136" s="28">
        <f>IFERROR(VLOOKUP($B136,'RoC8'!$A$1:$B$161,2,0),0)</f>
        <v>0</v>
      </c>
      <c r="T136" s="29">
        <f>IFERROR(VLOOKUP(S136,'RoC8'!$B$1:$C$161,2,0),0)</f>
        <v>0</v>
      </c>
      <c r="U136" s="29">
        <f>IFERROR(VLOOKUP(E136,'RoC1'!$B$1:$C$160,2,0),0)</f>
        <v>0</v>
      </c>
      <c r="V136" s="29">
        <f>IFERROR(VLOOKUP(G136,'RoC2'!$B$1:$C$160,2,0),0)</f>
        <v>0</v>
      </c>
      <c r="W136" s="29">
        <f>IFERROR(VLOOKUP(I136,'RoC3'!$B$1:$C$160,2,0),0)</f>
        <v>0</v>
      </c>
      <c r="X136" s="29">
        <f>IFERROR(VLOOKUP(K136,'RoC4'!$B$1:$C$160,2,0),0)</f>
        <v>0</v>
      </c>
      <c r="Y136" s="29">
        <f>IFERROR(VLOOKUP(M136,'RoC5'!$B$1:$C$160,2,0),0)</f>
        <v>0</v>
      </c>
      <c r="Z136" s="29">
        <f>IFERROR(VLOOKUP(O136,'RoC6'!$B$1:$C$160,2,0),0)</f>
        <v>0</v>
      </c>
      <c r="AA136" s="29">
        <f>IFERROR(VLOOKUP(Q136,'RoC7'!$B$1:$C$160,2,0),0)</f>
        <v>0</v>
      </c>
      <c r="AB136" s="29">
        <f>IFERROR(VLOOKUP(S136,'RoC8'!$B$1:$C$160,2,0),0)</f>
        <v>0</v>
      </c>
    </row>
    <row r="137">
      <c r="A137" s="7">
        <v>136.0</v>
      </c>
      <c r="B137" s="57"/>
      <c r="C137" s="26">
        <f t="shared" si="1"/>
        <v>0</v>
      </c>
      <c r="D137" s="27"/>
      <c r="E137" s="28" t="str">
        <f>IFERROR(VLOOKUP($B137,'RoC1'!$A$1:$B$160,2,0),"0")</f>
        <v>0</v>
      </c>
      <c r="F137" s="29">
        <f>IFERROR(VLOOKUP(E137,'RoC1'!$B$1:$C$160,2,0),0)</f>
        <v>0</v>
      </c>
      <c r="G137" s="28" t="str">
        <f>IFERROR(VLOOKUP($B137,'RoC2'!$A$1:$B$161,2,0),"0")</f>
        <v>0</v>
      </c>
      <c r="H137" s="29">
        <f>IFERROR(VLOOKUP(G137,'RoC2'!$B$1:$C$161,2,0),0)</f>
        <v>0</v>
      </c>
      <c r="I137" s="28">
        <f>IFERROR(VLOOKUP($B137,'RoC3'!$A$1:$B$161,2,0),0)</f>
        <v>0</v>
      </c>
      <c r="J137" s="29">
        <f>IFERROR(VLOOKUP(I137,'RoC3'!$B$1:$C$161,2,0),0)</f>
        <v>0</v>
      </c>
      <c r="K137" s="28">
        <f>IFERROR(VLOOKUP($B137,'RoC4'!$A$1:$B$161,2,0),0)</f>
        <v>0</v>
      </c>
      <c r="L137" s="29">
        <f>IFERROR(VLOOKUP(K137,'RoC4'!$B$1:$C$161,2,0),0)</f>
        <v>0</v>
      </c>
      <c r="M137" s="28">
        <f>IFERROR(VLOOKUP($B137,'RoC5'!$A$1:$B$161,2,0),0)</f>
        <v>0</v>
      </c>
      <c r="N137" s="29">
        <f>IFERROR(VLOOKUP(M137,'RoC5'!$B$1:$C$161,2,0),0)</f>
        <v>0</v>
      </c>
      <c r="O137" s="28">
        <f>IFERROR(VLOOKUP($B137,'RoC6'!$A$1:$B$161,2,0),0)</f>
        <v>0</v>
      </c>
      <c r="P137" s="29">
        <f>IFERROR(VLOOKUP(O137,'RoC6'!$B$1:$C$161,2,0),0)</f>
        <v>0</v>
      </c>
      <c r="Q137" s="28">
        <f>IFERROR(VLOOKUP($B137,'RoC7'!$A$1:$B$161,2,0),0)</f>
        <v>0</v>
      </c>
      <c r="R137" s="29">
        <f>IFERROR(VLOOKUP(Q137,'RoC7'!$B$1:$C$161,2,0),0)</f>
        <v>0</v>
      </c>
      <c r="S137" s="28">
        <f>IFERROR(VLOOKUP($B137,'RoC8'!$A$1:$B$161,2,0),0)</f>
        <v>0</v>
      </c>
      <c r="T137" s="29">
        <f>IFERROR(VLOOKUP(S137,'RoC8'!$B$1:$C$161,2,0),0)</f>
        <v>0</v>
      </c>
      <c r="U137" s="29">
        <f>IFERROR(VLOOKUP(E137,'RoC1'!$B$1:$C$160,2,0),0)</f>
        <v>0</v>
      </c>
      <c r="V137" s="29">
        <f>IFERROR(VLOOKUP(G137,'RoC2'!$B$1:$C$160,2,0),0)</f>
        <v>0</v>
      </c>
      <c r="W137" s="29">
        <f>IFERROR(VLOOKUP(I137,'RoC3'!$B$1:$C$160,2,0),0)</f>
        <v>0</v>
      </c>
      <c r="X137" s="29">
        <f>IFERROR(VLOOKUP(K137,'RoC4'!$B$1:$C$160,2,0),0)</f>
        <v>0</v>
      </c>
      <c r="Y137" s="29">
        <f>IFERROR(VLOOKUP(M137,'RoC5'!$B$1:$C$160,2,0),0)</f>
        <v>0</v>
      </c>
      <c r="Z137" s="29">
        <f>IFERROR(VLOOKUP(O137,'RoC6'!$B$1:$C$160,2,0),0)</f>
        <v>0</v>
      </c>
      <c r="AA137" s="29">
        <f>IFERROR(VLOOKUP(Q137,'RoC7'!$B$1:$C$160,2,0),0)</f>
        <v>0</v>
      </c>
      <c r="AB137" s="29">
        <f>IFERROR(VLOOKUP(S137,'RoC8'!$B$1:$C$160,2,0),0)</f>
        <v>0</v>
      </c>
    </row>
    <row r="138">
      <c r="A138" s="7">
        <v>137.0</v>
      </c>
      <c r="B138" s="57"/>
      <c r="C138" s="26">
        <f t="shared" si="1"/>
        <v>0</v>
      </c>
      <c r="D138" s="27"/>
      <c r="E138" s="28" t="str">
        <f>IFERROR(VLOOKUP($B138,'RoC1'!$A$1:$B$160,2,0),"0")</f>
        <v>0</v>
      </c>
      <c r="F138" s="29">
        <f>IFERROR(VLOOKUP(E138,'RoC1'!$B$1:$C$160,2,0),0)</f>
        <v>0</v>
      </c>
      <c r="G138" s="28" t="str">
        <f>IFERROR(VLOOKUP($B138,'RoC2'!$A$1:$B$161,2,0),"0")</f>
        <v>0</v>
      </c>
      <c r="H138" s="29">
        <f>IFERROR(VLOOKUP(G138,'RoC2'!$B$1:$C$161,2,0),0)</f>
        <v>0</v>
      </c>
      <c r="I138" s="28">
        <f>IFERROR(VLOOKUP($B138,'RoC3'!$A$1:$B$161,2,0),0)</f>
        <v>0</v>
      </c>
      <c r="J138" s="29">
        <f>IFERROR(VLOOKUP(I138,'RoC3'!$B$1:$C$161,2,0),0)</f>
        <v>0</v>
      </c>
      <c r="K138" s="28">
        <f>IFERROR(VLOOKUP($B138,'RoC4'!$A$1:$B$161,2,0),0)</f>
        <v>0</v>
      </c>
      <c r="L138" s="29">
        <f>IFERROR(VLOOKUP(K138,'RoC4'!$B$1:$C$161,2,0),0)</f>
        <v>0</v>
      </c>
      <c r="M138" s="28">
        <f>IFERROR(VLOOKUP($B138,'RoC5'!$A$1:$B$161,2,0),0)</f>
        <v>0</v>
      </c>
      <c r="N138" s="29">
        <f>IFERROR(VLOOKUP(M138,'RoC5'!$B$1:$C$161,2,0),0)</f>
        <v>0</v>
      </c>
      <c r="O138" s="28">
        <f>IFERROR(VLOOKUP($B138,'RoC6'!$A$1:$B$161,2,0),0)</f>
        <v>0</v>
      </c>
      <c r="P138" s="29">
        <f>IFERROR(VLOOKUP(O138,'RoC6'!$B$1:$C$161,2,0),0)</f>
        <v>0</v>
      </c>
      <c r="Q138" s="28">
        <f>IFERROR(VLOOKUP($B138,'RoC7'!$A$1:$B$161,2,0),0)</f>
        <v>0</v>
      </c>
      <c r="R138" s="29">
        <f>IFERROR(VLOOKUP(Q138,'RoC7'!$B$1:$C$161,2,0),0)</f>
        <v>0</v>
      </c>
      <c r="S138" s="28">
        <f>IFERROR(VLOOKUP($B138,'RoC8'!$A$1:$B$161,2,0),0)</f>
        <v>0</v>
      </c>
      <c r="T138" s="29">
        <f>IFERROR(VLOOKUP(S138,'RoC8'!$B$1:$C$161,2,0),0)</f>
        <v>0</v>
      </c>
      <c r="U138" s="29">
        <f>IFERROR(VLOOKUP(E138,'RoC1'!$B$1:$C$160,2,0),0)</f>
        <v>0</v>
      </c>
      <c r="V138" s="29">
        <f>IFERROR(VLOOKUP(G138,'RoC2'!$B$1:$C$160,2,0),0)</f>
        <v>0</v>
      </c>
      <c r="W138" s="29">
        <f>IFERROR(VLOOKUP(I138,'RoC3'!$B$1:$C$160,2,0),0)</f>
        <v>0</v>
      </c>
      <c r="X138" s="29">
        <f>IFERROR(VLOOKUP(K138,'RoC4'!$B$1:$C$160,2,0),0)</f>
        <v>0</v>
      </c>
      <c r="Y138" s="29">
        <f>IFERROR(VLOOKUP(M138,'RoC5'!$B$1:$C$160,2,0),0)</f>
        <v>0</v>
      </c>
      <c r="Z138" s="29">
        <f>IFERROR(VLOOKUP(O138,'RoC6'!$B$1:$C$160,2,0),0)</f>
        <v>0</v>
      </c>
      <c r="AA138" s="29">
        <f>IFERROR(VLOOKUP(Q138,'RoC7'!$B$1:$C$160,2,0),0)</f>
        <v>0</v>
      </c>
      <c r="AB138" s="29">
        <f>IFERROR(VLOOKUP(S138,'RoC8'!$B$1:$C$160,2,0),0)</f>
        <v>0</v>
      </c>
    </row>
    <row r="139">
      <c r="A139" s="7">
        <v>138.0</v>
      </c>
      <c r="B139" s="57"/>
      <c r="C139" s="26">
        <f t="shared" si="1"/>
        <v>0</v>
      </c>
      <c r="D139" s="27"/>
      <c r="E139" s="28" t="str">
        <f>IFERROR(VLOOKUP($B139,'RoC1'!$A$1:$B$160,2,0),"0")</f>
        <v>0</v>
      </c>
      <c r="F139" s="29">
        <f>IFERROR(VLOOKUP(E139,'RoC1'!$B$1:$C$160,2,0),0)</f>
        <v>0</v>
      </c>
      <c r="G139" s="28" t="str">
        <f>IFERROR(VLOOKUP($B139,'RoC2'!$A$1:$B$161,2,0),"0")</f>
        <v>0</v>
      </c>
      <c r="H139" s="29">
        <f>IFERROR(VLOOKUP(G139,'RoC2'!$B$1:$C$161,2,0),0)</f>
        <v>0</v>
      </c>
      <c r="I139" s="28">
        <f>IFERROR(VLOOKUP($B139,'RoC3'!$A$1:$B$161,2,0),0)</f>
        <v>0</v>
      </c>
      <c r="J139" s="29">
        <f>IFERROR(VLOOKUP(I139,'RoC3'!$B$1:$C$161,2,0),0)</f>
        <v>0</v>
      </c>
      <c r="K139" s="28">
        <f>IFERROR(VLOOKUP($B139,'RoC4'!$A$1:$B$161,2,0),0)</f>
        <v>0</v>
      </c>
      <c r="L139" s="29">
        <f>IFERROR(VLOOKUP(K139,'RoC4'!$B$1:$C$161,2,0),0)</f>
        <v>0</v>
      </c>
      <c r="M139" s="28">
        <f>IFERROR(VLOOKUP($B139,'RoC5'!$A$1:$B$161,2,0),0)</f>
        <v>0</v>
      </c>
      <c r="N139" s="29">
        <f>IFERROR(VLOOKUP(M139,'RoC5'!$B$1:$C$161,2,0),0)</f>
        <v>0</v>
      </c>
      <c r="O139" s="28">
        <f>IFERROR(VLOOKUP($B139,'RoC6'!$A$1:$B$161,2,0),0)</f>
        <v>0</v>
      </c>
      <c r="P139" s="29">
        <f>IFERROR(VLOOKUP(O139,'RoC6'!$B$1:$C$161,2,0),0)</f>
        <v>0</v>
      </c>
      <c r="Q139" s="28">
        <f>IFERROR(VLOOKUP($B139,'RoC7'!$A$1:$B$161,2,0),0)</f>
        <v>0</v>
      </c>
      <c r="R139" s="29">
        <f>IFERROR(VLOOKUP(Q139,'RoC7'!$B$1:$C$161,2,0),0)</f>
        <v>0</v>
      </c>
      <c r="S139" s="28">
        <f>IFERROR(VLOOKUP($B139,'RoC8'!$A$1:$B$161,2,0),0)</f>
        <v>0</v>
      </c>
      <c r="T139" s="29">
        <f>IFERROR(VLOOKUP(S139,'RoC8'!$B$1:$C$161,2,0),0)</f>
        <v>0</v>
      </c>
      <c r="U139" s="29">
        <f>IFERROR(VLOOKUP(E139,'RoC1'!$B$1:$C$160,2,0),0)</f>
        <v>0</v>
      </c>
      <c r="V139" s="29">
        <f>IFERROR(VLOOKUP(G139,'RoC2'!$B$1:$C$160,2,0),0)</f>
        <v>0</v>
      </c>
      <c r="W139" s="29">
        <f>IFERROR(VLOOKUP(I139,'RoC3'!$B$1:$C$160,2,0),0)</f>
        <v>0</v>
      </c>
      <c r="X139" s="29">
        <f>IFERROR(VLOOKUP(K139,'RoC4'!$B$1:$C$160,2,0),0)</f>
        <v>0</v>
      </c>
      <c r="Y139" s="29">
        <f>IFERROR(VLOOKUP(M139,'RoC5'!$B$1:$C$160,2,0),0)</f>
        <v>0</v>
      </c>
      <c r="Z139" s="29">
        <f>IFERROR(VLOOKUP(O139,'RoC6'!$B$1:$C$160,2,0),0)</f>
        <v>0</v>
      </c>
      <c r="AA139" s="29">
        <f>IFERROR(VLOOKUP(Q139,'RoC7'!$B$1:$C$160,2,0),0)</f>
        <v>0</v>
      </c>
      <c r="AB139" s="29">
        <f>IFERROR(VLOOKUP(S139,'RoC8'!$B$1:$C$160,2,0),0)</f>
        <v>0</v>
      </c>
    </row>
    <row r="140">
      <c r="A140" s="7">
        <v>139.0</v>
      </c>
      <c r="B140" s="57"/>
      <c r="C140" s="26">
        <f t="shared" si="1"/>
        <v>0</v>
      </c>
      <c r="D140" s="27"/>
      <c r="E140" s="28" t="str">
        <f>IFERROR(VLOOKUP($B140,'RoC1'!$A$1:$B$160,2,0),"0")</f>
        <v>0</v>
      </c>
      <c r="F140" s="29">
        <f>IFERROR(VLOOKUP(E140,'RoC1'!$B$1:$C$160,2,0),0)</f>
        <v>0</v>
      </c>
      <c r="G140" s="28" t="str">
        <f>IFERROR(VLOOKUP($B140,'RoC2'!$A$1:$B$161,2,0),"0")</f>
        <v>0</v>
      </c>
      <c r="H140" s="29">
        <f>IFERROR(VLOOKUP(G140,'RoC2'!$B$1:$C$161,2,0),0)</f>
        <v>0</v>
      </c>
      <c r="I140" s="28">
        <f>IFERROR(VLOOKUP($B140,'RoC3'!$A$1:$B$161,2,0),0)</f>
        <v>0</v>
      </c>
      <c r="J140" s="29">
        <f>IFERROR(VLOOKUP(I140,'RoC3'!$B$1:$C$161,2,0),0)</f>
        <v>0</v>
      </c>
      <c r="K140" s="28">
        <f>IFERROR(VLOOKUP($B140,'RoC4'!$A$1:$B$161,2,0),0)</f>
        <v>0</v>
      </c>
      <c r="L140" s="29">
        <f>IFERROR(VLOOKUP(K140,'RoC4'!$B$1:$C$161,2,0),0)</f>
        <v>0</v>
      </c>
      <c r="M140" s="28">
        <f>IFERROR(VLOOKUP($B140,'RoC5'!$A$1:$B$161,2,0),0)</f>
        <v>0</v>
      </c>
      <c r="N140" s="29">
        <f>IFERROR(VLOOKUP(M140,'RoC5'!$B$1:$C$161,2,0),0)</f>
        <v>0</v>
      </c>
      <c r="O140" s="28">
        <f>IFERROR(VLOOKUP($B140,'RoC6'!$A$1:$B$161,2,0),0)</f>
        <v>0</v>
      </c>
      <c r="P140" s="29">
        <f>IFERROR(VLOOKUP(O140,'RoC6'!$B$1:$C$161,2,0),0)</f>
        <v>0</v>
      </c>
      <c r="Q140" s="28">
        <f>IFERROR(VLOOKUP($B140,'RoC7'!$A$1:$B$161,2,0),0)</f>
        <v>0</v>
      </c>
      <c r="R140" s="29">
        <f>IFERROR(VLOOKUP(Q140,'RoC7'!$B$1:$C$161,2,0),0)</f>
        <v>0</v>
      </c>
      <c r="S140" s="28">
        <f>IFERROR(VLOOKUP($B140,'RoC8'!$A$1:$B$161,2,0),0)</f>
        <v>0</v>
      </c>
      <c r="T140" s="29">
        <f>IFERROR(VLOOKUP(S140,'RoC8'!$B$1:$C$161,2,0),0)</f>
        <v>0</v>
      </c>
      <c r="U140" s="29">
        <f>IFERROR(VLOOKUP(E140,'RoC1'!$B$1:$C$160,2,0),0)</f>
        <v>0</v>
      </c>
      <c r="V140" s="29">
        <f>IFERROR(VLOOKUP(G140,'RoC2'!$B$1:$C$160,2,0),0)</f>
        <v>0</v>
      </c>
      <c r="W140" s="29">
        <f>IFERROR(VLOOKUP(I140,'RoC3'!$B$1:$C$160,2,0),0)</f>
        <v>0</v>
      </c>
      <c r="X140" s="29">
        <f>IFERROR(VLOOKUP(K140,'RoC4'!$B$1:$C$160,2,0),0)</f>
        <v>0</v>
      </c>
      <c r="Y140" s="29">
        <f>IFERROR(VLOOKUP(M140,'RoC5'!$B$1:$C$160,2,0),0)</f>
        <v>0</v>
      </c>
      <c r="Z140" s="29">
        <f>IFERROR(VLOOKUP(O140,'RoC6'!$B$1:$C$160,2,0),0)</f>
        <v>0</v>
      </c>
      <c r="AA140" s="29">
        <f>IFERROR(VLOOKUP(Q140,'RoC7'!$B$1:$C$160,2,0),0)</f>
        <v>0</v>
      </c>
      <c r="AB140" s="29">
        <f>IFERROR(VLOOKUP(S140,'RoC8'!$B$1:$C$160,2,0),0)</f>
        <v>0</v>
      </c>
    </row>
    <row r="141">
      <c r="A141" s="7">
        <v>140.0</v>
      </c>
      <c r="B141" s="57"/>
      <c r="C141" s="26">
        <f t="shared" si="1"/>
        <v>0</v>
      </c>
      <c r="D141" s="27"/>
      <c r="E141" s="28" t="str">
        <f>IFERROR(VLOOKUP($B141,'RoC1'!$A$1:$B$160,2,0),"0")</f>
        <v>0</v>
      </c>
      <c r="F141" s="29">
        <f>IFERROR(VLOOKUP(E141,'RoC1'!$B$1:$C$160,2,0),0)</f>
        <v>0</v>
      </c>
      <c r="G141" s="28" t="str">
        <f>IFERROR(VLOOKUP($B141,'RoC2'!$A$1:$B$161,2,0),"0")</f>
        <v>0</v>
      </c>
      <c r="H141" s="29">
        <f>IFERROR(VLOOKUP(G141,'RoC2'!$B$1:$C$161,2,0),0)</f>
        <v>0</v>
      </c>
      <c r="I141" s="28">
        <f>IFERROR(VLOOKUP($B141,'RoC3'!$A$1:$B$161,2,0),0)</f>
        <v>0</v>
      </c>
      <c r="J141" s="29">
        <f>IFERROR(VLOOKUP(I141,'RoC3'!$B$1:$C$161,2,0),0)</f>
        <v>0</v>
      </c>
      <c r="K141" s="28">
        <f>IFERROR(VLOOKUP($B141,'RoC4'!$A$1:$B$161,2,0),0)</f>
        <v>0</v>
      </c>
      <c r="L141" s="29">
        <f>IFERROR(VLOOKUP(K141,'RoC4'!$B$1:$C$161,2,0),0)</f>
        <v>0</v>
      </c>
      <c r="M141" s="28">
        <f>IFERROR(VLOOKUP($B141,'RoC5'!$A$1:$B$161,2,0),0)</f>
        <v>0</v>
      </c>
      <c r="N141" s="29">
        <f>IFERROR(VLOOKUP(M141,'RoC5'!$B$1:$C$161,2,0),0)</f>
        <v>0</v>
      </c>
      <c r="O141" s="28">
        <f>IFERROR(VLOOKUP($B141,'RoC6'!$A$1:$B$161,2,0),0)</f>
        <v>0</v>
      </c>
      <c r="P141" s="29">
        <f>IFERROR(VLOOKUP(O141,'RoC6'!$B$1:$C$161,2,0),0)</f>
        <v>0</v>
      </c>
      <c r="Q141" s="28">
        <f>IFERROR(VLOOKUP($B141,'RoC7'!$A$1:$B$161,2,0),0)</f>
        <v>0</v>
      </c>
      <c r="R141" s="29">
        <f>IFERROR(VLOOKUP(Q141,'RoC7'!$B$1:$C$161,2,0),0)</f>
        <v>0</v>
      </c>
      <c r="S141" s="28">
        <f>IFERROR(VLOOKUP($B141,'RoC8'!$A$1:$B$161,2,0),0)</f>
        <v>0</v>
      </c>
      <c r="T141" s="29">
        <f>IFERROR(VLOOKUP(S141,'RoC8'!$B$1:$C$161,2,0),0)</f>
        <v>0</v>
      </c>
      <c r="U141" s="29">
        <f>IFERROR(VLOOKUP(E141,'RoC1'!$B$1:$C$160,2,0),0)</f>
        <v>0</v>
      </c>
      <c r="V141" s="29">
        <f>IFERROR(VLOOKUP(G141,'RoC2'!$B$1:$C$160,2,0),0)</f>
        <v>0</v>
      </c>
      <c r="W141" s="29">
        <f>IFERROR(VLOOKUP(I141,'RoC3'!$B$1:$C$160,2,0),0)</f>
        <v>0</v>
      </c>
      <c r="X141" s="29">
        <f>IFERROR(VLOOKUP(K141,'RoC4'!$B$1:$C$160,2,0),0)</f>
        <v>0</v>
      </c>
      <c r="Y141" s="29">
        <f>IFERROR(VLOOKUP(M141,'RoC5'!$B$1:$C$160,2,0),0)</f>
        <v>0</v>
      </c>
      <c r="Z141" s="29">
        <f>IFERROR(VLOOKUP(O141,'RoC6'!$B$1:$C$160,2,0),0)</f>
        <v>0</v>
      </c>
      <c r="AA141" s="29">
        <f>IFERROR(VLOOKUP(Q141,'RoC7'!$B$1:$C$160,2,0),0)</f>
        <v>0</v>
      </c>
      <c r="AB141" s="29">
        <f>IFERROR(VLOOKUP(S141,'RoC8'!$B$1:$C$160,2,0),0)</f>
        <v>0</v>
      </c>
    </row>
    <row r="142">
      <c r="A142" s="7">
        <v>141.0</v>
      </c>
      <c r="B142" s="57"/>
      <c r="C142" s="26">
        <f t="shared" si="1"/>
        <v>0</v>
      </c>
      <c r="D142" s="27"/>
      <c r="E142" s="28" t="str">
        <f>IFERROR(VLOOKUP($B142,'RoC1'!$A$1:$B$160,2,0),"0")</f>
        <v>0</v>
      </c>
      <c r="F142" s="29">
        <f>IFERROR(VLOOKUP(E142,'RoC1'!$B$1:$C$160,2,0),0)</f>
        <v>0</v>
      </c>
      <c r="G142" s="28" t="str">
        <f>IFERROR(VLOOKUP($B142,'RoC2'!$A$1:$B$161,2,0),"0")</f>
        <v>0</v>
      </c>
      <c r="H142" s="29">
        <f>IFERROR(VLOOKUP(G142,'RoC2'!$B$1:$C$161,2,0),0)</f>
        <v>0</v>
      </c>
      <c r="I142" s="28">
        <f>IFERROR(VLOOKUP($B142,'RoC3'!$A$1:$B$161,2,0),0)</f>
        <v>0</v>
      </c>
      <c r="J142" s="29">
        <f>IFERROR(VLOOKUP(I142,'RoC3'!$B$1:$C$161,2,0),0)</f>
        <v>0</v>
      </c>
      <c r="K142" s="28">
        <f>IFERROR(VLOOKUP($B142,'RoC4'!$A$1:$B$161,2,0),0)</f>
        <v>0</v>
      </c>
      <c r="L142" s="29">
        <f>IFERROR(VLOOKUP(K142,'RoC4'!$B$1:$C$161,2,0),0)</f>
        <v>0</v>
      </c>
      <c r="M142" s="28">
        <f>IFERROR(VLOOKUP($B142,'RoC5'!$A$1:$B$161,2,0),0)</f>
        <v>0</v>
      </c>
      <c r="N142" s="29">
        <f>IFERROR(VLOOKUP(M142,'RoC5'!$B$1:$C$161,2,0),0)</f>
        <v>0</v>
      </c>
      <c r="O142" s="28">
        <f>IFERROR(VLOOKUP($B142,'RoC6'!$A$1:$B$161,2,0),0)</f>
        <v>0</v>
      </c>
      <c r="P142" s="29">
        <f>IFERROR(VLOOKUP(O142,'RoC6'!$B$1:$C$161,2,0),0)</f>
        <v>0</v>
      </c>
      <c r="Q142" s="28">
        <f>IFERROR(VLOOKUP($B142,'RoC7'!$A$1:$B$161,2,0),0)</f>
        <v>0</v>
      </c>
      <c r="R142" s="29">
        <f>IFERROR(VLOOKUP(Q142,'RoC7'!$B$1:$C$161,2,0),0)</f>
        <v>0</v>
      </c>
      <c r="S142" s="28">
        <f>IFERROR(VLOOKUP($B142,'RoC8'!$A$1:$B$161,2,0),0)</f>
        <v>0</v>
      </c>
      <c r="T142" s="29">
        <f>IFERROR(VLOOKUP(S142,'RoC8'!$B$1:$C$161,2,0),0)</f>
        <v>0</v>
      </c>
      <c r="U142" s="29">
        <f>IFERROR(VLOOKUP(E142,'RoC1'!$B$1:$C$160,2,0),0)</f>
        <v>0</v>
      </c>
      <c r="V142" s="29">
        <f>IFERROR(VLOOKUP(G142,'RoC2'!$B$1:$C$160,2,0),0)</f>
        <v>0</v>
      </c>
      <c r="W142" s="29">
        <f>IFERROR(VLOOKUP(I142,'RoC3'!$B$1:$C$160,2,0),0)</f>
        <v>0</v>
      </c>
      <c r="X142" s="29">
        <f>IFERROR(VLOOKUP(K142,'RoC4'!$B$1:$C$160,2,0),0)</f>
        <v>0</v>
      </c>
      <c r="Y142" s="29">
        <f>IFERROR(VLOOKUP(M142,'RoC5'!$B$1:$C$160,2,0),0)</f>
        <v>0</v>
      </c>
      <c r="Z142" s="29">
        <f>IFERROR(VLOOKUP(O142,'RoC6'!$B$1:$C$160,2,0),0)</f>
        <v>0</v>
      </c>
      <c r="AA142" s="29">
        <f>IFERROR(VLOOKUP(Q142,'RoC7'!$B$1:$C$160,2,0),0)</f>
        <v>0</v>
      </c>
      <c r="AB142" s="29">
        <f>IFERROR(VLOOKUP(S142,'RoC8'!$B$1:$C$160,2,0),0)</f>
        <v>0</v>
      </c>
    </row>
    <row r="143">
      <c r="A143" s="7">
        <v>142.0</v>
      </c>
      <c r="B143" s="57"/>
      <c r="C143" s="26">
        <f t="shared" si="1"/>
        <v>0</v>
      </c>
      <c r="D143" s="27"/>
      <c r="E143" s="28" t="str">
        <f>IFERROR(VLOOKUP($B143,'RoC1'!$A$1:$B$160,2,0),"0")</f>
        <v>0</v>
      </c>
      <c r="F143" s="29">
        <f>IFERROR(VLOOKUP(E143,'RoC1'!$B$1:$C$160,2,0),0)</f>
        <v>0</v>
      </c>
      <c r="G143" s="28" t="str">
        <f>IFERROR(VLOOKUP($B143,'RoC2'!$A$1:$B$161,2,0),"0")</f>
        <v>0</v>
      </c>
      <c r="H143" s="29">
        <f>IFERROR(VLOOKUP(G143,'RoC2'!$B$1:$C$161,2,0),0)</f>
        <v>0</v>
      </c>
      <c r="I143" s="28">
        <f>IFERROR(VLOOKUP($B143,'RoC3'!$A$1:$B$161,2,0),0)</f>
        <v>0</v>
      </c>
      <c r="J143" s="29">
        <f>IFERROR(VLOOKUP(I143,'RoC3'!$B$1:$C$161,2,0),0)</f>
        <v>0</v>
      </c>
      <c r="K143" s="28">
        <f>IFERROR(VLOOKUP($B143,'RoC4'!$A$1:$B$161,2,0),0)</f>
        <v>0</v>
      </c>
      <c r="L143" s="29">
        <f>IFERROR(VLOOKUP(K143,'RoC4'!$B$1:$C$161,2,0),0)</f>
        <v>0</v>
      </c>
      <c r="M143" s="28">
        <f>IFERROR(VLOOKUP($B143,'RoC5'!$A$1:$B$161,2,0),0)</f>
        <v>0</v>
      </c>
      <c r="N143" s="29">
        <f>IFERROR(VLOOKUP(M143,'RoC5'!$B$1:$C$161,2,0),0)</f>
        <v>0</v>
      </c>
      <c r="O143" s="28">
        <f>IFERROR(VLOOKUP($B143,'RoC6'!$A$1:$B$161,2,0),0)</f>
        <v>0</v>
      </c>
      <c r="P143" s="29">
        <f>IFERROR(VLOOKUP(O143,'RoC6'!$B$1:$C$161,2,0),0)</f>
        <v>0</v>
      </c>
      <c r="Q143" s="28">
        <f>IFERROR(VLOOKUP($B143,'RoC7'!$A$1:$B$161,2,0),0)</f>
        <v>0</v>
      </c>
      <c r="R143" s="29">
        <f>IFERROR(VLOOKUP(Q143,'RoC7'!$B$1:$C$161,2,0),0)</f>
        <v>0</v>
      </c>
      <c r="S143" s="28">
        <f>IFERROR(VLOOKUP($B143,'RoC8'!$A$1:$B$161,2,0),0)</f>
        <v>0</v>
      </c>
      <c r="T143" s="29">
        <f>IFERROR(VLOOKUP(S143,'RoC8'!$B$1:$C$161,2,0),0)</f>
        <v>0</v>
      </c>
      <c r="U143" s="29">
        <f>IFERROR(VLOOKUP(E143,'RoC1'!$B$1:$C$160,2,0),0)</f>
        <v>0</v>
      </c>
      <c r="V143" s="29">
        <f>IFERROR(VLOOKUP(G143,'RoC2'!$B$1:$C$160,2,0),0)</f>
        <v>0</v>
      </c>
      <c r="W143" s="29">
        <f>IFERROR(VLOOKUP(I143,'RoC3'!$B$1:$C$160,2,0),0)</f>
        <v>0</v>
      </c>
      <c r="X143" s="29">
        <f>IFERROR(VLOOKUP(K143,'RoC4'!$B$1:$C$160,2,0),0)</f>
        <v>0</v>
      </c>
      <c r="Y143" s="29">
        <f>IFERROR(VLOOKUP(M143,'RoC5'!$B$1:$C$160,2,0),0)</f>
        <v>0</v>
      </c>
      <c r="Z143" s="29">
        <f>IFERROR(VLOOKUP(O143,'RoC6'!$B$1:$C$160,2,0),0)</f>
        <v>0</v>
      </c>
      <c r="AA143" s="29">
        <f>IFERROR(VLOOKUP(Q143,'RoC7'!$B$1:$C$160,2,0),0)</f>
        <v>0</v>
      </c>
      <c r="AB143" s="29">
        <f>IFERROR(VLOOKUP(S143,'RoC8'!$B$1:$C$160,2,0),0)</f>
        <v>0</v>
      </c>
    </row>
    <row r="144">
      <c r="A144" s="7">
        <v>143.0</v>
      </c>
      <c r="B144" s="57"/>
      <c r="C144" s="26">
        <f t="shared" si="1"/>
        <v>0</v>
      </c>
      <c r="D144" s="27"/>
      <c r="E144" s="28" t="str">
        <f>IFERROR(VLOOKUP($B144,'RoC1'!$A$1:$B$160,2,0),"0")</f>
        <v>0</v>
      </c>
      <c r="F144" s="29">
        <f>IFERROR(VLOOKUP(E144,'RoC1'!$B$1:$C$160,2,0),0)</f>
        <v>0</v>
      </c>
      <c r="G144" s="28" t="str">
        <f>IFERROR(VLOOKUP($B144,'RoC2'!$A$1:$B$161,2,0),"0")</f>
        <v>0</v>
      </c>
      <c r="H144" s="29">
        <f>IFERROR(VLOOKUP(G144,'RoC2'!$B$1:$C$161,2,0),0)</f>
        <v>0</v>
      </c>
      <c r="I144" s="28">
        <f>IFERROR(VLOOKUP($B144,'RoC3'!$A$1:$B$161,2,0),0)</f>
        <v>0</v>
      </c>
      <c r="J144" s="29">
        <f>IFERROR(VLOOKUP(I144,'RoC3'!$B$1:$C$161,2,0),0)</f>
        <v>0</v>
      </c>
      <c r="K144" s="28">
        <f>IFERROR(VLOOKUP($B144,'RoC4'!$A$1:$B$161,2,0),0)</f>
        <v>0</v>
      </c>
      <c r="L144" s="29">
        <f>IFERROR(VLOOKUP(K144,'RoC4'!$B$1:$C$161,2,0),0)</f>
        <v>0</v>
      </c>
      <c r="M144" s="28">
        <f>IFERROR(VLOOKUP($B144,'RoC5'!$A$1:$B$161,2,0),0)</f>
        <v>0</v>
      </c>
      <c r="N144" s="29">
        <f>IFERROR(VLOOKUP(M144,'RoC5'!$B$1:$C$161,2,0),0)</f>
        <v>0</v>
      </c>
      <c r="O144" s="28">
        <f>IFERROR(VLOOKUP($B144,'RoC6'!$A$1:$B$161,2,0),0)</f>
        <v>0</v>
      </c>
      <c r="P144" s="29">
        <f>IFERROR(VLOOKUP(O144,'RoC6'!$B$1:$C$161,2,0),0)</f>
        <v>0</v>
      </c>
      <c r="Q144" s="28">
        <f>IFERROR(VLOOKUP($B144,'RoC7'!$A$1:$B$161,2,0),0)</f>
        <v>0</v>
      </c>
      <c r="R144" s="29">
        <f>IFERROR(VLOOKUP(Q144,'RoC7'!$B$1:$C$161,2,0),0)</f>
        <v>0</v>
      </c>
      <c r="S144" s="28">
        <f>IFERROR(VLOOKUP($B144,'RoC8'!$A$1:$B$161,2,0),0)</f>
        <v>0</v>
      </c>
      <c r="T144" s="29">
        <f>IFERROR(VLOOKUP(S144,'RoC8'!$B$1:$C$161,2,0),0)</f>
        <v>0</v>
      </c>
      <c r="U144" s="29">
        <f>IFERROR(VLOOKUP(E144,'RoC1'!$B$1:$C$160,2,0),0)</f>
        <v>0</v>
      </c>
      <c r="V144" s="29">
        <f>IFERROR(VLOOKUP(G144,'RoC2'!$B$1:$C$160,2,0),0)</f>
        <v>0</v>
      </c>
      <c r="W144" s="29">
        <f>IFERROR(VLOOKUP(I144,'RoC3'!$B$1:$C$160,2,0),0)</f>
        <v>0</v>
      </c>
      <c r="X144" s="29">
        <f>IFERROR(VLOOKUP(K144,'RoC4'!$B$1:$C$160,2,0),0)</f>
        <v>0</v>
      </c>
      <c r="Y144" s="29">
        <f>IFERROR(VLOOKUP(M144,'RoC5'!$B$1:$C$160,2,0),0)</f>
        <v>0</v>
      </c>
      <c r="Z144" s="29">
        <f>IFERROR(VLOOKUP(O144,'RoC6'!$B$1:$C$160,2,0),0)</f>
        <v>0</v>
      </c>
      <c r="AA144" s="29">
        <f>IFERROR(VLOOKUP(Q144,'RoC7'!$B$1:$C$160,2,0),0)</f>
        <v>0</v>
      </c>
      <c r="AB144" s="29">
        <f>IFERROR(VLOOKUP(S144,'RoC8'!$B$1:$C$160,2,0),0)</f>
        <v>0</v>
      </c>
    </row>
    <row r="145">
      <c r="A145" s="7">
        <v>144.0</v>
      </c>
      <c r="B145" s="57"/>
      <c r="C145" s="26">
        <f t="shared" si="1"/>
        <v>0</v>
      </c>
      <c r="D145" s="27"/>
      <c r="E145" s="28" t="str">
        <f>IFERROR(VLOOKUP($B145,'RoC1'!$A$1:$B$160,2,0),"0")</f>
        <v>0</v>
      </c>
      <c r="F145" s="29">
        <f>IFERROR(VLOOKUP(E145,'RoC1'!$B$1:$C$160,2,0),0)</f>
        <v>0</v>
      </c>
      <c r="G145" s="28" t="str">
        <f>IFERROR(VLOOKUP($B145,'RoC2'!$A$1:$B$161,2,0),"0")</f>
        <v>0</v>
      </c>
      <c r="H145" s="29">
        <f>IFERROR(VLOOKUP(G145,'RoC2'!$B$1:$C$161,2,0),0)</f>
        <v>0</v>
      </c>
      <c r="I145" s="28">
        <f>IFERROR(VLOOKUP($B145,'RoC3'!$A$1:$B$161,2,0),0)</f>
        <v>0</v>
      </c>
      <c r="J145" s="29">
        <f>IFERROR(VLOOKUP(I145,'RoC3'!$B$1:$C$161,2,0),0)</f>
        <v>0</v>
      </c>
      <c r="K145" s="28">
        <f>IFERROR(VLOOKUP($B145,'RoC4'!$A$1:$B$161,2,0),0)</f>
        <v>0</v>
      </c>
      <c r="L145" s="29">
        <f>IFERROR(VLOOKUP(K145,'RoC4'!$B$1:$C$161,2,0),0)</f>
        <v>0</v>
      </c>
      <c r="M145" s="28">
        <f>IFERROR(VLOOKUP($B145,'RoC5'!$A$1:$B$161,2,0),0)</f>
        <v>0</v>
      </c>
      <c r="N145" s="29">
        <f>IFERROR(VLOOKUP(M145,'RoC5'!$B$1:$C$161,2,0),0)</f>
        <v>0</v>
      </c>
      <c r="O145" s="28">
        <f>IFERROR(VLOOKUP($B145,'RoC6'!$A$1:$B$161,2,0),0)</f>
        <v>0</v>
      </c>
      <c r="P145" s="29">
        <f>IFERROR(VLOOKUP(O145,'RoC6'!$B$1:$C$161,2,0),0)</f>
        <v>0</v>
      </c>
      <c r="Q145" s="28">
        <f>IFERROR(VLOOKUP($B145,'RoC7'!$A$1:$B$161,2,0),0)</f>
        <v>0</v>
      </c>
      <c r="R145" s="29">
        <f>IFERROR(VLOOKUP(Q145,'RoC7'!$B$1:$C$161,2,0),0)</f>
        <v>0</v>
      </c>
      <c r="S145" s="28">
        <f>IFERROR(VLOOKUP($B145,'RoC8'!$A$1:$B$161,2,0),0)</f>
        <v>0</v>
      </c>
      <c r="T145" s="29">
        <f>IFERROR(VLOOKUP(S145,'RoC8'!$B$1:$C$161,2,0),0)</f>
        <v>0</v>
      </c>
      <c r="U145" s="29">
        <f>IFERROR(VLOOKUP(E145,'RoC1'!$B$1:$C$160,2,0),0)</f>
        <v>0</v>
      </c>
      <c r="V145" s="29">
        <f>IFERROR(VLOOKUP(G145,'RoC2'!$B$1:$C$160,2,0),0)</f>
        <v>0</v>
      </c>
      <c r="W145" s="29">
        <f>IFERROR(VLOOKUP(I145,'RoC3'!$B$1:$C$160,2,0),0)</f>
        <v>0</v>
      </c>
      <c r="X145" s="29">
        <f>IFERROR(VLOOKUP(K145,'RoC4'!$B$1:$C$160,2,0),0)</f>
        <v>0</v>
      </c>
      <c r="Y145" s="29">
        <f>IFERROR(VLOOKUP(M145,'RoC5'!$B$1:$C$160,2,0),0)</f>
        <v>0</v>
      </c>
      <c r="Z145" s="29">
        <f>IFERROR(VLOOKUP(O145,'RoC6'!$B$1:$C$160,2,0),0)</f>
        <v>0</v>
      </c>
      <c r="AA145" s="29">
        <f>IFERROR(VLOOKUP(Q145,'RoC7'!$B$1:$C$160,2,0),0)</f>
        <v>0</v>
      </c>
      <c r="AB145" s="29">
        <f>IFERROR(VLOOKUP(S145,'RoC8'!$B$1:$C$160,2,0),0)</f>
        <v>0</v>
      </c>
    </row>
    <row r="146">
      <c r="A146" s="7">
        <v>145.0</v>
      </c>
      <c r="B146" s="57"/>
      <c r="C146" s="26">
        <f t="shared" si="1"/>
        <v>0</v>
      </c>
      <c r="D146" s="27"/>
      <c r="E146" s="28" t="str">
        <f>IFERROR(VLOOKUP($B146,'RoC1'!$A$1:$B$160,2,0),"0")</f>
        <v>0</v>
      </c>
      <c r="F146" s="29">
        <f>IFERROR(VLOOKUP(E146,'RoC1'!$B$1:$C$160,2,0),0)</f>
        <v>0</v>
      </c>
      <c r="G146" s="28" t="str">
        <f>IFERROR(VLOOKUP($B146,'RoC2'!$A$1:$B$161,2,0),"0")</f>
        <v>0</v>
      </c>
      <c r="H146" s="29">
        <f>IFERROR(VLOOKUP(G146,'RoC2'!$B$1:$C$161,2,0),0)</f>
        <v>0</v>
      </c>
      <c r="I146" s="28">
        <f>IFERROR(VLOOKUP($B146,'RoC3'!$A$1:$B$161,2,0),0)</f>
        <v>0</v>
      </c>
      <c r="J146" s="29">
        <f>IFERROR(VLOOKUP(I146,'RoC3'!$B$1:$C$161,2,0),0)</f>
        <v>0</v>
      </c>
      <c r="K146" s="28">
        <f>IFERROR(VLOOKUP($B146,'RoC4'!$A$1:$B$161,2,0),0)</f>
        <v>0</v>
      </c>
      <c r="L146" s="29">
        <f>IFERROR(VLOOKUP(K146,'RoC4'!$B$1:$C$161,2,0),0)</f>
        <v>0</v>
      </c>
      <c r="M146" s="28">
        <f>IFERROR(VLOOKUP($B146,'RoC5'!$A$1:$B$161,2,0),0)</f>
        <v>0</v>
      </c>
      <c r="N146" s="29">
        <f>IFERROR(VLOOKUP(M146,'RoC5'!$B$1:$C$161,2,0),0)</f>
        <v>0</v>
      </c>
      <c r="O146" s="28">
        <f>IFERROR(VLOOKUP($B146,'RoC6'!$A$1:$B$161,2,0),0)</f>
        <v>0</v>
      </c>
      <c r="P146" s="29">
        <f>IFERROR(VLOOKUP(O146,'RoC6'!$B$1:$C$161,2,0),0)</f>
        <v>0</v>
      </c>
      <c r="Q146" s="28">
        <f>IFERROR(VLOOKUP($B146,'RoC7'!$A$1:$B$161,2,0),0)</f>
        <v>0</v>
      </c>
      <c r="R146" s="29">
        <f>IFERROR(VLOOKUP(Q146,'RoC7'!$B$1:$C$161,2,0),0)</f>
        <v>0</v>
      </c>
      <c r="S146" s="28">
        <f>IFERROR(VLOOKUP($B146,'RoC8'!$A$1:$B$161,2,0),0)</f>
        <v>0</v>
      </c>
      <c r="T146" s="29">
        <f>IFERROR(VLOOKUP(S146,'RoC8'!$B$1:$C$161,2,0),0)</f>
        <v>0</v>
      </c>
      <c r="U146" s="29">
        <f>IFERROR(VLOOKUP(E146,'RoC1'!$B$1:$C$160,2,0),0)</f>
        <v>0</v>
      </c>
      <c r="V146" s="29">
        <f>IFERROR(VLOOKUP(G146,'RoC2'!$B$1:$C$160,2,0),0)</f>
        <v>0</v>
      </c>
      <c r="W146" s="29">
        <f>IFERROR(VLOOKUP(I146,'RoC3'!$B$1:$C$160,2,0),0)</f>
        <v>0</v>
      </c>
      <c r="X146" s="29">
        <f>IFERROR(VLOOKUP(K146,'RoC4'!$B$1:$C$160,2,0),0)</f>
        <v>0</v>
      </c>
      <c r="Y146" s="29">
        <f>IFERROR(VLOOKUP(M146,'RoC5'!$B$1:$C$160,2,0),0)</f>
        <v>0</v>
      </c>
      <c r="Z146" s="29">
        <f>IFERROR(VLOOKUP(O146,'RoC6'!$B$1:$C$160,2,0),0)</f>
        <v>0</v>
      </c>
      <c r="AA146" s="29">
        <f>IFERROR(VLOOKUP(Q146,'RoC7'!$B$1:$C$160,2,0),0)</f>
        <v>0</v>
      </c>
      <c r="AB146" s="29">
        <f>IFERROR(VLOOKUP(S146,'RoC8'!$B$1:$C$160,2,0),0)</f>
        <v>0</v>
      </c>
    </row>
    <row r="147">
      <c r="A147" s="7">
        <v>146.0</v>
      </c>
      <c r="B147" s="57"/>
      <c r="C147" s="26">
        <f t="shared" si="1"/>
        <v>0</v>
      </c>
      <c r="D147" s="27"/>
      <c r="E147" s="28" t="str">
        <f>IFERROR(VLOOKUP($B147,'RoC1'!$A$1:$B$160,2,0),"0")</f>
        <v>0</v>
      </c>
      <c r="F147" s="29">
        <f>IFERROR(VLOOKUP(E147,'RoC1'!$B$1:$C$160,2,0),0)</f>
        <v>0</v>
      </c>
      <c r="G147" s="28" t="str">
        <f>IFERROR(VLOOKUP($B147,'RoC2'!$A$1:$B$161,2,0),"0")</f>
        <v>0</v>
      </c>
      <c r="H147" s="29">
        <f>IFERROR(VLOOKUP(G147,'RoC2'!$B$1:$C$161,2,0),0)</f>
        <v>0</v>
      </c>
      <c r="I147" s="28">
        <f>IFERROR(VLOOKUP($B147,'RoC3'!$A$1:$B$161,2,0),0)</f>
        <v>0</v>
      </c>
      <c r="J147" s="29">
        <f>IFERROR(VLOOKUP(I147,'RoC3'!$B$1:$C$161,2,0),0)</f>
        <v>0</v>
      </c>
      <c r="K147" s="28">
        <f>IFERROR(VLOOKUP($B147,'RoC4'!$A$1:$B$161,2,0),0)</f>
        <v>0</v>
      </c>
      <c r="L147" s="29">
        <f>IFERROR(VLOOKUP(K147,'RoC4'!$B$1:$C$161,2,0),0)</f>
        <v>0</v>
      </c>
      <c r="M147" s="28">
        <f>IFERROR(VLOOKUP($B147,'RoC5'!$A$1:$B$161,2,0),0)</f>
        <v>0</v>
      </c>
      <c r="N147" s="29">
        <f>IFERROR(VLOOKUP(M147,'RoC5'!$B$1:$C$161,2,0),0)</f>
        <v>0</v>
      </c>
      <c r="O147" s="28">
        <f>IFERROR(VLOOKUP($B147,'RoC6'!$A$1:$B$161,2,0),0)</f>
        <v>0</v>
      </c>
      <c r="P147" s="29">
        <f>IFERROR(VLOOKUP(O147,'RoC6'!$B$1:$C$161,2,0),0)</f>
        <v>0</v>
      </c>
      <c r="Q147" s="28">
        <f>IFERROR(VLOOKUP($B147,'RoC7'!$A$1:$B$161,2,0),0)</f>
        <v>0</v>
      </c>
      <c r="R147" s="29">
        <f>IFERROR(VLOOKUP(Q147,'RoC7'!$B$1:$C$161,2,0),0)</f>
        <v>0</v>
      </c>
      <c r="S147" s="28">
        <f>IFERROR(VLOOKUP($B147,'RoC8'!$A$1:$B$161,2,0),0)</f>
        <v>0</v>
      </c>
      <c r="T147" s="29">
        <f>IFERROR(VLOOKUP(S147,'RoC8'!$B$1:$C$161,2,0),0)</f>
        <v>0</v>
      </c>
      <c r="U147" s="29">
        <f>IFERROR(VLOOKUP(E147,'RoC1'!$B$1:$C$160,2,0),0)</f>
        <v>0</v>
      </c>
      <c r="V147" s="29">
        <f>IFERROR(VLOOKUP(G147,'RoC2'!$B$1:$C$160,2,0),0)</f>
        <v>0</v>
      </c>
      <c r="W147" s="29">
        <f>IFERROR(VLOOKUP(I147,'RoC3'!$B$1:$C$160,2,0),0)</f>
        <v>0</v>
      </c>
      <c r="X147" s="29">
        <f>IFERROR(VLOOKUP(K147,'RoC4'!$B$1:$C$160,2,0),0)</f>
        <v>0</v>
      </c>
      <c r="Y147" s="29">
        <f>IFERROR(VLOOKUP(M147,'RoC5'!$B$1:$C$160,2,0),0)</f>
        <v>0</v>
      </c>
      <c r="Z147" s="29">
        <f>IFERROR(VLOOKUP(O147,'RoC6'!$B$1:$C$160,2,0),0)</f>
        <v>0</v>
      </c>
      <c r="AA147" s="29">
        <f>IFERROR(VLOOKUP(Q147,'RoC7'!$B$1:$C$160,2,0),0)</f>
        <v>0</v>
      </c>
      <c r="AB147" s="29">
        <f>IFERROR(VLOOKUP(S147,'RoC8'!$B$1:$C$160,2,0),0)</f>
        <v>0</v>
      </c>
    </row>
    <row r="148">
      <c r="A148" s="7">
        <v>147.0</v>
      </c>
      <c r="B148" s="57"/>
      <c r="C148" s="26">
        <f t="shared" si="1"/>
        <v>0</v>
      </c>
      <c r="D148" s="27"/>
      <c r="E148" s="28" t="str">
        <f>IFERROR(VLOOKUP($B148,'RoC1'!$A$1:$B$160,2,0),"0")</f>
        <v>0</v>
      </c>
      <c r="F148" s="29">
        <f>IFERROR(VLOOKUP(E148,'RoC1'!$B$1:$C$160,2,0),0)</f>
        <v>0</v>
      </c>
      <c r="G148" s="28" t="str">
        <f>IFERROR(VLOOKUP($B148,'RoC2'!$A$1:$B$161,2,0),"0")</f>
        <v>0</v>
      </c>
      <c r="H148" s="29">
        <f>IFERROR(VLOOKUP(G148,'RoC2'!$B$1:$C$161,2,0),0)</f>
        <v>0</v>
      </c>
      <c r="I148" s="28">
        <f>IFERROR(VLOOKUP($B148,'RoC3'!$A$1:$B$161,2,0),0)</f>
        <v>0</v>
      </c>
      <c r="J148" s="29">
        <f>IFERROR(VLOOKUP(I148,'RoC3'!$B$1:$C$161,2,0),0)</f>
        <v>0</v>
      </c>
      <c r="K148" s="28">
        <f>IFERROR(VLOOKUP($B148,'RoC4'!$A$1:$B$161,2,0),0)</f>
        <v>0</v>
      </c>
      <c r="L148" s="29">
        <f>IFERROR(VLOOKUP(K148,'RoC4'!$B$1:$C$161,2,0),0)</f>
        <v>0</v>
      </c>
      <c r="M148" s="28">
        <f>IFERROR(VLOOKUP($B148,'RoC5'!$A$1:$B$161,2,0),0)</f>
        <v>0</v>
      </c>
      <c r="N148" s="29">
        <f>IFERROR(VLOOKUP(M148,'RoC5'!$B$1:$C$161,2,0),0)</f>
        <v>0</v>
      </c>
      <c r="O148" s="28">
        <f>IFERROR(VLOOKUP($B148,'RoC6'!$A$1:$B$161,2,0),0)</f>
        <v>0</v>
      </c>
      <c r="P148" s="29">
        <f>IFERROR(VLOOKUP(O148,'RoC6'!$B$1:$C$161,2,0),0)</f>
        <v>0</v>
      </c>
      <c r="Q148" s="28">
        <f>IFERROR(VLOOKUP($B148,'RoC7'!$A$1:$B$161,2,0),0)</f>
        <v>0</v>
      </c>
      <c r="R148" s="29">
        <f>IFERROR(VLOOKUP(Q148,'RoC7'!$B$1:$C$161,2,0),0)</f>
        <v>0</v>
      </c>
      <c r="S148" s="28">
        <f>IFERROR(VLOOKUP($B148,'RoC8'!$A$1:$B$161,2,0),0)</f>
        <v>0</v>
      </c>
      <c r="T148" s="29">
        <f>IFERROR(VLOOKUP(S148,'RoC8'!$B$1:$C$161,2,0),0)</f>
        <v>0</v>
      </c>
      <c r="U148" s="29">
        <f>IFERROR(VLOOKUP(E148,'RoC1'!$B$1:$C$160,2,0),0)</f>
        <v>0</v>
      </c>
      <c r="V148" s="29">
        <f>IFERROR(VLOOKUP(G148,'RoC2'!$B$1:$C$160,2,0),0)</f>
        <v>0</v>
      </c>
      <c r="W148" s="29">
        <f>IFERROR(VLOOKUP(I148,'RoC3'!$B$1:$C$160,2,0),0)</f>
        <v>0</v>
      </c>
      <c r="X148" s="29">
        <f>IFERROR(VLOOKUP(K148,'RoC4'!$B$1:$C$160,2,0),0)</f>
        <v>0</v>
      </c>
      <c r="Y148" s="29">
        <f>IFERROR(VLOOKUP(M148,'RoC5'!$B$1:$C$160,2,0),0)</f>
        <v>0</v>
      </c>
      <c r="Z148" s="29">
        <f>IFERROR(VLOOKUP(O148,'RoC6'!$B$1:$C$160,2,0),0)</f>
        <v>0</v>
      </c>
      <c r="AA148" s="29">
        <f>IFERROR(VLOOKUP(Q148,'RoC7'!$B$1:$C$160,2,0),0)</f>
        <v>0</v>
      </c>
      <c r="AB148" s="29">
        <f>IFERROR(VLOOKUP(S148,'RoC8'!$B$1:$C$160,2,0),0)</f>
        <v>0</v>
      </c>
    </row>
    <row r="149">
      <c r="A149" s="7">
        <v>148.0</v>
      </c>
      <c r="B149" s="57"/>
      <c r="C149" s="26">
        <f t="shared" si="1"/>
        <v>0</v>
      </c>
      <c r="D149" s="27"/>
      <c r="E149" s="28" t="str">
        <f>IFERROR(VLOOKUP($B149,'RoC1'!$A$1:$B$160,2,0),"0")</f>
        <v>0</v>
      </c>
      <c r="F149" s="29">
        <f>IFERROR(VLOOKUP(E149,'RoC1'!$B$1:$C$160,2,0),0)</f>
        <v>0</v>
      </c>
      <c r="G149" s="28" t="str">
        <f>IFERROR(VLOOKUP($B149,'RoC2'!$A$1:$B$161,2,0),"0")</f>
        <v>0</v>
      </c>
      <c r="H149" s="29">
        <f>IFERROR(VLOOKUP(G149,'RoC2'!$B$1:$C$161,2,0),0)</f>
        <v>0</v>
      </c>
      <c r="I149" s="28">
        <f>IFERROR(VLOOKUP($B149,'RoC3'!$A$1:$B$161,2,0),0)</f>
        <v>0</v>
      </c>
      <c r="J149" s="29">
        <f>IFERROR(VLOOKUP(I149,'RoC3'!$B$1:$C$161,2,0),0)</f>
        <v>0</v>
      </c>
      <c r="K149" s="28">
        <f>IFERROR(VLOOKUP($B149,'RoC4'!$A$1:$B$161,2,0),0)</f>
        <v>0</v>
      </c>
      <c r="L149" s="29">
        <f>IFERROR(VLOOKUP(K149,'RoC4'!$B$1:$C$161,2,0),0)</f>
        <v>0</v>
      </c>
      <c r="M149" s="28">
        <f>IFERROR(VLOOKUP($B149,'RoC5'!$A$1:$B$161,2,0),0)</f>
        <v>0</v>
      </c>
      <c r="N149" s="29">
        <f>IFERROR(VLOOKUP(M149,'RoC5'!$B$1:$C$161,2,0),0)</f>
        <v>0</v>
      </c>
      <c r="O149" s="28">
        <f>IFERROR(VLOOKUP($B149,'RoC6'!$A$1:$B$161,2,0),0)</f>
        <v>0</v>
      </c>
      <c r="P149" s="29">
        <f>IFERROR(VLOOKUP(O149,'RoC6'!$B$1:$C$161,2,0),0)</f>
        <v>0</v>
      </c>
      <c r="Q149" s="28">
        <f>IFERROR(VLOOKUP($B149,'RoC7'!$A$1:$B$161,2,0),0)</f>
        <v>0</v>
      </c>
      <c r="R149" s="29">
        <f>IFERROR(VLOOKUP(Q149,'RoC7'!$B$1:$C$161,2,0),0)</f>
        <v>0</v>
      </c>
      <c r="S149" s="28">
        <f>IFERROR(VLOOKUP($B149,'RoC8'!$A$1:$B$161,2,0),0)</f>
        <v>0</v>
      </c>
      <c r="T149" s="29">
        <f>IFERROR(VLOOKUP(S149,'RoC8'!$B$1:$C$161,2,0),0)</f>
        <v>0</v>
      </c>
      <c r="U149" s="29">
        <f>IFERROR(VLOOKUP(E149,'RoC1'!$B$1:$C$160,2,0),0)</f>
        <v>0</v>
      </c>
      <c r="V149" s="29">
        <f>IFERROR(VLOOKUP(G149,'RoC2'!$B$1:$C$160,2,0),0)</f>
        <v>0</v>
      </c>
      <c r="W149" s="29">
        <f>IFERROR(VLOOKUP(I149,'RoC3'!$B$1:$C$160,2,0),0)</f>
        <v>0</v>
      </c>
      <c r="X149" s="29">
        <f>IFERROR(VLOOKUP(K149,'RoC4'!$B$1:$C$160,2,0),0)</f>
        <v>0</v>
      </c>
      <c r="Y149" s="29">
        <f>IFERROR(VLOOKUP(M149,'RoC5'!$B$1:$C$160,2,0),0)</f>
        <v>0</v>
      </c>
      <c r="Z149" s="29">
        <f>IFERROR(VLOOKUP(O149,'RoC6'!$B$1:$C$160,2,0),0)</f>
        <v>0</v>
      </c>
      <c r="AA149" s="29">
        <f>IFERROR(VLOOKUP(Q149,'RoC7'!$B$1:$C$160,2,0),0)</f>
        <v>0</v>
      </c>
      <c r="AB149" s="29">
        <f>IFERROR(VLOOKUP(S149,'RoC8'!$B$1:$C$160,2,0),0)</f>
        <v>0</v>
      </c>
    </row>
    <row r="150">
      <c r="A150" s="7">
        <v>149.0</v>
      </c>
      <c r="B150" s="57"/>
      <c r="C150" s="26">
        <f t="shared" si="1"/>
        <v>0</v>
      </c>
      <c r="D150" s="27"/>
      <c r="E150" s="28" t="str">
        <f>IFERROR(VLOOKUP($B150,'RoC1'!$A$1:$B$160,2,0),"0")</f>
        <v>0</v>
      </c>
      <c r="F150" s="29">
        <f>IFERROR(VLOOKUP(E150,'RoC1'!$B$1:$C$160,2,0),0)</f>
        <v>0</v>
      </c>
      <c r="G150" s="28" t="str">
        <f>IFERROR(VLOOKUP($B150,'RoC2'!$A$1:$B$161,2,0),"0")</f>
        <v>0</v>
      </c>
      <c r="H150" s="29">
        <f>IFERROR(VLOOKUP(G150,'RoC2'!$B$1:$C$161,2,0),0)</f>
        <v>0</v>
      </c>
      <c r="I150" s="28">
        <f>IFERROR(VLOOKUP($B150,'RoC3'!$A$1:$B$161,2,0),0)</f>
        <v>0</v>
      </c>
      <c r="J150" s="29">
        <f>IFERROR(VLOOKUP(I150,'RoC3'!$B$1:$C$161,2,0),0)</f>
        <v>0</v>
      </c>
      <c r="K150" s="28">
        <f>IFERROR(VLOOKUP($B150,'RoC4'!$A$1:$B$161,2,0),0)</f>
        <v>0</v>
      </c>
      <c r="L150" s="29">
        <f>IFERROR(VLOOKUP(K150,'RoC4'!$B$1:$C$161,2,0),0)</f>
        <v>0</v>
      </c>
      <c r="M150" s="28">
        <f>IFERROR(VLOOKUP($B150,'RoC5'!$A$1:$B$161,2,0),0)</f>
        <v>0</v>
      </c>
      <c r="N150" s="29">
        <f>IFERROR(VLOOKUP(M150,'RoC5'!$B$1:$C$161,2,0),0)</f>
        <v>0</v>
      </c>
      <c r="O150" s="28">
        <f>IFERROR(VLOOKUP($B150,'RoC6'!$A$1:$B$161,2,0),0)</f>
        <v>0</v>
      </c>
      <c r="P150" s="29">
        <f>IFERROR(VLOOKUP(O150,'RoC6'!$B$1:$C$161,2,0),0)</f>
        <v>0</v>
      </c>
      <c r="Q150" s="28">
        <f>IFERROR(VLOOKUP($B150,'RoC7'!$A$1:$B$161,2,0),0)</f>
        <v>0</v>
      </c>
      <c r="R150" s="29">
        <f>IFERROR(VLOOKUP(Q150,'RoC7'!$B$1:$C$161,2,0),0)</f>
        <v>0</v>
      </c>
      <c r="S150" s="28">
        <f>IFERROR(VLOOKUP($B150,'RoC8'!$A$1:$B$161,2,0),0)</f>
        <v>0</v>
      </c>
      <c r="T150" s="29">
        <f>IFERROR(VLOOKUP(S150,'RoC8'!$B$1:$C$161,2,0),0)</f>
        <v>0</v>
      </c>
      <c r="U150" s="29">
        <f>IFERROR(VLOOKUP(E150,'RoC1'!$B$1:$C$160,2,0),0)</f>
        <v>0</v>
      </c>
      <c r="V150" s="29">
        <f>IFERROR(VLOOKUP(G150,'RoC2'!$B$1:$C$160,2,0),0)</f>
        <v>0</v>
      </c>
      <c r="W150" s="29">
        <f>IFERROR(VLOOKUP(I150,'RoC3'!$B$1:$C$160,2,0),0)</f>
        <v>0</v>
      </c>
      <c r="X150" s="29">
        <f>IFERROR(VLOOKUP(K150,'RoC4'!$B$1:$C$160,2,0),0)</f>
        <v>0</v>
      </c>
      <c r="Y150" s="29">
        <f>IFERROR(VLOOKUP(M150,'RoC5'!$B$1:$C$160,2,0),0)</f>
        <v>0</v>
      </c>
      <c r="Z150" s="29">
        <f>IFERROR(VLOOKUP(O150,'RoC6'!$B$1:$C$160,2,0),0)</f>
        <v>0</v>
      </c>
      <c r="AA150" s="29">
        <f>IFERROR(VLOOKUP(Q150,'RoC7'!$B$1:$C$160,2,0),0)</f>
        <v>0</v>
      </c>
      <c r="AB150" s="29">
        <f>IFERROR(VLOOKUP(S150,'RoC8'!$B$1:$C$160,2,0),0)</f>
        <v>0</v>
      </c>
    </row>
    <row r="151">
      <c r="A151" s="7">
        <v>150.0</v>
      </c>
      <c r="B151" s="57"/>
      <c r="C151" s="26">
        <f t="shared" si="1"/>
        <v>0</v>
      </c>
      <c r="D151" s="27"/>
      <c r="E151" s="28" t="str">
        <f>IFERROR(VLOOKUP($B151,'RoC1'!$A$1:$B$160,2,0),"0")</f>
        <v>0</v>
      </c>
      <c r="F151" s="29">
        <f>IFERROR(VLOOKUP(E151,'RoC1'!$B$1:$C$160,2,0),0)</f>
        <v>0</v>
      </c>
      <c r="G151" s="28" t="str">
        <f>IFERROR(VLOOKUP($B151,'RoC2'!$A$1:$B$161,2,0),"0")</f>
        <v>0</v>
      </c>
      <c r="H151" s="29">
        <f>IFERROR(VLOOKUP(G151,'RoC2'!$B$1:$C$161,2,0),0)</f>
        <v>0</v>
      </c>
      <c r="I151" s="28">
        <f>IFERROR(VLOOKUP($B151,'RoC3'!$A$1:$B$161,2,0),0)</f>
        <v>0</v>
      </c>
      <c r="J151" s="29">
        <f>IFERROR(VLOOKUP(I151,'RoC3'!$B$1:$C$161,2,0),0)</f>
        <v>0</v>
      </c>
      <c r="K151" s="28">
        <f>IFERROR(VLOOKUP($B151,'RoC4'!$A$1:$B$161,2,0),0)</f>
        <v>0</v>
      </c>
      <c r="L151" s="29">
        <f>IFERROR(VLOOKUP(K151,'RoC4'!$B$1:$C$161,2,0),0)</f>
        <v>0</v>
      </c>
      <c r="M151" s="28">
        <f>IFERROR(VLOOKUP($B151,'RoC5'!$A$1:$B$161,2,0),0)</f>
        <v>0</v>
      </c>
      <c r="N151" s="29">
        <f>IFERROR(VLOOKUP(M151,'RoC5'!$B$1:$C$161,2,0),0)</f>
        <v>0</v>
      </c>
      <c r="O151" s="28">
        <f>IFERROR(VLOOKUP($B151,'RoC6'!$A$1:$B$161,2,0),0)</f>
        <v>0</v>
      </c>
      <c r="P151" s="29">
        <f>IFERROR(VLOOKUP(O151,'RoC6'!$B$1:$C$161,2,0),0)</f>
        <v>0</v>
      </c>
      <c r="Q151" s="28">
        <f>IFERROR(VLOOKUP($B151,'RoC7'!$A$1:$B$161,2,0),0)</f>
        <v>0</v>
      </c>
      <c r="R151" s="29">
        <f>IFERROR(VLOOKUP(Q151,'RoC7'!$B$1:$C$161,2,0),0)</f>
        <v>0</v>
      </c>
      <c r="S151" s="28">
        <f>IFERROR(VLOOKUP($B151,'RoC8'!$A$1:$B$161,2,0),0)</f>
        <v>0</v>
      </c>
      <c r="T151" s="29">
        <f>IFERROR(VLOOKUP(S151,'RoC8'!$B$1:$C$161,2,0),0)</f>
        <v>0</v>
      </c>
      <c r="U151" s="29">
        <f>IFERROR(VLOOKUP(E151,'RoC1'!$B$1:$C$160,2,0),0)</f>
        <v>0</v>
      </c>
      <c r="V151" s="29">
        <f>IFERROR(VLOOKUP(G151,'RoC2'!$B$1:$C$160,2,0),0)</f>
        <v>0</v>
      </c>
      <c r="W151" s="29">
        <f>IFERROR(VLOOKUP(I151,'RoC3'!$B$1:$C$160,2,0),0)</f>
        <v>0</v>
      </c>
      <c r="X151" s="29">
        <f>IFERROR(VLOOKUP(K151,'RoC4'!$B$1:$C$160,2,0),0)</f>
        <v>0</v>
      </c>
      <c r="Y151" s="29">
        <f>IFERROR(VLOOKUP(M151,'RoC5'!$B$1:$C$160,2,0),0)</f>
        <v>0</v>
      </c>
      <c r="Z151" s="29">
        <f>IFERROR(VLOOKUP(O151,'RoC6'!$B$1:$C$160,2,0),0)</f>
        <v>0</v>
      </c>
      <c r="AA151" s="29">
        <f>IFERROR(VLOOKUP(Q151,'RoC7'!$B$1:$C$160,2,0),0)</f>
        <v>0</v>
      </c>
      <c r="AB151" s="29">
        <f>IFERROR(VLOOKUP(S151,'RoC8'!$B$1:$C$160,2,0),0)</f>
        <v>0</v>
      </c>
    </row>
    <row r="152">
      <c r="A152" s="7">
        <v>151.0</v>
      </c>
      <c r="B152" s="57"/>
      <c r="C152" s="26">
        <f t="shared" si="1"/>
        <v>0</v>
      </c>
      <c r="D152" s="27"/>
      <c r="E152" s="28" t="str">
        <f>IFERROR(VLOOKUP($B152,'RoC1'!$A$1:$B$160,2,0),"0")</f>
        <v>0</v>
      </c>
      <c r="F152" s="29">
        <f>IFERROR(VLOOKUP(E152,'RoC1'!$B$1:$C$160,2,0),0)</f>
        <v>0</v>
      </c>
      <c r="G152" s="28" t="str">
        <f>IFERROR(VLOOKUP($B152,'RoC2'!$A$1:$B$161,2,0),"0")</f>
        <v>0</v>
      </c>
      <c r="H152" s="29">
        <f>IFERROR(VLOOKUP(G152,'RoC2'!$B$1:$C$161,2,0),0)</f>
        <v>0</v>
      </c>
      <c r="I152" s="28">
        <f>IFERROR(VLOOKUP($B152,'RoC3'!$A$1:$B$161,2,0),0)</f>
        <v>0</v>
      </c>
      <c r="J152" s="29">
        <f>IFERROR(VLOOKUP(I152,'RoC3'!$B$1:$C$161,2,0),0)</f>
        <v>0</v>
      </c>
      <c r="K152" s="28">
        <f>IFERROR(VLOOKUP($B152,'RoC4'!$A$1:$B$161,2,0),0)</f>
        <v>0</v>
      </c>
      <c r="L152" s="29">
        <f>IFERROR(VLOOKUP(K152,'RoC4'!$B$1:$C$161,2,0),0)</f>
        <v>0</v>
      </c>
      <c r="M152" s="28">
        <f>IFERROR(VLOOKUP($B152,'RoC5'!$A$1:$B$161,2,0),0)</f>
        <v>0</v>
      </c>
      <c r="N152" s="29">
        <f>IFERROR(VLOOKUP(M152,'RoC5'!$B$1:$C$161,2,0),0)</f>
        <v>0</v>
      </c>
      <c r="O152" s="28">
        <f>IFERROR(VLOOKUP($B152,'RoC6'!$A$1:$B$161,2,0),0)</f>
        <v>0</v>
      </c>
      <c r="P152" s="29">
        <f>IFERROR(VLOOKUP(O152,'RoC6'!$B$1:$C$161,2,0),0)</f>
        <v>0</v>
      </c>
      <c r="Q152" s="28">
        <f>IFERROR(VLOOKUP($B152,'RoC7'!$A$1:$B$161,2,0),0)</f>
        <v>0</v>
      </c>
      <c r="R152" s="29">
        <f>IFERROR(VLOOKUP(Q152,'RoC7'!$B$1:$C$161,2,0),0)</f>
        <v>0</v>
      </c>
      <c r="S152" s="28">
        <f>IFERROR(VLOOKUP($B152,'RoC8'!$A$1:$B$161,2,0),0)</f>
        <v>0</v>
      </c>
      <c r="T152" s="29">
        <f>IFERROR(VLOOKUP(S152,'RoC8'!$B$1:$C$161,2,0),0)</f>
        <v>0</v>
      </c>
      <c r="U152" s="29">
        <f>IFERROR(VLOOKUP(E152,'RoC1'!$B$1:$C$160,2,0),0)</f>
        <v>0</v>
      </c>
      <c r="V152" s="29">
        <f>IFERROR(VLOOKUP(G152,'RoC2'!$B$1:$C$160,2,0),0)</f>
        <v>0</v>
      </c>
      <c r="W152" s="29">
        <f>IFERROR(VLOOKUP(I152,'RoC3'!$B$1:$C$160,2,0),0)</f>
        <v>0</v>
      </c>
      <c r="X152" s="29">
        <f>IFERROR(VLOOKUP(K152,'RoC4'!$B$1:$C$160,2,0),0)</f>
        <v>0</v>
      </c>
      <c r="Y152" s="29">
        <f>IFERROR(VLOOKUP(M152,'RoC5'!$B$1:$C$160,2,0),0)</f>
        <v>0</v>
      </c>
      <c r="Z152" s="29">
        <f>IFERROR(VLOOKUP(O152,'RoC6'!$B$1:$C$160,2,0),0)</f>
        <v>0</v>
      </c>
      <c r="AA152" s="29">
        <f>IFERROR(VLOOKUP(Q152,'RoC7'!$B$1:$C$160,2,0),0)</f>
        <v>0</v>
      </c>
      <c r="AB152" s="29">
        <f>IFERROR(VLOOKUP(S152,'RoC8'!$B$1:$C$160,2,0),0)</f>
        <v>0</v>
      </c>
    </row>
    <row r="153">
      <c r="A153" s="7">
        <v>152.0</v>
      </c>
      <c r="B153" s="57"/>
      <c r="C153" s="26">
        <f t="shared" si="1"/>
        <v>0</v>
      </c>
      <c r="D153" s="27"/>
      <c r="E153" s="28" t="str">
        <f>IFERROR(VLOOKUP($B153,'RoC1'!$A$1:$B$160,2,0),"0")</f>
        <v>0</v>
      </c>
      <c r="F153" s="29">
        <f>IFERROR(VLOOKUP(E153,'RoC1'!$B$1:$C$160,2,0),0)</f>
        <v>0</v>
      </c>
      <c r="G153" s="28" t="str">
        <f>IFERROR(VLOOKUP($B153,'RoC2'!$A$1:$B$161,2,0),"0")</f>
        <v>0</v>
      </c>
      <c r="H153" s="29">
        <f>IFERROR(VLOOKUP(G153,'RoC2'!$B$1:$C$161,2,0),0)</f>
        <v>0</v>
      </c>
      <c r="I153" s="28">
        <f>IFERROR(VLOOKUP($B153,'RoC3'!$A$1:$B$161,2,0),0)</f>
        <v>0</v>
      </c>
      <c r="J153" s="29">
        <f>IFERROR(VLOOKUP(I153,'RoC3'!$B$1:$C$161,2,0),0)</f>
        <v>0</v>
      </c>
      <c r="K153" s="28">
        <f>IFERROR(VLOOKUP($B153,'RoC4'!$A$1:$B$161,2,0),0)</f>
        <v>0</v>
      </c>
      <c r="L153" s="29">
        <f>IFERROR(VLOOKUP(K153,'RoC4'!$B$1:$C$161,2,0),0)</f>
        <v>0</v>
      </c>
      <c r="M153" s="28">
        <f>IFERROR(VLOOKUP($B153,'RoC5'!$A$1:$B$161,2,0),0)</f>
        <v>0</v>
      </c>
      <c r="N153" s="29">
        <f>IFERROR(VLOOKUP(M153,'RoC5'!$B$1:$C$161,2,0),0)</f>
        <v>0</v>
      </c>
      <c r="O153" s="28">
        <f>IFERROR(VLOOKUP($B153,'RoC6'!$A$1:$B$161,2,0),0)</f>
        <v>0</v>
      </c>
      <c r="P153" s="29">
        <f>IFERROR(VLOOKUP(O153,'RoC6'!$B$1:$C$161,2,0),0)</f>
        <v>0</v>
      </c>
      <c r="Q153" s="28">
        <f>IFERROR(VLOOKUP($B153,'RoC7'!$A$1:$B$161,2,0),0)</f>
        <v>0</v>
      </c>
      <c r="R153" s="29">
        <f>IFERROR(VLOOKUP(Q153,'RoC7'!$B$1:$C$161,2,0),0)</f>
        <v>0</v>
      </c>
      <c r="S153" s="28">
        <f>IFERROR(VLOOKUP($B153,'RoC8'!$A$1:$B$161,2,0),0)</f>
        <v>0</v>
      </c>
      <c r="T153" s="29">
        <f>IFERROR(VLOOKUP(S153,'RoC8'!$B$1:$C$161,2,0),0)</f>
        <v>0</v>
      </c>
      <c r="U153" s="29">
        <f>IFERROR(VLOOKUP(E153,'RoC1'!$B$1:$C$160,2,0),0)</f>
        <v>0</v>
      </c>
      <c r="V153" s="29">
        <f>IFERROR(VLOOKUP(G153,'RoC2'!$B$1:$C$160,2,0),0)</f>
        <v>0</v>
      </c>
      <c r="W153" s="29">
        <f>IFERROR(VLOOKUP(I153,'RoC3'!$B$1:$C$160,2,0),0)</f>
        <v>0</v>
      </c>
      <c r="X153" s="29">
        <f>IFERROR(VLOOKUP(K153,'RoC4'!$B$1:$C$160,2,0),0)</f>
        <v>0</v>
      </c>
      <c r="Y153" s="29">
        <f>IFERROR(VLOOKUP(M153,'RoC5'!$B$1:$C$160,2,0),0)</f>
        <v>0</v>
      </c>
      <c r="Z153" s="29">
        <f>IFERROR(VLOOKUP(O153,'RoC6'!$B$1:$C$160,2,0),0)</f>
        <v>0</v>
      </c>
      <c r="AA153" s="29">
        <f>IFERROR(VLOOKUP(Q153,'RoC7'!$B$1:$C$160,2,0),0)</f>
        <v>0</v>
      </c>
      <c r="AB153" s="29">
        <f>IFERROR(VLOOKUP(S153,'RoC8'!$B$1:$C$160,2,0),0)</f>
        <v>0</v>
      </c>
    </row>
    <row r="154">
      <c r="A154" s="7">
        <v>153.0</v>
      </c>
      <c r="B154" s="57"/>
      <c r="C154" s="26">
        <f t="shared" si="1"/>
        <v>0</v>
      </c>
      <c r="D154" s="27"/>
      <c r="E154" s="28" t="str">
        <f>IFERROR(VLOOKUP($B154,'RoC1'!$A$1:$B$160,2,0),"0")</f>
        <v>0</v>
      </c>
      <c r="F154" s="29">
        <f>IFERROR(VLOOKUP(E154,'RoC1'!$B$1:$C$160,2,0),0)</f>
        <v>0</v>
      </c>
      <c r="G154" s="28" t="str">
        <f>IFERROR(VLOOKUP($B154,'RoC2'!$A$1:$B$161,2,0),"0")</f>
        <v>0</v>
      </c>
      <c r="H154" s="29">
        <f>IFERROR(VLOOKUP(G154,'RoC2'!$B$1:$C$161,2,0),0)</f>
        <v>0</v>
      </c>
      <c r="I154" s="28">
        <f>IFERROR(VLOOKUP($B154,'RoC3'!$A$1:$B$161,2,0),0)</f>
        <v>0</v>
      </c>
      <c r="J154" s="29">
        <f>IFERROR(VLOOKUP(I154,'RoC3'!$B$1:$C$161,2,0),0)</f>
        <v>0</v>
      </c>
      <c r="K154" s="28">
        <f>IFERROR(VLOOKUP($B154,'RoC4'!$A$1:$B$161,2,0),0)</f>
        <v>0</v>
      </c>
      <c r="L154" s="29">
        <f>IFERROR(VLOOKUP(K154,'RoC4'!$B$1:$C$161,2,0),0)</f>
        <v>0</v>
      </c>
      <c r="M154" s="28">
        <f>IFERROR(VLOOKUP($B154,'RoC5'!$A$1:$B$161,2,0),0)</f>
        <v>0</v>
      </c>
      <c r="N154" s="29">
        <f>IFERROR(VLOOKUP(M154,'RoC5'!$B$1:$C$161,2,0),0)</f>
        <v>0</v>
      </c>
      <c r="O154" s="28">
        <f>IFERROR(VLOOKUP($B154,'RoC6'!$A$1:$B$161,2,0),0)</f>
        <v>0</v>
      </c>
      <c r="P154" s="29">
        <f>IFERROR(VLOOKUP(O154,'RoC6'!$B$1:$C$161,2,0),0)</f>
        <v>0</v>
      </c>
      <c r="Q154" s="28">
        <f>IFERROR(VLOOKUP($B154,'RoC7'!$A$1:$B$161,2,0),0)</f>
        <v>0</v>
      </c>
      <c r="R154" s="29">
        <f>IFERROR(VLOOKUP(Q154,'RoC7'!$B$1:$C$161,2,0),0)</f>
        <v>0</v>
      </c>
      <c r="S154" s="28">
        <f>IFERROR(VLOOKUP($B154,'RoC8'!$A$1:$B$161,2,0),0)</f>
        <v>0</v>
      </c>
      <c r="T154" s="29">
        <f>IFERROR(VLOOKUP(S154,'RoC8'!$B$1:$C$161,2,0),0)</f>
        <v>0</v>
      </c>
      <c r="U154" s="29">
        <f>IFERROR(VLOOKUP(E154,'RoC1'!$B$1:$C$160,2,0),0)</f>
        <v>0</v>
      </c>
      <c r="V154" s="29">
        <f>IFERROR(VLOOKUP(G154,'RoC2'!$B$1:$C$160,2,0),0)</f>
        <v>0</v>
      </c>
      <c r="W154" s="29">
        <f>IFERROR(VLOOKUP(I154,'RoC3'!$B$1:$C$160,2,0),0)</f>
        <v>0</v>
      </c>
      <c r="X154" s="29">
        <f>IFERROR(VLOOKUP(K154,'RoC4'!$B$1:$C$160,2,0),0)</f>
        <v>0</v>
      </c>
      <c r="Y154" s="29">
        <f>IFERROR(VLOOKUP(M154,'RoC5'!$B$1:$C$160,2,0),0)</f>
        <v>0</v>
      </c>
      <c r="Z154" s="29">
        <f>IFERROR(VLOOKUP(O154,'RoC6'!$B$1:$C$160,2,0),0)</f>
        <v>0</v>
      </c>
      <c r="AA154" s="29">
        <f>IFERROR(VLOOKUP(Q154,'RoC7'!$B$1:$C$160,2,0),0)</f>
        <v>0</v>
      </c>
      <c r="AB154" s="29">
        <f>IFERROR(VLOOKUP(S154,'RoC8'!$B$1:$C$160,2,0),0)</f>
        <v>0</v>
      </c>
    </row>
    <row r="155">
      <c r="A155" s="7">
        <v>154.0</v>
      </c>
      <c r="B155" s="57"/>
      <c r="C155" s="26">
        <f t="shared" si="1"/>
        <v>0</v>
      </c>
      <c r="D155" s="27"/>
      <c r="E155" s="28" t="str">
        <f>IFERROR(VLOOKUP($B155,'RoC1'!$A$1:$B$160,2,0),"0")</f>
        <v>0</v>
      </c>
      <c r="F155" s="29">
        <f>IFERROR(VLOOKUP(E155,'RoC1'!$B$1:$C$160,2,0),0)</f>
        <v>0</v>
      </c>
      <c r="G155" s="28" t="str">
        <f>IFERROR(VLOOKUP($B155,'RoC2'!$A$1:$B$161,2,0),"0")</f>
        <v>0</v>
      </c>
      <c r="H155" s="29">
        <f>IFERROR(VLOOKUP(G155,'RoC2'!$B$1:$C$161,2,0),0)</f>
        <v>0</v>
      </c>
      <c r="I155" s="28">
        <f>IFERROR(VLOOKUP($B155,'RoC3'!$A$1:$B$161,2,0),0)</f>
        <v>0</v>
      </c>
      <c r="J155" s="29">
        <f>IFERROR(VLOOKUP(I155,'RoC3'!$B$1:$C$161,2,0),0)</f>
        <v>0</v>
      </c>
      <c r="K155" s="28">
        <f>IFERROR(VLOOKUP($B155,'RoC4'!$A$1:$B$161,2,0),0)</f>
        <v>0</v>
      </c>
      <c r="L155" s="29">
        <f>IFERROR(VLOOKUP(K155,'RoC4'!$B$1:$C$161,2,0),0)</f>
        <v>0</v>
      </c>
      <c r="M155" s="28">
        <f>IFERROR(VLOOKUP($B155,'RoC5'!$A$1:$B$161,2,0),0)</f>
        <v>0</v>
      </c>
      <c r="N155" s="29">
        <f>IFERROR(VLOOKUP(M155,'RoC5'!$B$1:$C$161,2,0),0)</f>
        <v>0</v>
      </c>
      <c r="O155" s="28">
        <f>IFERROR(VLOOKUP($B155,'RoC6'!$A$1:$B$161,2,0),0)</f>
        <v>0</v>
      </c>
      <c r="P155" s="29">
        <f>IFERROR(VLOOKUP(O155,'RoC6'!$B$1:$C$161,2,0),0)</f>
        <v>0</v>
      </c>
      <c r="Q155" s="28">
        <f>IFERROR(VLOOKUP($B155,'RoC7'!$A$1:$B$161,2,0),0)</f>
        <v>0</v>
      </c>
      <c r="R155" s="29">
        <f>IFERROR(VLOOKUP(Q155,'RoC7'!$B$1:$C$161,2,0),0)</f>
        <v>0</v>
      </c>
      <c r="S155" s="28">
        <f>IFERROR(VLOOKUP($B155,'RoC8'!$A$1:$B$161,2,0),0)</f>
        <v>0</v>
      </c>
      <c r="T155" s="29">
        <f>IFERROR(VLOOKUP(S155,'RoC8'!$B$1:$C$161,2,0),0)</f>
        <v>0</v>
      </c>
      <c r="U155" s="29">
        <f>IFERROR(VLOOKUP(E155,'RoC1'!$B$1:$C$160,2,0),0)</f>
        <v>0</v>
      </c>
      <c r="V155" s="29">
        <f>IFERROR(VLOOKUP(G155,'RoC2'!$B$1:$C$160,2,0),0)</f>
        <v>0</v>
      </c>
      <c r="W155" s="29">
        <f>IFERROR(VLOOKUP(I155,'RoC3'!$B$1:$C$160,2,0),0)</f>
        <v>0</v>
      </c>
      <c r="X155" s="29">
        <f>IFERROR(VLOOKUP(K155,'RoC4'!$B$1:$C$160,2,0),0)</f>
        <v>0</v>
      </c>
      <c r="Y155" s="29">
        <f>IFERROR(VLOOKUP(M155,'RoC5'!$B$1:$C$160,2,0),0)</f>
        <v>0</v>
      </c>
      <c r="Z155" s="29">
        <f>IFERROR(VLOOKUP(O155,'RoC6'!$B$1:$C$160,2,0),0)</f>
        <v>0</v>
      </c>
      <c r="AA155" s="29">
        <f>IFERROR(VLOOKUP(Q155,'RoC7'!$B$1:$C$160,2,0),0)</f>
        <v>0</v>
      </c>
      <c r="AB155" s="29">
        <f>IFERROR(VLOOKUP(S155,'RoC8'!$B$1:$C$160,2,0),0)</f>
        <v>0</v>
      </c>
    </row>
    <row r="156">
      <c r="A156" s="7">
        <v>155.0</v>
      </c>
      <c r="B156" s="57"/>
      <c r="C156" s="26">
        <f t="shared" si="1"/>
        <v>0</v>
      </c>
      <c r="D156" s="27"/>
      <c r="E156" s="28" t="str">
        <f>IFERROR(VLOOKUP($B156,'RoC1'!$A$1:$B$160,2,0),"0")</f>
        <v>0</v>
      </c>
      <c r="F156" s="29">
        <f>IFERROR(VLOOKUP(E156,'RoC1'!$B$1:$C$160,2,0),0)</f>
        <v>0</v>
      </c>
      <c r="G156" s="28" t="str">
        <f>IFERROR(VLOOKUP($B156,'RoC2'!$A$1:$B$161,2,0),"0")</f>
        <v>0</v>
      </c>
      <c r="H156" s="29">
        <f>IFERROR(VLOOKUP(G156,'RoC2'!$B$1:$C$161,2,0),0)</f>
        <v>0</v>
      </c>
      <c r="I156" s="28">
        <f>IFERROR(VLOOKUP($B156,'RoC3'!$A$1:$B$161,2,0),0)</f>
        <v>0</v>
      </c>
      <c r="J156" s="29">
        <f>IFERROR(VLOOKUP(I156,'RoC3'!$B$1:$C$161,2,0),0)</f>
        <v>0</v>
      </c>
      <c r="K156" s="28">
        <f>IFERROR(VLOOKUP($B156,'RoC4'!$A$1:$B$161,2,0),0)</f>
        <v>0</v>
      </c>
      <c r="L156" s="29">
        <f>IFERROR(VLOOKUP(K156,'RoC4'!$B$1:$C$161,2,0),0)</f>
        <v>0</v>
      </c>
      <c r="M156" s="28">
        <f>IFERROR(VLOOKUP($B156,'RoC5'!$A$1:$B$161,2,0),0)</f>
        <v>0</v>
      </c>
      <c r="N156" s="29">
        <f>IFERROR(VLOOKUP(M156,'RoC5'!$B$1:$C$161,2,0),0)</f>
        <v>0</v>
      </c>
      <c r="O156" s="28">
        <f>IFERROR(VLOOKUP($B156,'RoC6'!$A$1:$B$161,2,0),0)</f>
        <v>0</v>
      </c>
      <c r="P156" s="29">
        <f>IFERROR(VLOOKUP(O156,'RoC6'!$B$1:$C$161,2,0),0)</f>
        <v>0</v>
      </c>
      <c r="Q156" s="28">
        <f>IFERROR(VLOOKUP($B156,'RoC7'!$A$1:$B$161,2,0),0)</f>
        <v>0</v>
      </c>
      <c r="R156" s="29">
        <f>IFERROR(VLOOKUP(Q156,'RoC7'!$B$1:$C$161,2,0),0)</f>
        <v>0</v>
      </c>
      <c r="S156" s="28">
        <f>IFERROR(VLOOKUP($B156,'RoC8'!$A$1:$B$161,2,0),0)</f>
        <v>0</v>
      </c>
      <c r="T156" s="29">
        <f>IFERROR(VLOOKUP(S156,'RoC8'!$B$1:$C$161,2,0),0)</f>
        <v>0</v>
      </c>
      <c r="U156" s="29">
        <f>IFERROR(VLOOKUP(E156,'RoC1'!$B$1:$C$160,2,0),0)</f>
        <v>0</v>
      </c>
      <c r="V156" s="29">
        <f>IFERROR(VLOOKUP(G156,'RoC2'!$B$1:$C$160,2,0),0)</f>
        <v>0</v>
      </c>
      <c r="W156" s="29">
        <f>IFERROR(VLOOKUP(I156,'RoC3'!$B$1:$C$160,2,0),0)</f>
        <v>0</v>
      </c>
      <c r="X156" s="29">
        <f>IFERROR(VLOOKUP(K156,'RoC4'!$B$1:$C$160,2,0),0)</f>
        <v>0</v>
      </c>
      <c r="Y156" s="29">
        <f>IFERROR(VLOOKUP(M156,'RoC5'!$B$1:$C$160,2,0),0)</f>
        <v>0</v>
      </c>
      <c r="Z156" s="29">
        <f>IFERROR(VLOOKUP(O156,'RoC6'!$B$1:$C$160,2,0),0)</f>
        <v>0</v>
      </c>
      <c r="AA156" s="29">
        <f>IFERROR(VLOOKUP(Q156,'RoC7'!$B$1:$C$160,2,0),0)</f>
        <v>0</v>
      </c>
      <c r="AB156" s="29">
        <f>IFERROR(VLOOKUP(S156,'RoC8'!$B$1:$C$160,2,0),0)</f>
        <v>0</v>
      </c>
    </row>
    <row r="157">
      <c r="A157" s="7">
        <v>156.0</v>
      </c>
      <c r="B157" s="57"/>
      <c r="C157" s="26">
        <f t="shared" si="1"/>
        <v>0</v>
      </c>
      <c r="D157" s="27"/>
      <c r="E157" s="28" t="str">
        <f>IFERROR(VLOOKUP($B157,'RoC1'!$A$1:$B$160,2,0),"0")</f>
        <v>0</v>
      </c>
      <c r="F157" s="29">
        <f>IFERROR(VLOOKUP(E157,'RoC1'!$B$1:$C$160,2,0),0)</f>
        <v>0</v>
      </c>
      <c r="G157" s="28" t="str">
        <f>IFERROR(VLOOKUP($B157,'RoC2'!$A$1:$B$161,2,0),"0")</f>
        <v>0</v>
      </c>
      <c r="H157" s="29">
        <f>IFERROR(VLOOKUP(G157,'RoC2'!$B$1:$C$161,2,0),0)</f>
        <v>0</v>
      </c>
      <c r="I157" s="28">
        <f>IFERROR(VLOOKUP($B157,'RoC3'!$A$1:$B$161,2,0),0)</f>
        <v>0</v>
      </c>
      <c r="J157" s="29">
        <f>IFERROR(VLOOKUP(I157,'RoC3'!$B$1:$C$161,2,0),0)</f>
        <v>0</v>
      </c>
      <c r="K157" s="28">
        <f>IFERROR(VLOOKUP($B157,'RoC4'!$A$1:$B$161,2,0),0)</f>
        <v>0</v>
      </c>
      <c r="L157" s="29">
        <f>IFERROR(VLOOKUP(K157,'RoC4'!$B$1:$C$161,2,0),0)</f>
        <v>0</v>
      </c>
      <c r="M157" s="28">
        <f>IFERROR(VLOOKUP($B157,'RoC5'!$A$1:$B$161,2,0),0)</f>
        <v>0</v>
      </c>
      <c r="N157" s="29">
        <f>IFERROR(VLOOKUP(M157,'RoC5'!$B$1:$C$161,2,0),0)</f>
        <v>0</v>
      </c>
      <c r="O157" s="28">
        <f>IFERROR(VLOOKUP($B157,'RoC6'!$A$1:$B$161,2,0),0)</f>
        <v>0</v>
      </c>
      <c r="P157" s="29">
        <f>IFERROR(VLOOKUP(O157,'RoC6'!$B$1:$C$161,2,0),0)</f>
        <v>0</v>
      </c>
      <c r="Q157" s="28">
        <f>IFERROR(VLOOKUP($B157,'RoC7'!$A$1:$B$161,2,0),0)</f>
        <v>0</v>
      </c>
      <c r="R157" s="29">
        <f>IFERROR(VLOOKUP(Q157,'RoC7'!$B$1:$C$161,2,0),0)</f>
        <v>0</v>
      </c>
      <c r="S157" s="28">
        <f>IFERROR(VLOOKUP($B157,'RoC8'!$A$1:$B$161,2,0),0)</f>
        <v>0</v>
      </c>
      <c r="T157" s="29">
        <f>IFERROR(VLOOKUP(S157,'RoC8'!$B$1:$C$161,2,0),0)</f>
        <v>0</v>
      </c>
      <c r="U157" s="29">
        <f>IFERROR(VLOOKUP(E157,'RoC1'!$B$1:$C$160,2,0),0)</f>
        <v>0</v>
      </c>
      <c r="V157" s="29">
        <f>IFERROR(VLOOKUP(G157,'RoC2'!$B$1:$C$160,2,0),0)</f>
        <v>0</v>
      </c>
      <c r="W157" s="29">
        <f>IFERROR(VLOOKUP(I157,'RoC3'!$B$1:$C$160,2,0),0)</f>
        <v>0</v>
      </c>
      <c r="X157" s="29">
        <f>IFERROR(VLOOKUP(K157,'RoC4'!$B$1:$C$160,2,0),0)</f>
        <v>0</v>
      </c>
      <c r="Y157" s="29">
        <f>IFERROR(VLOOKUP(M157,'RoC5'!$B$1:$C$160,2,0),0)</f>
        <v>0</v>
      </c>
      <c r="Z157" s="29">
        <f>IFERROR(VLOOKUP(O157,'RoC6'!$B$1:$C$160,2,0),0)</f>
        <v>0</v>
      </c>
      <c r="AA157" s="29">
        <f>IFERROR(VLOOKUP(Q157,'RoC7'!$B$1:$C$160,2,0),0)</f>
        <v>0</v>
      </c>
      <c r="AB157" s="29">
        <f>IFERROR(VLOOKUP(S157,'RoC8'!$B$1:$C$160,2,0),0)</f>
        <v>0</v>
      </c>
    </row>
    <row r="158">
      <c r="A158" s="7">
        <v>157.0</v>
      </c>
      <c r="B158" s="57"/>
      <c r="C158" s="26">
        <f t="shared" si="1"/>
        <v>0</v>
      </c>
      <c r="D158" s="27"/>
      <c r="E158" s="28" t="str">
        <f>IFERROR(VLOOKUP($B158,'RoC1'!$A$1:$B$160,2,0),"0")</f>
        <v>0</v>
      </c>
      <c r="F158" s="29">
        <f>IFERROR(VLOOKUP(E158,'RoC1'!$B$1:$C$160,2,0),0)</f>
        <v>0</v>
      </c>
      <c r="G158" s="28" t="str">
        <f>IFERROR(VLOOKUP($B158,'RoC2'!$A$1:$B$161,2,0),"0")</f>
        <v>0</v>
      </c>
      <c r="H158" s="29">
        <f>IFERROR(VLOOKUP(G158,'RoC2'!$B$1:$C$161,2,0),0)</f>
        <v>0</v>
      </c>
      <c r="I158" s="28">
        <f>IFERROR(VLOOKUP($B158,'RoC3'!$A$1:$B$161,2,0),0)</f>
        <v>0</v>
      </c>
      <c r="J158" s="29">
        <f>IFERROR(VLOOKUP(I158,'RoC3'!$B$1:$C$161,2,0),0)</f>
        <v>0</v>
      </c>
      <c r="K158" s="28">
        <f>IFERROR(VLOOKUP($B158,'RoC4'!$A$1:$B$161,2,0),0)</f>
        <v>0</v>
      </c>
      <c r="L158" s="29">
        <f>IFERROR(VLOOKUP(K158,'RoC4'!$B$1:$C$161,2,0),0)</f>
        <v>0</v>
      </c>
      <c r="M158" s="28">
        <f>IFERROR(VLOOKUP($B158,'RoC5'!$A$1:$B$161,2,0),0)</f>
        <v>0</v>
      </c>
      <c r="N158" s="29">
        <f>IFERROR(VLOOKUP(M158,'RoC5'!$B$1:$C$161,2,0),0)</f>
        <v>0</v>
      </c>
      <c r="O158" s="28">
        <f>IFERROR(VLOOKUP($B158,'RoC6'!$A$1:$B$161,2,0),0)</f>
        <v>0</v>
      </c>
      <c r="P158" s="29">
        <f>IFERROR(VLOOKUP(O158,'RoC6'!$B$1:$C$161,2,0),0)</f>
        <v>0</v>
      </c>
      <c r="Q158" s="28">
        <f>IFERROR(VLOOKUP($B158,'RoC7'!$A$1:$B$161,2,0),0)</f>
        <v>0</v>
      </c>
      <c r="R158" s="29">
        <f>IFERROR(VLOOKUP(Q158,'RoC7'!$B$1:$C$161,2,0),0)</f>
        <v>0</v>
      </c>
      <c r="S158" s="28">
        <f>IFERROR(VLOOKUP($B158,'RoC8'!$A$1:$B$161,2,0),0)</f>
        <v>0</v>
      </c>
      <c r="T158" s="29">
        <f>IFERROR(VLOOKUP(S158,'RoC8'!$B$1:$C$161,2,0),0)</f>
        <v>0</v>
      </c>
      <c r="U158" s="29">
        <f>IFERROR(VLOOKUP(E158,'RoC1'!$B$1:$C$160,2,0),0)</f>
        <v>0</v>
      </c>
      <c r="V158" s="29">
        <f>IFERROR(VLOOKUP(G158,'RoC2'!$B$1:$C$160,2,0),0)</f>
        <v>0</v>
      </c>
      <c r="W158" s="29">
        <f>IFERROR(VLOOKUP(I158,'RoC3'!$B$1:$C$160,2,0),0)</f>
        <v>0</v>
      </c>
      <c r="X158" s="29">
        <f>IFERROR(VLOOKUP(K158,'RoC4'!$B$1:$C$160,2,0),0)</f>
        <v>0</v>
      </c>
      <c r="Y158" s="29">
        <f>IFERROR(VLOOKUP(M158,'RoC5'!$B$1:$C$160,2,0),0)</f>
        <v>0</v>
      </c>
      <c r="Z158" s="29">
        <f>IFERROR(VLOOKUP(O158,'RoC6'!$B$1:$C$160,2,0),0)</f>
        <v>0</v>
      </c>
      <c r="AA158" s="29">
        <f>IFERROR(VLOOKUP(Q158,'RoC7'!$B$1:$C$160,2,0),0)</f>
        <v>0</v>
      </c>
      <c r="AB158" s="29">
        <f>IFERROR(VLOOKUP(S158,'RoC8'!$B$1:$C$160,2,0),0)</f>
        <v>0</v>
      </c>
    </row>
    <row r="159">
      <c r="A159" s="7">
        <v>158.0</v>
      </c>
      <c r="B159" s="57"/>
      <c r="C159" s="26">
        <f t="shared" si="1"/>
        <v>0</v>
      </c>
      <c r="D159" s="27"/>
      <c r="E159" s="28" t="str">
        <f>IFERROR(VLOOKUP($B159,'RoC1'!$A$1:$B$160,2,0),"0")</f>
        <v>0</v>
      </c>
      <c r="F159" s="29">
        <f>IFERROR(VLOOKUP(E159,'RoC1'!$B$1:$C$160,2,0),0)</f>
        <v>0</v>
      </c>
      <c r="G159" s="28" t="str">
        <f>IFERROR(VLOOKUP($B159,'RoC2'!$A$1:$B$161,2,0),"0")</f>
        <v>0</v>
      </c>
      <c r="H159" s="29">
        <f>IFERROR(VLOOKUP(G159,'RoC2'!$B$1:$C$161,2,0),0)</f>
        <v>0</v>
      </c>
      <c r="I159" s="28">
        <f>IFERROR(VLOOKUP($B159,'RoC3'!$A$1:$B$161,2,0),0)</f>
        <v>0</v>
      </c>
      <c r="J159" s="29">
        <f>IFERROR(VLOOKUP(I159,'RoC3'!$B$1:$C$161,2,0),0)</f>
        <v>0</v>
      </c>
      <c r="K159" s="28">
        <f>IFERROR(VLOOKUP($B159,'RoC4'!$A$1:$B$161,2,0),0)</f>
        <v>0</v>
      </c>
      <c r="L159" s="29">
        <f>IFERROR(VLOOKUP(K159,'RoC4'!$B$1:$C$161,2,0),0)</f>
        <v>0</v>
      </c>
      <c r="M159" s="28">
        <f>IFERROR(VLOOKUP($B159,'RoC5'!$A$1:$B$161,2,0),0)</f>
        <v>0</v>
      </c>
      <c r="N159" s="29">
        <f>IFERROR(VLOOKUP(M159,'RoC5'!$B$1:$C$161,2,0),0)</f>
        <v>0</v>
      </c>
      <c r="O159" s="28">
        <f>IFERROR(VLOOKUP($B159,'RoC6'!$A$1:$B$161,2,0),0)</f>
        <v>0</v>
      </c>
      <c r="P159" s="29">
        <f>IFERROR(VLOOKUP(O159,'RoC6'!$B$1:$C$161,2,0),0)</f>
        <v>0</v>
      </c>
      <c r="Q159" s="28">
        <f>IFERROR(VLOOKUP($B159,'RoC7'!$A$1:$B$161,2,0),0)</f>
        <v>0</v>
      </c>
      <c r="R159" s="29">
        <f>IFERROR(VLOOKUP(Q159,'RoC7'!$B$1:$C$161,2,0),0)</f>
        <v>0</v>
      </c>
      <c r="S159" s="28">
        <f>IFERROR(VLOOKUP($B159,'RoC8'!$A$1:$B$161,2,0),0)</f>
        <v>0</v>
      </c>
      <c r="T159" s="29">
        <f>IFERROR(VLOOKUP(S159,'RoC8'!$B$1:$C$161,2,0),0)</f>
        <v>0</v>
      </c>
      <c r="U159" s="29">
        <f>IFERROR(VLOOKUP(E159,'RoC1'!$B$1:$C$160,2,0),0)</f>
        <v>0</v>
      </c>
      <c r="V159" s="29">
        <f>IFERROR(VLOOKUP(G159,'RoC2'!$B$1:$C$160,2,0),0)</f>
        <v>0</v>
      </c>
      <c r="W159" s="29">
        <f>IFERROR(VLOOKUP(I159,'RoC3'!$B$1:$C$160,2,0),0)</f>
        <v>0</v>
      </c>
      <c r="X159" s="29">
        <f>IFERROR(VLOOKUP(K159,'RoC4'!$B$1:$C$160,2,0),0)</f>
        <v>0</v>
      </c>
      <c r="Y159" s="29">
        <f>IFERROR(VLOOKUP(M159,'RoC5'!$B$1:$C$160,2,0),0)</f>
        <v>0</v>
      </c>
      <c r="Z159" s="29">
        <f>IFERROR(VLOOKUP(O159,'RoC6'!$B$1:$C$160,2,0),0)</f>
        <v>0</v>
      </c>
      <c r="AA159" s="29">
        <f>IFERROR(VLOOKUP(Q159,'RoC7'!$B$1:$C$160,2,0),0)</f>
        <v>0</v>
      </c>
      <c r="AB159" s="29">
        <f>IFERROR(VLOOKUP(S159,'RoC8'!$B$1:$C$160,2,0),0)</f>
        <v>0</v>
      </c>
    </row>
    <row r="160">
      <c r="A160" s="7">
        <v>159.0</v>
      </c>
      <c r="B160" s="57"/>
      <c r="C160" s="26">
        <f t="shared" si="1"/>
        <v>0</v>
      </c>
      <c r="D160" s="27"/>
      <c r="E160" s="28" t="str">
        <f>IFERROR(VLOOKUP($B160,'RoC1'!$A$1:$B$160,2,0),"0")</f>
        <v>0</v>
      </c>
      <c r="F160" s="29">
        <f>IFERROR(VLOOKUP(E160,'RoC1'!$B$1:$C$160,2,0),0)</f>
        <v>0</v>
      </c>
      <c r="G160" s="28" t="str">
        <f>IFERROR(VLOOKUP($B160,'RoC2'!$A$1:$B$161,2,0),"0")</f>
        <v>0</v>
      </c>
      <c r="H160" s="29">
        <f>IFERROR(VLOOKUP(G160,'RoC2'!$B$1:$C$161,2,0),0)</f>
        <v>0</v>
      </c>
      <c r="I160" s="28">
        <f>IFERROR(VLOOKUP($B160,'RoC3'!$A$1:$B$161,2,0),0)</f>
        <v>0</v>
      </c>
      <c r="J160" s="29">
        <f>IFERROR(VLOOKUP(I160,'RoC3'!$B$1:$C$161,2,0),0)</f>
        <v>0</v>
      </c>
      <c r="K160" s="28">
        <f>IFERROR(VLOOKUP($B160,'RoC4'!$A$1:$B$161,2,0),0)</f>
        <v>0</v>
      </c>
      <c r="L160" s="29">
        <f>IFERROR(VLOOKUP(K160,'RoC4'!$B$1:$C$161,2,0),0)</f>
        <v>0</v>
      </c>
      <c r="M160" s="28">
        <f>IFERROR(VLOOKUP($B160,'RoC5'!$A$1:$B$161,2,0),0)</f>
        <v>0</v>
      </c>
      <c r="N160" s="29">
        <f>IFERROR(VLOOKUP(M160,'RoC5'!$B$1:$C$161,2,0),0)</f>
        <v>0</v>
      </c>
      <c r="O160" s="28">
        <f>IFERROR(VLOOKUP($B160,'RoC6'!$A$1:$B$161,2,0),0)</f>
        <v>0</v>
      </c>
      <c r="P160" s="29">
        <f>IFERROR(VLOOKUP(O160,'RoC6'!$B$1:$C$161,2,0),0)</f>
        <v>0</v>
      </c>
      <c r="Q160" s="28">
        <f>IFERROR(VLOOKUP($B160,'RoC7'!$A$1:$B$161,2,0),0)</f>
        <v>0</v>
      </c>
      <c r="R160" s="29">
        <f>IFERROR(VLOOKUP(Q160,'RoC7'!$B$1:$C$161,2,0),0)</f>
        <v>0</v>
      </c>
      <c r="S160" s="28">
        <f>IFERROR(VLOOKUP($B160,'RoC8'!$A$1:$B$161,2,0),0)</f>
        <v>0</v>
      </c>
      <c r="T160" s="29">
        <f>IFERROR(VLOOKUP(S160,'RoC8'!$B$1:$C$161,2,0),0)</f>
        <v>0</v>
      </c>
      <c r="U160" s="29">
        <f>IFERROR(VLOOKUP(E160,'RoC1'!$B$1:$C$160,2,0),0)</f>
        <v>0</v>
      </c>
      <c r="V160" s="29">
        <f>IFERROR(VLOOKUP(G160,'RoC2'!$B$1:$C$160,2,0),0)</f>
        <v>0</v>
      </c>
      <c r="W160" s="29">
        <f>IFERROR(VLOOKUP(I160,'RoC3'!$B$1:$C$160,2,0),0)</f>
        <v>0</v>
      </c>
      <c r="X160" s="29">
        <f>IFERROR(VLOOKUP(K160,'RoC4'!$B$1:$C$160,2,0),0)</f>
        <v>0</v>
      </c>
      <c r="Y160" s="29">
        <f>IFERROR(VLOOKUP(M160,'RoC5'!$B$1:$C$160,2,0),0)</f>
        <v>0</v>
      </c>
      <c r="Z160" s="29">
        <f>IFERROR(VLOOKUP(O160,'RoC6'!$B$1:$C$160,2,0),0)</f>
        <v>0</v>
      </c>
      <c r="AA160" s="29">
        <f>IFERROR(VLOOKUP(Q160,'RoC7'!$B$1:$C$160,2,0),0)</f>
        <v>0</v>
      </c>
      <c r="AB160" s="29">
        <f>IFERROR(VLOOKUP(S160,'RoC8'!$B$1:$C$160,2,0),0)</f>
        <v>0</v>
      </c>
    </row>
    <row r="161">
      <c r="A161" s="7">
        <v>160.0</v>
      </c>
      <c r="B161" s="57"/>
      <c r="C161" s="26">
        <f t="shared" si="1"/>
        <v>0</v>
      </c>
      <c r="D161" s="27"/>
      <c r="E161" s="28" t="str">
        <f>IFERROR(VLOOKUP($B161,'RoC1'!$A$1:$B$160,2,0),"0")</f>
        <v>0</v>
      </c>
      <c r="F161" s="29">
        <f>IFERROR(VLOOKUP(E161,'RoC1'!$B$1:$C$160,2,0),0)</f>
        <v>0</v>
      </c>
      <c r="G161" s="28" t="str">
        <f>IFERROR(VLOOKUP($B161,'RoC2'!$A$1:$B$161,2,0),"0")</f>
        <v>0</v>
      </c>
      <c r="H161" s="29">
        <f>IFERROR(VLOOKUP(G161,'RoC2'!$B$1:$C$161,2,0),0)</f>
        <v>0</v>
      </c>
      <c r="I161" s="28">
        <f>IFERROR(VLOOKUP($B161,'RoC3'!$A$1:$B$161,2,0),0)</f>
        <v>0</v>
      </c>
      <c r="J161" s="29">
        <f>IFERROR(VLOOKUP(I161,'RoC3'!$B$1:$C$161,2,0),0)</f>
        <v>0</v>
      </c>
      <c r="K161" s="28">
        <f>IFERROR(VLOOKUP($B161,'RoC4'!$A$1:$B$161,2,0),0)</f>
        <v>0</v>
      </c>
      <c r="L161" s="29">
        <f>IFERROR(VLOOKUP(K161,'RoC4'!$B$1:$C$161,2,0),0)</f>
        <v>0</v>
      </c>
      <c r="M161" s="28">
        <f>IFERROR(VLOOKUP($B161,'RoC5'!$A$1:$B$161,2,0),0)</f>
        <v>0</v>
      </c>
      <c r="N161" s="29">
        <f>IFERROR(VLOOKUP(M161,'RoC5'!$B$1:$C$161,2,0),0)</f>
        <v>0</v>
      </c>
      <c r="O161" s="28">
        <f>IFERROR(VLOOKUP($B161,'RoC6'!$A$1:$B$161,2,0),0)</f>
        <v>0</v>
      </c>
      <c r="P161" s="29">
        <f>IFERROR(VLOOKUP(O161,'RoC6'!$B$1:$C$161,2,0),0)</f>
        <v>0</v>
      </c>
      <c r="Q161" s="28">
        <f>IFERROR(VLOOKUP($B161,'RoC7'!$A$1:$B$161,2,0),0)</f>
        <v>0</v>
      </c>
      <c r="R161" s="29">
        <f>IFERROR(VLOOKUP(Q161,'RoC7'!$B$1:$C$161,2,0),0)</f>
        <v>0</v>
      </c>
      <c r="S161" s="28">
        <f>IFERROR(VLOOKUP($B161,'RoC8'!$A$1:$B$161,2,0),0)</f>
        <v>0</v>
      </c>
      <c r="T161" s="29">
        <f>IFERROR(VLOOKUP(S161,'RoC8'!$B$1:$C$161,2,0),0)</f>
        <v>0</v>
      </c>
      <c r="U161" s="29">
        <f>IFERROR(VLOOKUP(E161,'RoC1'!$B$1:$C$160,2,0),0)</f>
        <v>0</v>
      </c>
      <c r="V161" s="29">
        <f>IFERROR(VLOOKUP(G161,'RoC2'!$B$1:$C$160,2,0),0)</f>
        <v>0</v>
      </c>
      <c r="W161" s="29">
        <f>IFERROR(VLOOKUP(I161,'RoC3'!$B$1:$C$160,2,0),0)</f>
        <v>0</v>
      </c>
      <c r="X161" s="29">
        <f>IFERROR(VLOOKUP(K161,'RoC4'!$B$1:$C$160,2,0),0)</f>
        <v>0</v>
      </c>
      <c r="Y161" s="29">
        <f>IFERROR(VLOOKUP(M161,'RoC5'!$B$1:$C$160,2,0),0)</f>
        <v>0</v>
      </c>
      <c r="Z161" s="29">
        <f>IFERROR(VLOOKUP(O161,'RoC6'!$B$1:$C$160,2,0),0)</f>
        <v>0</v>
      </c>
      <c r="AA161" s="29">
        <f>IFERROR(VLOOKUP(Q161,'RoC7'!$B$1:$C$160,2,0),0)</f>
        <v>0</v>
      </c>
      <c r="AB161" s="29">
        <f>IFERROR(VLOOKUP(S161,'RoC8'!$B$1:$C$160,2,0),0)</f>
        <v>0</v>
      </c>
    </row>
    <row r="162">
      <c r="A162" s="7">
        <v>161.0</v>
      </c>
      <c r="B162" s="57"/>
      <c r="C162" s="26">
        <f t="shared" si="1"/>
        <v>0</v>
      </c>
      <c r="D162" s="27"/>
      <c r="E162" s="28" t="str">
        <f>IFERROR(VLOOKUP($B162,'RoC1'!$A$1:$B$160,2,0),"0")</f>
        <v>0</v>
      </c>
      <c r="F162" s="29">
        <f>IFERROR(VLOOKUP(E162,'RoC1'!$B$1:$C$160,2,0),0)</f>
        <v>0</v>
      </c>
      <c r="G162" s="28" t="str">
        <f>IFERROR(VLOOKUP($B162,'RoC2'!$A$1:$B$161,2,0),"0")</f>
        <v>0</v>
      </c>
      <c r="H162" s="29">
        <f>IFERROR(VLOOKUP(G162,'RoC2'!$B$1:$C$161,2,0),0)</f>
        <v>0</v>
      </c>
      <c r="I162" s="28">
        <f>IFERROR(VLOOKUP($B162,'RoC3'!$A$1:$B$161,2,0),0)</f>
        <v>0</v>
      </c>
      <c r="J162" s="29">
        <f>IFERROR(VLOOKUP(I162,'RoC3'!$B$1:$C$161,2,0),0)</f>
        <v>0</v>
      </c>
      <c r="K162" s="28">
        <f>IFERROR(VLOOKUP($B162,'RoC4'!$A$1:$B$161,2,0),0)</f>
        <v>0</v>
      </c>
      <c r="L162" s="29">
        <f>IFERROR(VLOOKUP(K162,'RoC4'!$B$1:$C$161,2,0),0)</f>
        <v>0</v>
      </c>
      <c r="M162" s="28">
        <f>IFERROR(VLOOKUP($B162,'RoC5'!$A$1:$B$161,2,0),0)</f>
        <v>0</v>
      </c>
      <c r="N162" s="29">
        <f>IFERROR(VLOOKUP(M162,'RoC5'!$B$1:$C$161,2,0),0)</f>
        <v>0</v>
      </c>
      <c r="O162" s="28">
        <f>IFERROR(VLOOKUP($B162,'RoC6'!$A$1:$B$161,2,0),0)</f>
        <v>0</v>
      </c>
      <c r="P162" s="29">
        <f>IFERROR(VLOOKUP(O162,'RoC6'!$B$1:$C$161,2,0),0)</f>
        <v>0</v>
      </c>
      <c r="Q162" s="28">
        <f>IFERROR(VLOOKUP($B162,'RoC7'!$A$1:$B$161,2,0),0)</f>
        <v>0</v>
      </c>
      <c r="R162" s="29">
        <f>IFERROR(VLOOKUP(Q162,'RoC7'!$B$1:$C$161,2,0),0)</f>
        <v>0</v>
      </c>
      <c r="S162" s="28">
        <f>IFERROR(VLOOKUP($B162,'RoC8'!$A$1:$B$161,2,0),0)</f>
        <v>0</v>
      </c>
      <c r="T162" s="29">
        <f>IFERROR(VLOOKUP(S162,'RoC8'!$B$1:$C$161,2,0),0)</f>
        <v>0</v>
      </c>
      <c r="U162" s="29">
        <f>IFERROR(VLOOKUP(E162,'RoC1'!$B$1:$C$160,2,0),0)</f>
        <v>0</v>
      </c>
      <c r="V162" s="29">
        <f>IFERROR(VLOOKUP(G162,'RoC2'!$B$1:$C$160,2,0),0)</f>
        <v>0</v>
      </c>
      <c r="W162" s="29">
        <f>IFERROR(VLOOKUP(I162,'RoC3'!$B$1:$C$160,2,0),0)</f>
        <v>0</v>
      </c>
      <c r="X162" s="29">
        <f>IFERROR(VLOOKUP(K162,'RoC4'!$B$1:$C$160,2,0),0)</f>
        <v>0</v>
      </c>
      <c r="Y162" s="29">
        <f>IFERROR(VLOOKUP(M162,'RoC5'!$B$1:$C$160,2,0),0)</f>
        <v>0</v>
      </c>
      <c r="Z162" s="29">
        <f>IFERROR(VLOOKUP(O162,'RoC6'!$B$1:$C$160,2,0),0)</f>
        <v>0</v>
      </c>
      <c r="AA162" s="29">
        <f>IFERROR(VLOOKUP(Q162,'RoC7'!$B$1:$C$160,2,0),0)</f>
        <v>0</v>
      </c>
      <c r="AB162" s="29">
        <f>IFERROR(VLOOKUP(S162,'RoC8'!$B$1:$C$160,2,0),0)</f>
        <v>0</v>
      </c>
    </row>
    <row r="163">
      <c r="A163" s="7">
        <v>162.0</v>
      </c>
      <c r="B163" s="57"/>
      <c r="C163" s="26">
        <f t="shared" si="1"/>
        <v>0</v>
      </c>
      <c r="D163" s="27"/>
      <c r="E163" s="28" t="str">
        <f>IFERROR(VLOOKUP($B163,'RoC1'!$A$1:$B$160,2,0),"0")</f>
        <v>0</v>
      </c>
      <c r="F163" s="29">
        <f>IFERROR(VLOOKUP(E163,'RoC1'!$B$1:$C$160,2,0),0)</f>
        <v>0</v>
      </c>
      <c r="G163" s="28" t="str">
        <f>IFERROR(VLOOKUP($B163,'RoC2'!$A$1:$B$161,2,0),"0")</f>
        <v>0</v>
      </c>
      <c r="H163" s="29">
        <f>IFERROR(VLOOKUP(G163,'RoC2'!$B$1:$C$161,2,0),0)</f>
        <v>0</v>
      </c>
      <c r="I163" s="28">
        <f>IFERROR(VLOOKUP($B163,'RoC3'!$A$1:$B$161,2,0),0)</f>
        <v>0</v>
      </c>
      <c r="J163" s="29">
        <f>IFERROR(VLOOKUP(I163,'RoC3'!$B$1:$C$161,2,0),0)</f>
        <v>0</v>
      </c>
      <c r="K163" s="28">
        <f>IFERROR(VLOOKUP($B163,'RoC4'!$A$1:$B$161,2,0),0)</f>
        <v>0</v>
      </c>
      <c r="L163" s="29">
        <f>IFERROR(VLOOKUP(K163,'RoC4'!$B$1:$C$161,2,0),0)</f>
        <v>0</v>
      </c>
      <c r="M163" s="28">
        <f>IFERROR(VLOOKUP($B163,'RoC5'!$A$1:$B$161,2,0),0)</f>
        <v>0</v>
      </c>
      <c r="N163" s="29">
        <f>IFERROR(VLOOKUP(M163,'RoC5'!$B$1:$C$161,2,0),0)</f>
        <v>0</v>
      </c>
      <c r="O163" s="28">
        <f>IFERROR(VLOOKUP($B163,'RoC6'!$A$1:$B$161,2,0),0)</f>
        <v>0</v>
      </c>
      <c r="P163" s="29">
        <f>IFERROR(VLOOKUP(O163,'RoC6'!$B$1:$C$161,2,0),0)</f>
        <v>0</v>
      </c>
      <c r="Q163" s="28">
        <f>IFERROR(VLOOKUP($B163,'RoC7'!$A$1:$B$161,2,0),0)</f>
        <v>0</v>
      </c>
      <c r="R163" s="29">
        <f>IFERROR(VLOOKUP(Q163,'RoC7'!$B$1:$C$161,2,0),0)</f>
        <v>0</v>
      </c>
      <c r="S163" s="28">
        <f>IFERROR(VLOOKUP($B163,'RoC8'!$A$1:$B$161,2,0),0)</f>
        <v>0</v>
      </c>
      <c r="T163" s="29">
        <f>IFERROR(VLOOKUP(S163,'RoC8'!$B$1:$C$161,2,0),0)</f>
        <v>0</v>
      </c>
      <c r="U163" s="29">
        <f>IFERROR(VLOOKUP(E163,'RoC1'!$B$1:$C$160,2,0),0)</f>
        <v>0</v>
      </c>
      <c r="V163" s="29">
        <f>IFERROR(VLOOKUP(G163,'RoC2'!$B$1:$C$160,2,0),0)</f>
        <v>0</v>
      </c>
      <c r="W163" s="29">
        <f>IFERROR(VLOOKUP(I163,'RoC3'!$B$1:$C$160,2,0),0)</f>
        <v>0</v>
      </c>
      <c r="X163" s="29">
        <f>IFERROR(VLOOKUP(K163,'RoC4'!$B$1:$C$160,2,0),0)</f>
        <v>0</v>
      </c>
      <c r="Y163" s="29">
        <f>IFERROR(VLOOKUP(M163,'RoC5'!$B$1:$C$160,2,0),0)</f>
        <v>0</v>
      </c>
      <c r="Z163" s="29">
        <f>IFERROR(VLOOKUP(O163,'RoC6'!$B$1:$C$160,2,0),0)</f>
        <v>0</v>
      </c>
      <c r="AA163" s="29">
        <f>IFERROR(VLOOKUP(Q163,'RoC7'!$B$1:$C$160,2,0),0)</f>
        <v>0</v>
      </c>
      <c r="AB163" s="29">
        <f>IFERROR(VLOOKUP(S163,'RoC8'!$B$1:$C$160,2,0),0)</f>
        <v>0</v>
      </c>
    </row>
    <row r="164">
      <c r="A164" s="7">
        <v>163.0</v>
      </c>
      <c r="B164" s="57"/>
      <c r="C164" s="26">
        <f t="shared" si="1"/>
        <v>0</v>
      </c>
      <c r="D164" s="27"/>
      <c r="E164" s="28" t="str">
        <f>IFERROR(VLOOKUP($B164,'RoC1'!$A$1:$B$160,2,0),"0")</f>
        <v>0</v>
      </c>
      <c r="F164" s="29">
        <f>IFERROR(VLOOKUP(E164,'RoC1'!$B$1:$C$160,2,0),0)</f>
        <v>0</v>
      </c>
      <c r="G164" s="28" t="str">
        <f>IFERROR(VLOOKUP($B164,'RoC2'!$A$1:$B$161,2,0),"0")</f>
        <v>0</v>
      </c>
      <c r="H164" s="29">
        <f>IFERROR(VLOOKUP(G164,'RoC2'!$B$1:$C$161,2,0),0)</f>
        <v>0</v>
      </c>
      <c r="I164" s="28">
        <f>IFERROR(VLOOKUP($B164,'RoC3'!$A$1:$B$161,2,0),0)</f>
        <v>0</v>
      </c>
      <c r="J164" s="29">
        <f>IFERROR(VLOOKUP(I164,'RoC3'!$B$1:$C$161,2,0),0)</f>
        <v>0</v>
      </c>
      <c r="K164" s="28">
        <f>IFERROR(VLOOKUP($B164,'RoC4'!$A$1:$B$161,2,0),0)</f>
        <v>0</v>
      </c>
      <c r="L164" s="29">
        <f>IFERROR(VLOOKUP(K164,'RoC4'!$B$1:$C$161,2,0),0)</f>
        <v>0</v>
      </c>
      <c r="M164" s="28">
        <f>IFERROR(VLOOKUP($B164,'RoC5'!$A$1:$B$161,2,0),0)</f>
        <v>0</v>
      </c>
      <c r="N164" s="29">
        <f>IFERROR(VLOOKUP(M164,'RoC5'!$B$1:$C$161,2,0),0)</f>
        <v>0</v>
      </c>
      <c r="O164" s="28">
        <f>IFERROR(VLOOKUP($B164,'RoC6'!$A$1:$B$161,2,0),0)</f>
        <v>0</v>
      </c>
      <c r="P164" s="29">
        <f>IFERROR(VLOOKUP(O164,'RoC6'!$B$1:$C$161,2,0),0)</f>
        <v>0</v>
      </c>
      <c r="Q164" s="28">
        <f>IFERROR(VLOOKUP($B164,'RoC7'!$A$1:$B$161,2,0),0)</f>
        <v>0</v>
      </c>
      <c r="R164" s="29">
        <f>IFERROR(VLOOKUP(Q164,'RoC7'!$B$1:$C$161,2,0),0)</f>
        <v>0</v>
      </c>
      <c r="S164" s="28">
        <f>IFERROR(VLOOKUP($B164,'RoC8'!$A$1:$B$161,2,0),0)</f>
        <v>0</v>
      </c>
      <c r="T164" s="29">
        <f>IFERROR(VLOOKUP(S164,'RoC8'!$B$1:$C$161,2,0),0)</f>
        <v>0</v>
      </c>
      <c r="U164" s="29">
        <f>IFERROR(VLOOKUP(E164,'RoC1'!$B$1:$C$160,2,0),0)</f>
        <v>0</v>
      </c>
      <c r="V164" s="29">
        <f>IFERROR(VLOOKUP(G164,'RoC2'!$B$1:$C$160,2,0),0)</f>
        <v>0</v>
      </c>
      <c r="W164" s="29">
        <f>IFERROR(VLOOKUP(I164,'RoC3'!$B$1:$C$160,2,0),0)</f>
        <v>0</v>
      </c>
      <c r="X164" s="29">
        <f>IFERROR(VLOOKUP(K164,'RoC4'!$B$1:$C$160,2,0),0)</f>
        <v>0</v>
      </c>
      <c r="Y164" s="29">
        <f>IFERROR(VLOOKUP(M164,'RoC5'!$B$1:$C$160,2,0),0)</f>
        <v>0</v>
      </c>
      <c r="Z164" s="29">
        <f>IFERROR(VLOOKUP(O164,'RoC6'!$B$1:$C$160,2,0),0)</f>
        <v>0</v>
      </c>
      <c r="AA164" s="29">
        <f>IFERROR(VLOOKUP(Q164,'RoC7'!$B$1:$C$160,2,0),0)</f>
        <v>0</v>
      </c>
      <c r="AB164" s="29">
        <f>IFERROR(VLOOKUP(S164,'RoC8'!$B$1:$C$160,2,0),0)</f>
        <v>0</v>
      </c>
    </row>
    <row r="165">
      <c r="A165" s="7">
        <v>164.0</v>
      </c>
      <c r="B165" s="57"/>
      <c r="C165" s="26">
        <f t="shared" si="1"/>
        <v>0</v>
      </c>
      <c r="D165" s="27"/>
      <c r="E165" s="28" t="str">
        <f>IFERROR(VLOOKUP($B165,'RoC1'!$A$1:$B$160,2,0),"0")</f>
        <v>0</v>
      </c>
      <c r="F165" s="29">
        <f>IFERROR(VLOOKUP(E165,'RoC1'!$B$1:$C$160,2,0),0)</f>
        <v>0</v>
      </c>
      <c r="G165" s="28" t="str">
        <f>IFERROR(VLOOKUP($B165,'RoC2'!$A$1:$B$161,2,0),"0")</f>
        <v>0</v>
      </c>
      <c r="H165" s="29">
        <f>IFERROR(VLOOKUP(G165,'RoC2'!$B$1:$C$161,2,0),0)</f>
        <v>0</v>
      </c>
      <c r="I165" s="28">
        <f>IFERROR(VLOOKUP($B165,'RoC3'!$A$1:$B$161,2,0),0)</f>
        <v>0</v>
      </c>
      <c r="J165" s="29">
        <f>IFERROR(VLOOKUP(I165,'RoC3'!$B$1:$C$161,2,0),0)</f>
        <v>0</v>
      </c>
      <c r="K165" s="28">
        <f>IFERROR(VLOOKUP($B165,'RoC4'!$A$1:$B$161,2,0),0)</f>
        <v>0</v>
      </c>
      <c r="L165" s="29">
        <f>IFERROR(VLOOKUP(K165,'RoC4'!$B$1:$C$161,2,0),0)</f>
        <v>0</v>
      </c>
      <c r="M165" s="28">
        <f>IFERROR(VLOOKUP($B165,'RoC5'!$A$1:$B$161,2,0),0)</f>
        <v>0</v>
      </c>
      <c r="N165" s="29">
        <f>IFERROR(VLOOKUP(M165,'RoC5'!$B$1:$C$161,2,0),0)</f>
        <v>0</v>
      </c>
      <c r="O165" s="28">
        <f>IFERROR(VLOOKUP($B165,'RoC6'!$A$1:$B$161,2,0),0)</f>
        <v>0</v>
      </c>
      <c r="P165" s="29">
        <f>IFERROR(VLOOKUP(O165,'RoC6'!$B$1:$C$161,2,0),0)</f>
        <v>0</v>
      </c>
      <c r="Q165" s="28">
        <f>IFERROR(VLOOKUP($B165,'RoC7'!$A$1:$B$161,2,0),0)</f>
        <v>0</v>
      </c>
      <c r="R165" s="29">
        <f>IFERROR(VLOOKUP(Q165,'RoC7'!$B$1:$C$161,2,0),0)</f>
        <v>0</v>
      </c>
      <c r="S165" s="28">
        <f>IFERROR(VLOOKUP($B165,'RoC8'!$A$1:$B$161,2,0),0)</f>
        <v>0</v>
      </c>
      <c r="T165" s="29">
        <f>IFERROR(VLOOKUP(S165,'RoC8'!$B$1:$C$161,2,0),0)</f>
        <v>0</v>
      </c>
      <c r="U165" s="29">
        <f>IFERROR(VLOOKUP(E165,'RoC1'!$B$1:$C$160,2,0),0)</f>
        <v>0</v>
      </c>
      <c r="V165" s="29">
        <f>IFERROR(VLOOKUP(G165,'RoC2'!$B$1:$C$160,2,0),0)</f>
        <v>0</v>
      </c>
      <c r="W165" s="29">
        <f>IFERROR(VLOOKUP(I165,'RoC3'!$B$1:$C$160,2,0),0)</f>
        <v>0</v>
      </c>
      <c r="X165" s="29">
        <f>IFERROR(VLOOKUP(K165,'RoC4'!$B$1:$C$160,2,0),0)</f>
        <v>0</v>
      </c>
      <c r="Y165" s="29">
        <f>IFERROR(VLOOKUP(M165,'RoC5'!$B$1:$C$160,2,0),0)</f>
        <v>0</v>
      </c>
      <c r="Z165" s="29">
        <f>IFERROR(VLOOKUP(O165,'RoC6'!$B$1:$C$160,2,0),0)</f>
        <v>0</v>
      </c>
      <c r="AA165" s="29">
        <f>IFERROR(VLOOKUP(Q165,'RoC7'!$B$1:$C$160,2,0),0)</f>
        <v>0</v>
      </c>
      <c r="AB165" s="29">
        <f>IFERROR(VLOOKUP(S165,'RoC8'!$B$1:$C$160,2,0),0)</f>
        <v>0</v>
      </c>
    </row>
    <row r="166">
      <c r="A166" s="7">
        <v>165.0</v>
      </c>
      <c r="B166" s="57"/>
      <c r="C166" s="26">
        <f t="shared" si="1"/>
        <v>0</v>
      </c>
      <c r="D166" s="27"/>
      <c r="E166" s="28" t="str">
        <f>IFERROR(VLOOKUP($B166,'RoC1'!$A$1:$B$160,2,0),"0")</f>
        <v>0</v>
      </c>
      <c r="F166" s="29">
        <f>IFERROR(VLOOKUP(E166,'RoC1'!$B$1:$C$160,2,0),0)</f>
        <v>0</v>
      </c>
      <c r="G166" s="28" t="str">
        <f>IFERROR(VLOOKUP($B166,'RoC2'!$A$1:$B$161,2,0),"0")</f>
        <v>0</v>
      </c>
      <c r="H166" s="29">
        <f>IFERROR(VLOOKUP(G166,'RoC2'!$B$1:$C$161,2,0),0)</f>
        <v>0</v>
      </c>
      <c r="I166" s="28">
        <f>IFERROR(VLOOKUP($B166,'RoC3'!$A$1:$B$161,2,0),0)</f>
        <v>0</v>
      </c>
      <c r="J166" s="29">
        <f>IFERROR(VLOOKUP(I166,'RoC3'!$B$1:$C$161,2,0),0)</f>
        <v>0</v>
      </c>
      <c r="K166" s="28">
        <f>IFERROR(VLOOKUP($B166,'RoC4'!$A$1:$B$161,2,0),0)</f>
        <v>0</v>
      </c>
      <c r="L166" s="29">
        <f>IFERROR(VLOOKUP(K166,'RoC4'!$B$1:$C$161,2,0),0)</f>
        <v>0</v>
      </c>
      <c r="M166" s="28">
        <f>IFERROR(VLOOKUP($B166,'RoC5'!$A$1:$B$161,2,0),0)</f>
        <v>0</v>
      </c>
      <c r="N166" s="29">
        <f>IFERROR(VLOOKUP(M166,'RoC5'!$B$1:$C$161,2,0),0)</f>
        <v>0</v>
      </c>
      <c r="O166" s="28">
        <f>IFERROR(VLOOKUP($B166,'RoC6'!$A$1:$B$161,2,0),0)</f>
        <v>0</v>
      </c>
      <c r="P166" s="29">
        <f>IFERROR(VLOOKUP(O166,'RoC6'!$B$1:$C$161,2,0),0)</f>
        <v>0</v>
      </c>
      <c r="Q166" s="28">
        <f>IFERROR(VLOOKUP($B166,'RoC7'!$A$1:$B$161,2,0),0)</f>
        <v>0</v>
      </c>
      <c r="R166" s="29">
        <f>IFERROR(VLOOKUP(Q166,'RoC7'!$B$1:$C$161,2,0),0)</f>
        <v>0</v>
      </c>
      <c r="S166" s="28">
        <f>IFERROR(VLOOKUP($B166,'RoC8'!$A$1:$B$161,2,0),0)</f>
        <v>0</v>
      </c>
      <c r="T166" s="29">
        <f>IFERROR(VLOOKUP(S166,'RoC8'!$B$1:$C$161,2,0),0)</f>
        <v>0</v>
      </c>
      <c r="U166" s="29">
        <f>IFERROR(VLOOKUP(E166,'RoC1'!$B$1:$C$160,2,0),0)</f>
        <v>0</v>
      </c>
      <c r="V166" s="29">
        <f>IFERROR(VLOOKUP(G166,'RoC2'!$B$1:$C$160,2,0),0)</f>
        <v>0</v>
      </c>
      <c r="W166" s="29">
        <f>IFERROR(VLOOKUP(I166,'RoC3'!$B$1:$C$160,2,0),0)</f>
        <v>0</v>
      </c>
      <c r="X166" s="29">
        <f>IFERROR(VLOOKUP(K166,'RoC4'!$B$1:$C$160,2,0),0)</f>
        <v>0</v>
      </c>
      <c r="Y166" s="29">
        <f>IFERROR(VLOOKUP(M166,'RoC5'!$B$1:$C$160,2,0),0)</f>
        <v>0</v>
      </c>
      <c r="Z166" s="29">
        <f>IFERROR(VLOOKUP(O166,'RoC6'!$B$1:$C$160,2,0),0)</f>
        <v>0</v>
      </c>
      <c r="AA166" s="29">
        <f>IFERROR(VLOOKUP(Q166,'RoC7'!$B$1:$C$160,2,0),0)</f>
        <v>0</v>
      </c>
      <c r="AB166" s="29">
        <f>IFERROR(VLOOKUP(S166,'RoC8'!$B$1:$C$160,2,0),0)</f>
        <v>0</v>
      </c>
    </row>
    <row r="167">
      <c r="A167" s="7">
        <v>166.0</v>
      </c>
      <c r="B167" s="57"/>
      <c r="C167" s="26">
        <f t="shared" si="1"/>
        <v>0</v>
      </c>
      <c r="D167" s="27"/>
      <c r="E167" s="28" t="str">
        <f>IFERROR(VLOOKUP($B167,'RoC1'!$A$1:$B$160,2,0),"0")</f>
        <v>0</v>
      </c>
      <c r="F167" s="29">
        <f>IFERROR(VLOOKUP(E167,'RoC1'!$B$1:$C$160,2,0),0)</f>
        <v>0</v>
      </c>
      <c r="G167" s="28" t="str">
        <f>IFERROR(VLOOKUP($B167,'RoC2'!$A$1:$B$161,2,0),"0")</f>
        <v>0</v>
      </c>
      <c r="H167" s="29">
        <f>IFERROR(VLOOKUP(G167,'RoC2'!$B$1:$C$161,2,0),0)</f>
        <v>0</v>
      </c>
      <c r="I167" s="28">
        <f>IFERROR(VLOOKUP($B167,'RoC3'!$A$1:$B$161,2,0),0)</f>
        <v>0</v>
      </c>
      <c r="J167" s="29">
        <f>IFERROR(VLOOKUP(I167,'RoC3'!$B$1:$C$161,2,0),0)</f>
        <v>0</v>
      </c>
      <c r="K167" s="28">
        <f>IFERROR(VLOOKUP($B167,'RoC4'!$A$1:$B$161,2,0),0)</f>
        <v>0</v>
      </c>
      <c r="L167" s="29">
        <f>IFERROR(VLOOKUP(K167,'RoC4'!$B$1:$C$161,2,0),0)</f>
        <v>0</v>
      </c>
      <c r="M167" s="28">
        <f>IFERROR(VLOOKUP($B167,'RoC5'!$A$1:$B$161,2,0),0)</f>
        <v>0</v>
      </c>
      <c r="N167" s="29">
        <f>IFERROR(VLOOKUP(M167,'RoC5'!$B$1:$C$161,2,0),0)</f>
        <v>0</v>
      </c>
      <c r="O167" s="28">
        <f>IFERROR(VLOOKUP($B167,'RoC6'!$A$1:$B$161,2,0),0)</f>
        <v>0</v>
      </c>
      <c r="P167" s="29">
        <f>IFERROR(VLOOKUP(O167,'RoC6'!$B$1:$C$161,2,0),0)</f>
        <v>0</v>
      </c>
      <c r="Q167" s="28">
        <f>IFERROR(VLOOKUP($B167,'RoC7'!$A$1:$B$161,2,0),0)</f>
        <v>0</v>
      </c>
      <c r="R167" s="29">
        <f>IFERROR(VLOOKUP(Q167,'RoC7'!$B$1:$C$161,2,0),0)</f>
        <v>0</v>
      </c>
      <c r="S167" s="28">
        <f>IFERROR(VLOOKUP($B167,'RoC8'!$A$1:$B$161,2,0),0)</f>
        <v>0</v>
      </c>
      <c r="T167" s="29">
        <f>IFERROR(VLOOKUP(S167,'RoC8'!$B$1:$C$161,2,0),0)</f>
        <v>0</v>
      </c>
      <c r="U167" s="29">
        <f>IFERROR(VLOOKUP(E167,'RoC1'!$B$1:$C$160,2,0),0)</f>
        <v>0</v>
      </c>
      <c r="V167" s="29">
        <f>IFERROR(VLOOKUP(G167,'RoC2'!$B$1:$C$160,2,0),0)</f>
        <v>0</v>
      </c>
      <c r="W167" s="29">
        <f>IFERROR(VLOOKUP(I167,'RoC3'!$B$1:$C$160,2,0),0)</f>
        <v>0</v>
      </c>
      <c r="X167" s="29">
        <f>IFERROR(VLOOKUP(K167,'RoC4'!$B$1:$C$160,2,0),0)</f>
        <v>0</v>
      </c>
      <c r="Y167" s="29">
        <f>IFERROR(VLOOKUP(M167,'RoC5'!$B$1:$C$160,2,0),0)</f>
        <v>0</v>
      </c>
      <c r="Z167" s="29">
        <f>IFERROR(VLOOKUP(O167,'RoC6'!$B$1:$C$160,2,0),0)</f>
        <v>0</v>
      </c>
      <c r="AA167" s="29">
        <f>IFERROR(VLOOKUP(Q167,'RoC7'!$B$1:$C$160,2,0),0)</f>
        <v>0</v>
      </c>
      <c r="AB167" s="29">
        <f>IFERROR(VLOOKUP(S167,'RoC8'!$B$1:$C$160,2,0),0)</f>
        <v>0</v>
      </c>
    </row>
    <row r="168">
      <c r="A168" s="7">
        <v>167.0</v>
      </c>
      <c r="B168" s="57"/>
      <c r="C168" s="26">
        <f t="shared" si="1"/>
        <v>0</v>
      </c>
      <c r="D168" s="27"/>
      <c r="E168" s="28" t="str">
        <f>IFERROR(VLOOKUP($B168,'RoC1'!$A$1:$B$160,2,0),"0")</f>
        <v>0</v>
      </c>
      <c r="F168" s="29">
        <f>IFERROR(VLOOKUP(E168,'RoC1'!$B$1:$C$160,2,0),0)</f>
        <v>0</v>
      </c>
      <c r="G168" s="28" t="str">
        <f>IFERROR(VLOOKUP($B168,'RoC2'!$A$1:$B$161,2,0),"0")</f>
        <v>0</v>
      </c>
      <c r="H168" s="29">
        <f>IFERROR(VLOOKUP(G168,'RoC2'!$B$1:$C$161,2,0),0)</f>
        <v>0</v>
      </c>
      <c r="I168" s="28">
        <f>IFERROR(VLOOKUP($B168,'RoC3'!$A$1:$B$161,2,0),0)</f>
        <v>0</v>
      </c>
      <c r="J168" s="29">
        <f>IFERROR(VLOOKUP(I168,'RoC3'!$B$1:$C$161,2,0),0)</f>
        <v>0</v>
      </c>
      <c r="K168" s="28">
        <f>IFERROR(VLOOKUP($B168,'RoC4'!$A$1:$B$161,2,0),0)</f>
        <v>0</v>
      </c>
      <c r="L168" s="29">
        <f>IFERROR(VLOOKUP(K168,'RoC4'!$B$1:$C$161,2,0),0)</f>
        <v>0</v>
      </c>
      <c r="M168" s="28">
        <f>IFERROR(VLOOKUP($B168,'RoC5'!$A$1:$B$161,2,0),0)</f>
        <v>0</v>
      </c>
      <c r="N168" s="29">
        <f>IFERROR(VLOOKUP(M168,'RoC5'!$B$1:$C$161,2,0),0)</f>
        <v>0</v>
      </c>
      <c r="O168" s="28">
        <f>IFERROR(VLOOKUP($B168,'RoC6'!$A$1:$B$161,2,0),0)</f>
        <v>0</v>
      </c>
      <c r="P168" s="29">
        <f>IFERROR(VLOOKUP(O168,'RoC6'!$B$1:$C$161,2,0),0)</f>
        <v>0</v>
      </c>
      <c r="Q168" s="28">
        <f>IFERROR(VLOOKUP($B168,'RoC7'!$A$1:$B$161,2,0),0)</f>
        <v>0</v>
      </c>
      <c r="R168" s="29">
        <f>IFERROR(VLOOKUP(Q168,'RoC7'!$B$1:$C$161,2,0),0)</f>
        <v>0</v>
      </c>
      <c r="S168" s="28">
        <f>IFERROR(VLOOKUP($B168,'RoC8'!$A$1:$B$161,2,0),0)</f>
        <v>0</v>
      </c>
      <c r="T168" s="29">
        <f>IFERROR(VLOOKUP(S168,'RoC8'!$B$1:$C$161,2,0),0)</f>
        <v>0</v>
      </c>
      <c r="U168" s="29">
        <f>IFERROR(VLOOKUP(E168,'RoC1'!$B$1:$C$160,2,0),0)</f>
        <v>0</v>
      </c>
      <c r="V168" s="29">
        <f>IFERROR(VLOOKUP(G168,'RoC2'!$B$1:$C$160,2,0),0)</f>
        <v>0</v>
      </c>
      <c r="W168" s="29">
        <f>IFERROR(VLOOKUP(I168,'RoC3'!$B$1:$C$160,2,0),0)</f>
        <v>0</v>
      </c>
      <c r="X168" s="29">
        <f>IFERROR(VLOOKUP(K168,'RoC4'!$B$1:$C$160,2,0),0)</f>
        <v>0</v>
      </c>
      <c r="Y168" s="29">
        <f>IFERROR(VLOOKUP(M168,'RoC5'!$B$1:$C$160,2,0),0)</f>
        <v>0</v>
      </c>
      <c r="Z168" s="29">
        <f>IFERROR(VLOOKUP(O168,'RoC6'!$B$1:$C$160,2,0),0)</f>
        <v>0</v>
      </c>
      <c r="AA168" s="29">
        <f>IFERROR(VLOOKUP(Q168,'RoC7'!$B$1:$C$160,2,0),0)</f>
        <v>0</v>
      </c>
      <c r="AB168" s="29">
        <f>IFERROR(VLOOKUP(S168,'RoC8'!$B$1:$C$160,2,0),0)</f>
        <v>0</v>
      </c>
    </row>
    <row r="169">
      <c r="A169" s="7">
        <v>168.0</v>
      </c>
      <c r="B169" s="57"/>
      <c r="C169" s="26">
        <f t="shared" si="1"/>
        <v>0</v>
      </c>
      <c r="D169" s="27"/>
      <c r="E169" s="28" t="str">
        <f>IFERROR(VLOOKUP($B169,'RoC1'!$A$1:$B$160,2,0),"0")</f>
        <v>0</v>
      </c>
      <c r="F169" s="29">
        <f>IFERROR(VLOOKUP(E169,'RoC1'!$B$1:$C$160,2,0),0)</f>
        <v>0</v>
      </c>
      <c r="G169" s="28" t="str">
        <f>IFERROR(VLOOKUP($B169,'RoC2'!$A$1:$B$161,2,0),"0")</f>
        <v>0</v>
      </c>
      <c r="H169" s="29">
        <f>IFERROR(VLOOKUP(G169,'RoC2'!$B$1:$C$161,2,0),0)</f>
        <v>0</v>
      </c>
      <c r="I169" s="28">
        <f>IFERROR(VLOOKUP($B169,'RoC3'!$A$1:$B$161,2,0),0)</f>
        <v>0</v>
      </c>
      <c r="J169" s="29">
        <f>IFERROR(VLOOKUP(I169,'RoC3'!$B$1:$C$161,2,0),0)</f>
        <v>0</v>
      </c>
      <c r="K169" s="28">
        <f>IFERROR(VLOOKUP($B169,'RoC4'!$A$1:$B$161,2,0),0)</f>
        <v>0</v>
      </c>
      <c r="L169" s="29">
        <f>IFERROR(VLOOKUP(K169,'RoC4'!$B$1:$C$161,2,0),0)</f>
        <v>0</v>
      </c>
      <c r="M169" s="28">
        <f>IFERROR(VLOOKUP($B169,'RoC5'!$A$1:$B$161,2,0),0)</f>
        <v>0</v>
      </c>
      <c r="N169" s="29">
        <f>IFERROR(VLOOKUP(M169,'RoC5'!$B$1:$C$161,2,0),0)</f>
        <v>0</v>
      </c>
      <c r="O169" s="28">
        <f>IFERROR(VLOOKUP($B169,'RoC6'!$A$1:$B$161,2,0),0)</f>
        <v>0</v>
      </c>
      <c r="P169" s="29">
        <f>IFERROR(VLOOKUP(O169,'RoC6'!$B$1:$C$161,2,0),0)</f>
        <v>0</v>
      </c>
      <c r="Q169" s="28">
        <f>IFERROR(VLOOKUP($B169,'RoC7'!$A$1:$B$161,2,0),0)</f>
        <v>0</v>
      </c>
      <c r="R169" s="29">
        <f>IFERROR(VLOOKUP(Q169,'RoC7'!$B$1:$C$161,2,0),0)</f>
        <v>0</v>
      </c>
      <c r="S169" s="28">
        <f>IFERROR(VLOOKUP($B169,'RoC8'!$A$1:$B$161,2,0),0)</f>
        <v>0</v>
      </c>
      <c r="T169" s="29">
        <f>IFERROR(VLOOKUP(S169,'RoC8'!$B$1:$C$161,2,0),0)</f>
        <v>0</v>
      </c>
      <c r="U169" s="29">
        <f>IFERROR(VLOOKUP(E169,'RoC1'!$B$1:$C$160,2,0),0)</f>
        <v>0</v>
      </c>
      <c r="V169" s="29">
        <f>IFERROR(VLOOKUP(G169,'RoC2'!$B$1:$C$160,2,0),0)</f>
        <v>0</v>
      </c>
      <c r="W169" s="29">
        <f>IFERROR(VLOOKUP(I169,'RoC3'!$B$1:$C$160,2,0),0)</f>
        <v>0</v>
      </c>
      <c r="X169" s="29">
        <f>IFERROR(VLOOKUP(K169,'RoC4'!$B$1:$C$160,2,0),0)</f>
        <v>0</v>
      </c>
      <c r="Y169" s="29">
        <f>IFERROR(VLOOKUP(M169,'RoC5'!$B$1:$C$160,2,0),0)</f>
        <v>0</v>
      </c>
      <c r="Z169" s="29">
        <f>IFERROR(VLOOKUP(O169,'RoC6'!$B$1:$C$160,2,0),0)</f>
        <v>0</v>
      </c>
      <c r="AA169" s="29">
        <f>IFERROR(VLOOKUP(Q169,'RoC7'!$B$1:$C$160,2,0),0)</f>
        <v>0</v>
      </c>
      <c r="AB169" s="29">
        <f>IFERROR(VLOOKUP(S169,'RoC8'!$B$1:$C$160,2,0),0)</f>
        <v>0</v>
      </c>
    </row>
    <row r="170">
      <c r="A170" s="7">
        <v>169.0</v>
      </c>
      <c r="B170" s="57"/>
      <c r="C170" s="26">
        <f t="shared" si="1"/>
        <v>0</v>
      </c>
      <c r="D170" s="27"/>
      <c r="E170" s="28" t="str">
        <f>IFERROR(VLOOKUP($B170,'RoC1'!$A$1:$B$160,2,0),"0")</f>
        <v>0</v>
      </c>
      <c r="F170" s="29">
        <f>IFERROR(VLOOKUP(E170,'RoC1'!$B$1:$C$160,2,0),0)</f>
        <v>0</v>
      </c>
      <c r="G170" s="28" t="str">
        <f>IFERROR(VLOOKUP($B170,'RoC2'!$A$1:$B$161,2,0),"0")</f>
        <v>0</v>
      </c>
      <c r="H170" s="29">
        <f>IFERROR(VLOOKUP(G170,'RoC2'!$B$1:$C$161,2,0),0)</f>
        <v>0</v>
      </c>
      <c r="I170" s="28">
        <f>IFERROR(VLOOKUP($B170,'RoC3'!$A$1:$B$161,2,0),0)</f>
        <v>0</v>
      </c>
      <c r="J170" s="29">
        <f>IFERROR(VLOOKUP(I170,'RoC3'!$B$1:$C$161,2,0),0)</f>
        <v>0</v>
      </c>
      <c r="K170" s="28">
        <f>IFERROR(VLOOKUP($B170,'RoC4'!$A$1:$B$161,2,0),0)</f>
        <v>0</v>
      </c>
      <c r="L170" s="29">
        <f>IFERROR(VLOOKUP(K170,'RoC4'!$B$1:$C$161,2,0),0)</f>
        <v>0</v>
      </c>
      <c r="M170" s="28">
        <f>IFERROR(VLOOKUP($B170,'RoC5'!$A$1:$B$161,2,0),0)</f>
        <v>0</v>
      </c>
      <c r="N170" s="29">
        <f>IFERROR(VLOOKUP(M170,'RoC5'!$B$1:$C$161,2,0),0)</f>
        <v>0</v>
      </c>
      <c r="O170" s="28">
        <f>IFERROR(VLOOKUP($B170,'RoC6'!$A$1:$B$161,2,0),0)</f>
        <v>0</v>
      </c>
      <c r="P170" s="29">
        <f>IFERROR(VLOOKUP(O170,'RoC6'!$B$1:$C$161,2,0),0)</f>
        <v>0</v>
      </c>
      <c r="Q170" s="28">
        <f>IFERROR(VLOOKUP($B170,'RoC7'!$A$1:$B$161,2,0),0)</f>
        <v>0</v>
      </c>
      <c r="R170" s="29">
        <f>IFERROR(VLOOKUP(Q170,'RoC7'!$B$1:$C$161,2,0),0)</f>
        <v>0</v>
      </c>
      <c r="S170" s="28">
        <f>IFERROR(VLOOKUP($B170,'RoC8'!$A$1:$B$161,2,0),0)</f>
        <v>0</v>
      </c>
      <c r="T170" s="29">
        <f>IFERROR(VLOOKUP(S170,'RoC8'!$B$1:$C$161,2,0),0)</f>
        <v>0</v>
      </c>
      <c r="U170" s="29">
        <f>IFERROR(VLOOKUP(E170,'RoC1'!$B$1:$C$160,2,0),0)</f>
        <v>0</v>
      </c>
      <c r="V170" s="29">
        <f>IFERROR(VLOOKUP(G170,'RoC2'!$B$1:$C$160,2,0),0)</f>
        <v>0</v>
      </c>
      <c r="W170" s="29">
        <f>IFERROR(VLOOKUP(I170,'RoC3'!$B$1:$C$160,2,0),0)</f>
        <v>0</v>
      </c>
      <c r="X170" s="29">
        <f>IFERROR(VLOOKUP(K170,'RoC4'!$B$1:$C$160,2,0),0)</f>
        <v>0</v>
      </c>
      <c r="Y170" s="29">
        <f>IFERROR(VLOOKUP(M170,'RoC5'!$B$1:$C$160,2,0),0)</f>
        <v>0</v>
      </c>
      <c r="Z170" s="29">
        <f>IFERROR(VLOOKUP(O170,'RoC6'!$B$1:$C$160,2,0),0)</f>
        <v>0</v>
      </c>
      <c r="AA170" s="29">
        <f>IFERROR(VLOOKUP(Q170,'RoC7'!$B$1:$C$160,2,0),0)</f>
        <v>0</v>
      </c>
      <c r="AB170" s="29">
        <f>IFERROR(VLOOKUP(S170,'RoC8'!$B$1:$C$160,2,0),0)</f>
        <v>0</v>
      </c>
    </row>
    <row r="171">
      <c r="A171" s="7">
        <v>170.0</v>
      </c>
      <c r="B171" s="57"/>
      <c r="C171" s="26">
        <f t="shared" si="1"/>
        <v>0</v>
      </c>
      <c r="D171" s="27"/>
      <c r="E171" s="28" t="str">
        <f>IFERROR(VLOOKUP($B171,'RoC1'!$A$1:$B$160,2,0),"0")</f>
        <v>0</v>
      </c>
      <c r="F171" s="29">
        <f>IFERROR(VLOOKUP(E171,'RoC1'!$B$1:$C$160,2,0),0)</f>
        <v>0</v>
      </c>
      <c r="G171" s="28" t="str">
        <f>IFERROR(VLOOKUP($B171,'RoC2'!$A$1:$B$161,2,0),"0")</f>
        <v>0</v>
      </c>
      <c r="H171" s="29">
        <f>IFERROR(VLOOKUP(G171,'RoC2'!$B$1:$C$161,2,0),0)</f>
        <v>0</v>
      </c>
      <c r="I171" s="28">
        <f>IFERROR(VLOOKUP($B171,'RoC3'!$A$1:$B$161,2,0),0)</f>
        <v>0</v>
      </c>
      <c r="J171" s="29">
        <f>IFERROR(VLOOKUP(I171,'RoC3'!$B$1:$C$161,2,0),0)</f>
        <v>0</v>
      </c>
      <c r="K171" s="28">
        <f>IFERROR(VLOOKUP($B171,'RoC4'!$A$1:$B$161,2,0),0)</f>
        <v>0</v>
      </c>
      <c r="L171" s="29">
        <f>IFERROR(VLOOKUP(K171,'RoC4'!$B$1:$C$161,2,0),0)</f>
        <v>0</v>
      </c>
      <c r="M171" s="28">
        <f>IFERROR(VLOOKUP($B171,'RoC5'!$A$1:$B$161,2,0),0)</f>
        <v>0</v>
      </c>
      <c r="N171" s="29">
        <f>IFERROR(VLOOKUP(M171,'RoC5'!$B$1:$C$161,2,0),0)</f>
        <v>0</v>
      </c>
      <c r="O171" s="28">
        <f>IFERROR(VLOOKUP($B171,'RoC6'!$A$1:$B$161,2,0),0)</f>
        <v>0</v>
      </c>
      <c r="P171" s="29">
        <f>IFERROR(VLOOKUP(O171,'RoC6'!$B$1:$C$161,2,0),0)</f>
        <v>0</v>
      </c>
      <c r="Q171" s="28">
        <f>IFERROR(VLOOKUP($B171,'RoC7'!$A$1:$B$161,2,0),0)</f>
        <v>0</v>
      </c>
      <c r="R171" s="29">
        <f>IFERROR(VLOOKUP(Q171,'RoC7'!$B$1:$C$161,2,0),0)</f>
        <v>0</v>
      </c>
      <c r="S171" s="28">
        <f>IFERROR(VLOOKUP($B171,'RoC8'!$A$1:$B$161,2,0),0)</f>
        <v>0</v>
      </c>
      <c r="T171" s="29">
        <f>IFERROR(VLOOKUP(S171,'RoC8'!$B$1:$C$161,2,0),0)</f>
        <v>0</v>
      </c>
      <c r="U171" s="29">
        <f>IFERROR(VLOOKUP(E171,'RoC1'!$B$1:$C$160,2,0),0)</f>
        <v>0</v>
      </c>
      <c r="V171" s="29">
        <f>IFERROR(VLOOKUP(G171,'RoC2'!$B$1:$C$160,2,0),0)</f>
        <v>0</v>
      </c>
      <c r="W171" s="29">
        <f>IFERROR(VLOOKUP(I171,'RoC3'!$B$1:$C$160,2,0),0)</f>
        <v>0</v>
      </c>
      <c r="X171" s="29">
        <f>IFERROR(VLOOKUP(K171,'RoC4'!$B$1:$C$160,2,0),0)</f>
        <v>0</v>
      </c>
      <c r="Y171" s="29">
        <f>IFERROR(VLOOKUP(M171,'RoC5'!$B$1:$C$160,2,0),0)</f>
        <v>0</v>
      </c>
      <c r="Z171" s="29">
        <f>IFERROR(VLOOKUP(O171,'RoC6'!$B$1:$C$160,2,0),0)</f>
        <v>0</v>
      </c>
      <c r="AA171" s="29">
        <f>IFERROR(VLOOKUP(Q171,'RoC7'!$B$1:$C$160,2,0),0)</f>
        <v>0</v>
      </c>
      <c r="AB171" s="29">
        <f>IFERROR(VLOOKUP(S171,'RoC8'!$B$1:$C$160,2,0),0)</f>
        <v>0</v>
      </c>
    </row>
    <row r="172">
      <c r="A172" s="7">
        <v>171.0</v>
      </c>
      <c r="B172" s="57"/>
      <c r="C172" s="26">
        <f t="shared" si="1"/>
        <v>0</v>
      </c>
      <c r="D172" s="27"/>
      <c r="E172" s="28" t="str">
        <f>IFERROR(VLOOKUP($B172,'RoC1'!$A$1:$B$160,2,0),"0")</f>
        <v>0</v>
      </c>
      <c r="F172" s="29">
        <f>IFERROR(VLOOKUP(E172,'RoC1'!$B$1:$C$160,2,0),0)</f>
        <v>0</v>
      </c>
      <c r="G172" s="28" t="str">
        <f>IFERROR(VLOOKUP($B172,'RoC2'!$A$1:$B$161,2,0),"0")</f>
        <v>0</v>
      </c>
      <c r="H172" s="29">
        <f>IFERROR(VLOOKUP(G172,'RoC2'!$B$1:$C$161,2,0),0)</f>
        <v>0</v>
      </c>
      <c r="I172" s="28">
        <f>IFERROR(VLOOKUP($B172,'RoC3'!$A$1:$B$161,2,0),0)</f>
        <v>0</v>
      </c>
      <c r="J172" s="29">
        <f>IFERROR(VLOOKUP(I172,'RoC3'!$B$1:$C$161,2,0),0)</f>
        <v>0</v>
      </c>
      <c r="K172" s="28">
        <f>IFERROR(VLOOKUP($B172,'RoC4'!$A$1:$B$161,2,0),0)</f>
        <v>0</v>
      </c>
      <c r="L172" s="29">
        <f>IFERROR(VLOOKUP(K172,'RoC4'!$B$1:$C$161,2,0),0)</f>
        <v>0</v>
      </c>
      <c r="M172" s="28">
        <f>IFERROR(VLOOKUP($B172,'RoC5'!$A$1:$B$161,2,0),0)</f>
        <v>0</v>
      </c>
      <c r="N172" s="29">
        <f>IFERROR(VLOOKUP(M172,'RoC5'!$B$1:$C$161,2,0),0)</f>
        <v>0</v>
      </c>
      <c r="O172" s="28">
        <f>IFERROR(VLOOKUP($B172,'RoC6'!$A$1:$B$161,2,0),0)</f>
        <v>0</v>
      </c>
      <c r="P172" s="29">
        <f>IFERROR(VLOOKUP(O172,'RoC6'!$B$1:$C$161,2,0),0)</f>
        <v>0</v>
      </c>
      <c r="Q172" s="28">
        <f>IFERROR(VLOOKUP($B172,'RoC7'!$A$1:$B$161,2,0),0)</f>
        <v>0</v>
      </c>
      <c r="R172" s="29">
        <f>IFERROR(VLOOKUP(Q172,'RoC7'!$B$1:$C$161,2,0),0)</f>
        <v>0</v>
      </c>
      <c r="S172" s="28">
        <f>IFERROR(VLOOKUP($B172,'RoC8'!$A$1:$B$161,2,0),0)</f>
        <v>0</v>
      </c>
      <c r="T172" s="29">
        <f>IFERROR(VLOOKUP(S172,'RoC8'!$B$1:$C$161,2,0),0)</f>
        <v>0</v>
      </c>
      <c r="U172" s="29">
        <f>IFERROR(VLOOKUP(E172,'RoC1'!$B$1:$C$160,2,0),0)</f>
        <v>0</v>
      </c>
      <c r="V172" s="29">
        <f>IFERROR(VLOOKUP(G172,'RoC2'!$B$1:$C$160,2,0),0)</f>
        <v>0</v>
      </c>
      <c r="W172" s="29">
        <f>IFERROR(VLOOKUP(I172,'RoC3'!$B$1:$C$160,2,0),0)</f>
        <v>0</v>
      </c>
      <c r="X172" s="29">
        <f>IFERROR(VLOOKUP(K172,'RoC4'!$B$1:$C$160,2,0),0)</f>
        <v>0</v>
      </c>
      <c r="Y172" s="29">
        <f>IFERROR(VLOOKUP(M172,'RoC5'!$B$1:$C$160,2,0),0)</f>
        <v>0</v>
      </c>
      <c r="Z172" s="29">
        <f>IFERROR(VLOOKUP(O172,'RoC6'!$B$1:$C$160,2,0),0)</f>
        <v>0</v>
      </c>
      <c r="AA172" s="29">
        <f>IFERROR(VLOOKUP(Q172,'RoC7'!$B$1:$C$160,2,0),0)</f>
        <v>0</v>
      </c>
      <c r="AB172" s="29">
        <f>IFERROR(VLOOKUP(S172,'RoC8'!$B$1:$C$160,2,0),0)</f>
        <v>0</v>
      </c>
    </row>
    <row r="173">
      <c r="A173" s="7">
        <v>172.0</v>
      </c>
      <c r="B173" s="57"/>
      <c r="C173" s="26">
        <f t="shared" si="1"/>
        <v>0</v>
      </c>
      <c r="D173" s="27"/>
      <c r="E173" s="28" t="str">
        <f>IFERROR(VLOOKUP($B173,'RoC1'!$A$1:$B$160,2,0),"0")</f>
        <v>0</v>
      </c>
      <c r="F173" s="29">
        <f>IFERROR(VLOOKUP(E173,'RoC1'!$B$1:$C$160,2,0),0)</f>
        <v>0</v>
      </c>
      <c r="G173" s="28" t="str">
        <f>IFERROR(VLOOKUP($B173,'RoC2'!$A$1:$B$161,2,0),"0")</f>
        <v>0</v>
      </c>
      <c r="H173" s="29">
        <f>IFERROR(VLOOKUP(G173,'RoC2'!$B$1:$C$161,2,0),0)</f>
        <v>0</v>
      </c>
      <c r="I173" s="28">
        <f>IFERROR(VLOOKUP($B173,'RoC3'!$A$1:$B$161,2,0),0)</f>
        <v>0</v>
      </c>
      <c r="J173" s="29">
        <f>IFERROR(VLOOKUP(I173,'RoC3'!$B$1:$C$161,2,0),0)</f>
        <v>0</v>
      </c>
      <c r="K173" s="28">
        <f>IFERROR(VLOOKUP($B173,'RoC4'!$A$1:$B$161,2,0),0)</f>
        <v>0</v>
      </c>
      <c r="L173" s="29">
        <f>IFERROR(VLOOKUP(K173,'RoC4'!$B$1:$C$161,2,0),0)</f>
        <v>0</v>
      </c>
      <c r="M173" s="28">
        <f>IFERROR(VLOOKUP($B173,'RoC5'!$A$1:$B$161,2,0),0)</f>
        <v>0</v>
      </c>
      <c r="N173" s="29">
        <f>IFERROR(VLOOKUP(M173,'RoC5'!$B$1:$C$161,2,0),0)</f>
        <v>0</v>
      </c>
      <c r="O173" s="28">
        <f>IFERROR(VLOOKUP($B173,'RoC6'!$A$1:$B$161,2,0),0)</f>
        <v>0</v>
      </c>
      <c r="P173" s="29">
        <f>IFERROR(VLOOKUP(O173,'RoC6'!$B$1:$C$161,2,0),0)</f>
        <v>0</v>
      </c>
      <c r="Q173" s="28">
        <f>IFERROR(VLOOKUP($B173,'RoC7'!$A$1:$B$161,2,0),0)</f>
        <v>0</v>
      </c>
      <c r="R173" s="29">
        <f>IFERROR(VLOOKUP(Q173,'RoC7'!$B$1:$C$161,2,0),0)</f>
        <v>0</v>
      </c>
      <c r="S173" s="28">
        <f>IFERROR(VLOOKUP($B173,'RoC8'!$A$1:$B$161,2,0),0)</f>
        <v>0</v>
      </c>
      <c r="T173" s="29">
        <f>IFERROR(VLOOKUP(S173,'RoC8'!$B$1:$C$161,2,0),0)</f>
        <v>0</v>
      </c>
      <c r="U173" s="29">
        <f>IFERROR(VLOOKUP(E173,'RoC1'!$B$1:$C$160,2,0),0)</f>
        <v>0</v>
      </c>
      <c r="V173" s="29">
        <f>IFERROR(VLOOKUP(G173,'RoC2'!$B$1:$C$160,2,0),0)</f>
        <v>0</v>
      </c>
      <c r="W173" s="29">
        <f>IFERROR(VLOOKUP(I173,'RoC3'!$B$1:$C$160,2,0),0)</f>
        <v>0</v>
      </c>
      <c r="X173" s="29">
        <f>IFERROR(VLOOKUP(K173,'RoC4'!$B$1:$C$160,2,0),0)</f>
        <v>0</v>
      </c>
      <c r="Y173" s="29">
        <f>IFERROR(VLOOKUP(M173,'RoC5'!$B$1:$C$160,2,0),0)</f>
        <v>0</v>
      </c>
      <c r="Z173" s="29">
        <f>IFERROR(VLOOKUP(O173,'RoC6'!$B$1:$C$160,2,0),0)</f>
        <v>0</v>
      </c>
      <c r="AA173" s="29">
        <f>IFERROR(VLOOKUP(Q173,'RoC7'!$B$1:$C$160,2,0),0)</f>
        <v>0</v>
      </c>
      <c r="AB173" s="29">
        <f>IFERROR(VLOOKUP(S173,'RoC8'!$B$1:$C$160,2,0),0)</f>
        <v>0</v>
      </c>
    </row>
    <row r="174">
      <c r="A174" s="7">
        <v>173.0</v>
      </c>
      <c r="B174" s="57"/>
      <c r="C174" s="26">
        <f t="shared" si="1"/>
        <v>0</v>
      </c>
      <c r="D174" s="27"/>
      <c r="E174" s="28" t="str">
        <f>IFERROR(VLOOKUP($B174,'RoC1'!$A$1:$B$160,2,0),"0")</f>
        <v>0</v>
      </c>
      <c r="F174" s="29">
        <f>IFERROR(VLOOKUP(E174,'RoC1'!$B$1:$C$160,2,0),0)</f>
        <v>0</v>
      </c>
      <c r="G174" s="28" t="str">
        <f>IFERROR(VLOOKUP($B174,'RoC2'!$A$1:$B$161,2,0),"0")</f>
        <v>0</v>
      </c>
      <c r="H174" s="29">
        <f>IFERROR(VLOOKUP(G174,'RoC2'!$B$1:$C$161,2,0),0)</f>
        <v>0</v>
      </c>
      <c r="I174" s="28">
        <f>IFERROR(VLOOKUP($B174,'RoC3'!$A$1:$B$161,2,0),0)</f>
        <v>0</v>
      </c>
      <c r="J174" s="29">
        <f>IFERROR(VLOOKUP(I174,'RoC3'!$B$1:$C$161,2,0),0)</f>
        <v>0</v>
      </c>
      <c r="K174" s="28">
        <f>IFERROR(VLOOKUP($B174,'RoC4'!$A$1:$B$161,2,0),0)</f>
        <v>0</v>
      </c>
      <c r="L174" s="29">
        <f>IFERROR(VLOOKUP(K174,'RoC4'!$B$1:$C$161,2,0),0)</f>
        <v>0</v>
      </c>
      <c r="M174" s="28">
        <f>IFERROR(VLOOKUP($B174,'RoC5'!$A$1:$B$161,2,0),0)</f>
        <v>0</v>
      </c>
      <c r="N174" s="29">
        <f>IFERROR(VLOOKUP(M174,'RoC5'!$B$1:$C$161,2,0),0)</f>
        <v>0</v>
      </c>
      <c r="O174" s="28">
        <f>IFERROR(VLOOKUP($B174,'RoC6'!$A$1:$B$161,2,0),0)</f>
        <v>0</v>
      </c>
      <c r="P174" s="29">
        <f>IFERROR(VLOOKUP(O174,'RoC6'!$B$1:$C$161,2,0),0)</f>
        <v>0</v>
      </c>
      <c r="Q174" s="28">
        <f>IFERROR(VLOOKUP($B174,'RoC7'!$A$1:$B$161,2,0),0)</f>
        <v>0</v>
      </c>
      <c r="R174" s="29">
        <f>IFERROR(VLOOKUP(Q174,'RoC7'!$B$1:$C$161,2,0),0)</f>
        <v>0</v>
      </c>
      <c r="S174" s="28">
        <f>IFERROR(VLOOKUP($B174,'RoC8'!$A$1:$B$161,2,0),0)</f>
        <v>0</v>
      </c>
      <c r="T174" s="29">
        <f>IFERROR(VLOOKUP(S174,'RoC8'!$B$1:$C$161,2,0),0)</f>
        <v>0</v>
      </c>
      <c r="U174" s="29">
        <f>IFERROR(VLOOKUP(E174,'RoC1'!$B$1:$C$160,2,0),0)</f>
        <v>0</v>
      </c>
      <c r="V174" s="29">
        <f>IFERROR(VLOOKUP(G174,'RoC2'!$B$1:$C$160,2,0),0)</f>
        <v>0</v>
      </c>
      <c r="W174" s="29">
        <f>IFERROR(VLOOKUP(I174,'RoC3'!$B$1:$C$160,2,0),0)</f>
        <v>0</v>
      </c>
      <c r="X174" s="29">
        <f>IFERROR(VLOOKUP(K174,'RoC4'!$B$1:$C$160,2,0),0)</f>
        <v>0</v>
      </c>
      <c r="Y174" s="29">
        <f>IFERROR(VLOOKUP(M174,'RoC5'!$B$1:$C$160,2,0),0)</f>
        <v>0</v>
      </c>
      <c r="Z174" s="29">
        <f>IFERROR(VLOOKUP(O174,'RoC6'!$B$1:$C$160,2,0),0)</f>
        <v>0</v>
      </c>
      <c r="AA174" s="29">
        <f>IFERROR(VLOOKUP(Q174,'RoC7'!$B$1:$C$160,2,0),0)</f>
        <v>0</v>
      </c>
      <c r="AB174" s="29">
        <f>IFERROR(VLOOKUP(S174,'RoC8'!$B$1:$C$160,2,0),0)</f>
        <v>0</v>
      </c>
    </row>
    <row r="175">
      <c r="A175" s="7">
        <v>174.0</v>
      </c>
      <c r="B175" s="57"/>
      <c r="C175" s="26">
        <f t="shared" si="1"/>
        <v>0</v>
      </c>
      <c r="D175" s="27"/>
      <c r="E175" s="28" t="str">
        <f>IFERROR(VLOOKUP($B175,'RoC1'!$A$1:$B$160,2,0),"0")</f>
        <v>0</v>
      </c>
      <c r="F175" s="29">
        <f>IFERROR(VLOOKUP(E175,'RoC1'!$B$1:$C$160,2,0),0)</f>
        <v>0</v>
      </c>
      <c r="G175" s="28" t="str">
        <f>IFERROR(VLOOKUP($B175,'RoC2'!$A$1:$B$161,2,0),"0")</f>
        <v>0</v>
      </c>
      <c r="H175" s="29">
        <f>IFERROR(VLOOKUP(G175,'RoC2'!$B$1:$C$161,2,0),0)</f>
        <v>0</v>
      </c>
      <c r="I175" s="28">
        <f>IFERROR(VLOOKUP($B175,'RoC3'!$A$1:$B$161,2,0),0)</f>
        <v>0</v>
      </c>
      <c r="J175" s="29">
        <f>IFERROR(VLOOKUP(I175,'RoC3'!$B$1:$C$161,2,0),0)</f>
        <v>0</v>
      </c>
      <c r="K175" s="28">
        <f>IFERROR(VLOOKUP($B175,'RoC4'!$A$1:$B$161,2,0),0)</f>
        <v>0</v>
      </c>
      <c r="L175" s="29">
        <f>IFERROR(VLOOKUP(K175,'RoC4'!$B$1:$C$161,2,0),0)</f>
        <v>0</v>
      </c>
      <c r="M175" s="28">
        <f>IFERROR(VLOOKUP($B175,'RoC5'!$A$1:$B$161,2,0),0)</f>
        <v>0</v>
      </c>
      <c r="N175" s="29">
        <f>IFERROR(VLOOKUP(M175,'RoC5'!$B$1:$C$161,2,0),0)</f>
        <v>0</v>
      </c>
      <c r="O175" s="28">
        <f>IFERROR(VLOOKUP($B175,'RoC6'!$A$1:$B$161,2,0),0)</f>
        <v>0</v>
      </c>
      <c r="P175" s="29">
        <f>IFERROR(VLOOKUP(O175,'RoC6'!$B$1:$C$161,2,0),0)</f>
        <v>0</v>
      </c>
      <c r="Q175" s="28">
        <f>IFERROR(VLOOKUP($B175,'RoC7'!$A$1:$B$161,2,0),0)</f>
        <v>0</v>
      </c>
      <c r="R175" s="29">
        <f>IFERROR(VLOOKUP(Q175,'RoC7'!$B$1:$C$161,2,0),0)</f>
        <v>0</v>
      </c>
      <c r="S175" s="28">
        <f>IFERROR(VLOOKUP($B175,'RoC8'!$A$1:$B$161,2,0),0)</f>
        <v>0</v>
      </c>
      <c r="T175" s="29">
        <f>IFERROR(VLOOKUP(S175,'RoC8'!$B$1:$C$161,2,0),0)</f>
        <v>0</v>
      </c>
      <c r="U175" s="29">
        <f>IFERROR(VLOOKUP(E175,'RoC1'!$B$1:$C$160,2,0),0)</f>
        <v>0</v>
      </c>
      <c r="V175" s="29">
        <f>IFERROR(VLOOKUP(G175,'RoC2'!$B$1:$C$160,2,0),0)</f>
        <v>0</v>
      </c>
      <c r="W175" s="29">
        <f>IFERROR(VLOOKUP(I175,'RoC3'!$B$1:$C$160,2,0),0)</f>
        <v>0</v>
      </c>
      <c r="X175" s="29">
        <f>IFERROR(VLOOKUP(K175,'RoC4'!$B$1:$C$160,2,0),0)</f>
        <v>0</v>
      </c>
      <c r="Y175" s="29">
        <f>IFERROR(VLOOKUP(M175,'RoC5'!$B$1:$C$160,2,0),0)</f>
        <v>0</v>
      </c>
      <c r="Z175" s="29">
        <f>IFERROR(VLOOKUP(O175,'RoC6'!$B$1:$C$160,2,0),0)</f>
        <v>0</v>
      </c>
      <c r="AA175" s="29">
        <f>IFERROR(VLOOKUP(Q175,'RoC7'!$B$1:$C$160,2,0),0)</f>
        <v>0</v>
      </c>
      <c r="AB175" s="29">
        <f>IFERROR(VLOOKUP(S175,'RoC8'!$B$1:$C$160,2,0),0)</f>
        <v>0</v>
      </c>
    </row>
    <row r="176">
      <c r="A176" s="7">
        <v>175.0</v>
      </c>
      <c r="B176" s="57"/>
      <c r="C176" s="26">
        <f t="shared" si="1"/>
        <v>0</v>
      </c>
      <c r="D176" s="27"/>
      <c r="E176" s="28" t="str">
        <f>IFERROR(VLOOKUP($B176,'RoC1'!$A$1:$B$160,2,0),"0")</f>
        <v>0</v>
      </c>
      <c r="F176" s="29">
        <f>IFERROR(VLOOKUP(E176,'RoC1'!$B$1:$C$160,2,0),0)</f>
        <v>0</v>
      </c>
      <c r="G176" s="28" t="str">
        <f>IFERROR(VLOOKUP($B176,'RoC2'!$A$1:$B$161,2,0),"0")</f>
        <v>0</v>
      </c>
      <c r="H176" s="29">
        <f>IFERROR(VLOOKUP(G176,'RoC2'!$B$1:$C$161,2,0),0)</f>
        <v>0</v>
      </c>
      <c r="I176" s="28">
        <f>IFERROR(VLOOKUP($B176,'RoC3'!$A$1:$B$161,2,0),0)</f>
        <v>0</v>
      </c>
      <c r="J176" s="29">
        <f>IFERROR(VLOOKUP(I176,'RoC3'!$B$1:$C$161,2,0),0)</f>
        <v>0</v>
      </c>
      <c r="K176" s="28">
        <f>IFERROR(VLOOKUP($B176,'RoC4'!$A$1:$B$161,2,0),0)</f>
        <v>0</v>
      </c>
      <c r="L176" s="29">
        <f>IFERROR(VLOOKUP(K176,'RoC4'!$B$1:$C$161,2,0),0)</f>
        <v>0</v>
      </c>
      <c r="M176" s="28">
        <f>IFERROR(VLOOKUP($B176,'RoC5'!$A$1:$B$161,2,0),0)</f>
        <v>0</v>
      </c>
      <c r="N176" s="29">
        <f>IFERROR(VLOOKUP(M176,'RoC5'!$B$1:$C$161,2,0),0)</f>
        <v>0</v>
      </c>
      <c r="O176" s="28">
        <f>IFERROR(VLOOKUP($B176,'RoC6'!$A$1:$B$161,2,0),0)</f>
        <v>0</v>
      </c>
      <c r="P176" s="29">
        <f>IFERROR(VLOOKUP(O176,'RoC6'!$B$1:$C$161,2,0),0)</f>
        <v>0</v>
      </c>
      <c r="Q176" s="28">
        <f>IFERROR(VLOOKUP($B176,'RoC7'!$A$1:$B$161,2,0),0)</f>
        <v>0</v>
      </c>
      <c r="R176" s="29">
        <f>IFERROR(VLOOKUP(Q176,'RoC7'!$B$1:$C$161,2,0),0)</f>
        <v>0</v>
      </c>
      <c r="S176" s="28">
        <f>IFERROR(VLOOKUP($B176,'RoC8'!$A$1:$B$161,2,0),0)</f>
        <v>0</v>
      </c>
      <c r="T176" s="29">
        <f>IFERROR(VLOOKUP(S176,'RoC8'!$B$1:$C$161,2,0),0)</f>
        <v>0</v>
      </c>
      <c r="U176" s="29">
        <f>IFERROR(VLOOKUP(E176,'RoC1'!$B$1:$C$160,2,0),0)</f>
        <v>0</v>
      </c>
      <c r="V176" s="29">
        <f>IFERROR(VLOOKUP(G176,'RoC2'!$B$1:$C$160,2,0),0)</f>
        <v>0</v>
      </c>
      <c r="W176" s="29">
        <f>IFERROR(VLOOKUP(I176,'RoC3'!$B$1:$C$160,2,0),0)</f>
        <v>0</v>
      </c>
      <c r="X176" s="29">
        <f>IFERROR(VLOOKUP(K176,'RoC4'!$B$1:$C$160,2,0),0)</f>
        <v>0</v>
      </c>
      <c r="Y176" s="29">
        <f>IFERROR(VLOOKUP(M176,'RoC5'!$B$1:$C$160,2,0),0)</f>
        <v>0</v>
      </c>
      <c r="Z176" s="29">
        <f>IFERROR(VLOOKUP(O176,'RoC6'!$B$1:$C$160,2,0),0)</f>
        <v>0</v>
      </c>
      <c r="AA176" s="29">
        <f>IFERROR(VLOOKUP(Q176,'RoC7'!$B$1:$C$160,2,0),0)</f>
        <v>0</v>
      </c>
      <c r="AB176" s="29">
        <f>IFERROR(VLOOKUP(S176,'RoC8'!$B$1:$C$160,2,0),0)</f>
        <v>0</v>
      </c>
    </row>
    <row r="177">
      <c r="A177" s="7">
        <v>176.0</v>
      </c>
      <c r="B177" s="57"/>
      <c r="C177" s="26">
        <f t="shared" si="1"/>
        <v>0</v>
      </c>
      <c r="D177" s="27"/>
      <c r="E177" s="28" t="str">
        <f>IFERROR(VLOOKUP($B177,'RoC1'!$A$1:$B$160,2,0),"0")</f>
        <v>0</v>
      </c>
      <c r="F177" s="29">
        <f>IFERROR(VLOOKUP(E177,'RoC1'!$B$1:$C$160,2,0),0)</f>
        <v>0</v>
      </c>
      <c r="G177" s="28" t="str">
        <f>IFERROR(VLOOKUP($B177,'RoC2'!$A$1:$B$161,2,0),"0")</f>
        <v>0</v>
      </c>
      <c r="H177" s="29">
        <f>IFERROR(VLOOKUP(G177,'RoC2'!$B$1:$C$161,2,0),0)</f>
        <v>0</v>
      </c>
      <c r="I177" s="28">
        <f>IFERROR(VLOOKUP($B177,'RoC3'!$A$1:$B$161,2,0),0)</f>
        <v>0</v>
      </c>
      <c r="J177" s="29">
        <f>IFERROR(VLOOKUP(I177,'RoC3'!$B$1:$C$161,2,0),0)</f>
        <v>0</v>
      </c>
      <c r="K177" s="28">
        <f>IFERROR(VLOOKUP($B177,'RoC4'!$A$1:$B$161,2,0),0)</f>
        <v>0</v>
      </c>
      <c r="L177" s="29">
        <f>IFERROR(VLOOKUP(K177,'RoC4'!$B$1:$C$161,2,0),0)</f>
        <v>0</v>
      </c>
      <c r="M177" s="28">
        <f>IFERROR(VLOOKUP($B177,'RoC5'!$A$1:$B$161,2,0),0)</f>
        <v>0</v>
      </c>
      <c r="N177" s="29">
        <f>IFERROR(VLOOKUP(M177,'RoC5'!$B$1:$C$161,2,0),0)</f>
        <v>0</v>
      </c>
      <c r="O177" s="28">
        <f>IFERROR(VLOOKUP($B177,'RoC6'!$A$1:$B$161,2,0),0)</f>
        <v>0</v>
      </c>
      <c r="P177" s="29">
        <f>IFERROR(VLOOKUP(O177,'RoC6'!$B$1:$C$161,2,0),0)</f>
        <v>0</v>
      </c>
      <c r="Q177" s="28">
        <f>IFERROR(VLOOKUP($B177,'RoC7'!$A$1:$B$161,2,0),0)</f>
        <v>0</v>
      </c>
      <c r="R177" s="29">
        <f>IFERROR(VLOOKUP(Q177,'RoC7'!$B$1:$C$161,2,0),0)</f>
        <v>0</v>
      </c>
      <c r="S177" s="28">
        <f>IFERROR(VLOOKUP($B177,'RoC8'!$A$1:$B$161,2,0),0)</f>
        <v>0</v>
      </c>
      <c r="T177" s="29">
        <f>IFERROR(VLOOKUP(S177,'RoC8'!$B$1:$C$161,2,0),0)</f>
        <v>0</v>
      </c>
      <c r="U177" s="29">
        <f>IFERROR(VLOOKUP(E177,'RoC1'!$B$1:$C$160,2,0),0)</f>
        <v>0</v>
      </c>
      <c r="V177" s="29">
        <f>IFERROR(VLOOKUP(G177,'RoC2'!$B$1:$C$160,2,0),0)</f>
        <v>0</v>
      </c>
      <c r="W177" s="29">
        <f>IFERROR(VLOOKUP(I177,'RoC3'!$B$1:$C$160,2,0),0)</f>
        <v>0</v>
      </c>
      <c r="X177" s="29">
        <f>IFERROR(VLOOKUP(K177,'RoC4'!$B$1:$C$160,2,0),0)</f>
        <v>0</v>
      </c>
      <c r="Y177" s="29">
        <f>IFERROR(VLOOKUP(M177,'RoC5'!$B$1:$C$160,2,0),0)</f>
        <v>0</v>
      </c>
      <c r="Z177" s="29">
        <f>IFERROR(VLOOKUP(O177,'RoC6'!$B$1:$C$160,2,0),0)</f>
        <v>0</v>
      </c>
      <c r="AA177" s="29">
        <f>IFERROR(VLOOKUP(Q177,'RoC7'!$B$1:$C$160,2,0),0)</f>
        <v>0</v>
      </c>
      <c r="AB177" s="29">
        <f>IFERROR(VLOOKUP(S177,'RoC8'!$B$1:$C$160,2,0),0)</f>
        <v>0</v>
      </c>
    </row>
    <row r="178">
      <c r="A178" s="7">
        <v>177.0</v>
      </c>
      <c r="B178" s="57"/>
      <c r="C178" s="26">
        <f t="shared" si="1"/>
        <v>0</v>
      </c>
      <c r="D178" s="27"/>
      <c r="E178" s="28" t="str">
        <f>IFERROR(VLOOKUP($B178,'RoC1'!$A$1:$B$160,2,0),"0")</f>
        <v>0</v>
      </c>
      <c r="F178" s="29">
        <f>IFERROR(VLOOKUP(E178,'RoC1'!$B$1:$C$160,2,0),0)</f>
        <v>0</v>
      </c>
      <c r="G178" s="28" t="str">
        <f>IFERROR(VLOOKUP($B178,'RoC2'!$A$1:$B$161,2,0),"0")</f>
        <v>0</v>
      </c>
      <c r="H178" s="29">
        <f>IFERROR(VLOOKUP(G178,'RoC2'!$B$1:$C$161,2,0),0)</f>
        <v>0</v>
      </c>
      <c r="I178" s="28">
        <f>IFERROR(VLOOKUP($B178,'RoC3'!$A$1:$B$161,2,0),0)</f>
        <v>0</v>
      </c>
      <c r="J178" s="29">
        <f>IFERROR(VLOOKUP(I178,'RoC3'!$B$1:$C$161,2,0),0)</f>
        <v>0</v>
      </c>
      <c r="K178" s="28">
        <f>IFERROR(VLOOKUP($B178,'RoC4'!$A$1:$B$161,2,0),0)</f>
        <v>0</v>
      </c>
      <c r="L178" s="29">
        <f>IFERROR(VLOOKUP(K178,'RoC4'!$B$1:$C$161,2,0),0)</f>
        <v>0</v>
      </c>
      <c r="M178" s="28">
        <f>IFERROR(VLOOKUP($B178,'RoC5'!$A$1:$B$161,2,0),0)</f>
        <v>0</v>
      </c>
      <c r="N178" s="29">
        <f>IFERROR(VLOOKUP(M178,'RoC5'!$B$1:$C$161,2,0),0)</f>
        <v>0</v>
      </c>
      <c r="O178" s="28">
        <f>IFERROR(VLOOKUP($B178,'RoC6'!$A$1:$B$161,2,0),0)</f>
        <v>0</v>
      </c>
      <c r="P178" s="29">
        <f>IFERROR(VLOOKUP(O178,'RoC6'!$B$1:$C$161,2,0),0)</f>
        <v>0</v>
      </c>
      <c r="Q178" s="28">
        <f>IFERROR(VLOOKUP($B178,'RoC7'!$A$1:$B$161,2,0),0)</f>
        <v>0</v>
      </c>
      <c r="R178" s="29">
        <f>IFERROR(VLOOKUP(Q178,'RoC7'!$B$1:$C$161,2,0),0)</f>
        <v>0</v>
      </c>
      <c r="S178" s="28">
        <f>IFERROR(VLOOKUP($B178,'RoC8'!$A$1:$B$161,2,0),0)</f>
        <v>0</v>
      </c>
      <c r="T178" s="29">
        <f>IFERROR(VLOOKUP(S178,'RoC8'!$B$1:$C$161,2,0),0)</f>
        <v>0</v>
      </c>
      <c r="U178" s="29">
        <f>IFERROR(VLOOKUP(E178,'RoC1'!$B$1:$C$160,2,0),0)</f>
        <v>0</v>
      </c>
      <c r="V178" s="29">
        <f>IFERROR(VLOOKUP(G178,'RoC2'!$B$1:$C$160,2,0),0)</f>
        <v>0</v>
      </c>
      <c r="W178" s="29">
        <f>IFERROR(VLOOKUP(I178,'RoC3'!$B$1:$C$160,2,0),0)</f>
        <v>0</v>
      </c>
      <c r="X178" s="29">
        <f>IFERROR(VLOOKUP(K178,'RoC4'!$B$1:$C$160,2,0),0)</f>
        <v>0</v>
      </c>
      <c r="Y178" s="29">
        <f>IFERROR(VLOOKUP(M178,'RoC5'!$B$1:$C$160,2,0),0)</f>
        <v>0</v>
      </c>
      <c r="Z178" s="29">
        <f>IFERROR(VLOOKUP(O178,'RoC6'!$B$1:$C$160,2,0),0)</f>
        <v>0</v>
      </c>
      <c r="AA178" s="29">
        <f>IFERROR(VLOOKUP(Q178,'RoC7'!$B$1:$C$160,2,0),0)</f>
        <v>0</v>
      </c>
      <c r="AB178" s="29">
        <f>IFERROR(VLOOKUP(S178,'RoC8'!$B$1:$C$160,2,0),0)</f>
        <v>0</v>
      </c>
    </row>
    <row r="179">
      <c r="A179" s="7">
        <v>178.0</v>
      </c>
      <c r="B179" s="57"/>
      <c r="C179" s="26">
        <f t="shared" si="1"/>
        <v>0</v>
      </c>
      <c r="D179" s="27"/>
      <c r="E179" s="28" t="str">
        <f>IFERROR(VLOOKUP($B179,'RoC1'!$A$1:$B$160,2,0),"0")</f>
        <v>0</v>
      </c>
      <c r="F179" s="29">
        <f>IFERROR(VLOOKUP(E179,'RoC1'!$B$1:$C$160,2,0),0)</f>
        <v>0</v>
      </c>
      <c r="G179" s="28" t="str">
        <f>IFERROR(VLOOKUP($B179,'RoC2'!$A$1:$B$161,2,0),"0")</f>
        <v>0</v>
      </c>
      <c r="H179" s="29">
        <f>IFERROR(VLOOKUP(G179,'RoC2'!$B$1:$C$161,2,0),0)</f>
        <v>0</v>
      </c>
      <c r="I179" s="28">
        <f>IFERROR(VLOOKUP($B179,'RoC3'!$A$1:$B$161,2,0),0)</f>
        <v>0</v>
      </c>
      <c r="J179" s="29">
        <f>IFERROR(VLOOKUP(I179,'RoC3'!$B$1:$C$161,2,0),0)</f>
        <v>0</v>
      </c>
      <c r="K179" s="28">
        <f>IFERROR(VLOOKUP($B179,'RoC4'!$A$1:$B$161,2,0),0)</f>
        <v>0</v>
      </c>
      <c r="L179" s="29">
        <f>IFERROR(VLOOKUP(K179,'RoC4'!$B$1:$C$161,2,0),0)</f>
        <v>0</v>
      </c>
      <c r="M179" s="28">
        <f>IFERROR(VLOOKUP($B179,'RoC5'!$A$1:$B$161,2,0),0)</f>
        <v>0</v>
      </c>
      <c r="N179" s="29">
        <f>IFERROR(VLOOKUP(M179,'RoC5'!$B$1:$C$161,2,0),0)</f>
        <v>0</v>
      </c>
      <c r="O179" s="28">
        <f>IFERROR(VLOOKUP($B179,'RoC6'!$A$1:$B$161,2,0),0)</f>
        <v>0</v>
      </c>
      <c r="P179" s="29">
        <f>IFERROR(VLOOKUP(O179,'RoC6'!$B$1:$C$161,2,0),0)</f>
        <v>0</v>
      </c>
      <c r="Q179" s="28">
        <f>IFERROR(VLOOKUP($B179,'RoC7'!$A$1:$B$161,2,0),0)</f>
        <v>0</v>
      </c>
      <c r="R179" s="29">
        <f>IFERROR(VLOOKUP(Q179,'RoC7'!$B$1:$C$161,2,0),0)</f>
        <v>0</v>
      </c>
      <c r="S179" s="28">
        <f>IFERROR(VLOOKUP($B179,'RoC8'!$A$1:$B$161,2,0),0)</f>
        <v>0</v>
      </c>
      <c r="T179" s="29">
        <f>IFERROR(VLOOKUP(S179,'RoC8'!$B$1:$C$161,2,0),0)</f>
        <v>0</v>
      </c>
      <c r="U179" s="29">
        <f>IFERROR(VLOOKUP(E179,'RoC1'!$B$1:$C$160,2,0),0)</f>
        <v>0</v>
      </c>
      <c r="V179" s="29">
        <f>IFERROR(VLOOKUP(G179,'RoC2'!$B$1:$C$160,2,0),0)</f>
        <v>0</v>
      </c>
      <c r="W179" s="29">
        <f>IFERROR(VLOOKUP(I179,'RoC3'!$B$1:$C$160,2,0),0)</f>
        <v>0</v>
      </c>
      <c r="X179" s="29">
        <f>IFERROR(VLOOKUP(K179,'RoC4'!$B$1:$C$160,2,0),0)</f>
        <v>0</v>
      </c>
      <c r="Y179" s="29">
        <f>IFERROR(VLOOKUP(M179,'RoC5'!$B$1:$C$160,2,0),0)</f>
        <v>0</v>
      </c>
      <c r="Z179" s="29">
        <f>IFERROR(VLOOKUP(O179,'RoC6'!$B$1:$C$160,2,0),0)</f>
        <v>0</v>
      </c>
      <c r="AA179" s="29">
        <f>IFERROR(VLOOKUP(Q179,'RoC7'!$B$1:$C$160,2,0),0)</f>
        <v>0</v>
      </c>
      <c r="AB179" s="29">
        <f>IFERROR(VLOOKUP(S179,'RoC8'!$B$1:$C$160,2,0),0)</f>
        <v>0</v>
      </c>
    </row>
    <row r="180">
      <c r="A180" s="7">
        <v>179.0</v>
      </c>
      <c r="B180" s="57"/>
      <c r="C180" s="26">
        <f t="shared" si="1"/>
        <v>0</v>
      </c>
      <c r="D180" s="27"/>
      <c r="E180" s="28" t="str">
        <f>IFERROR(VLOOKUP($B180,'RoC1'!$A$1:$B$160,2,0),"0")</f>
        <v>0</v>
      </c>
      <c r="F180" s="29">
        <f>IFERROR(VLOOKUP(E180,'RoC1'!$B$1:$C$160,2,0),0)</f>
        <v>0</v>
      </c>
      <c r="G180" s="28" t="str">
        <f>IFERROR(VLOOKUP($B180,'RoC2'!$A$1:$B$161,2,0),"0")</f>
        <v>0</v>
      </c>
      <c r="H180" s="29">
        <f>IFERROR(VLOOKUP(G180,'RoC2'!$B$1:$C$161,2,0),0)</f>
        <v>0</v>
      </c>
      <c r="I180" s="28">
        <f>IFERROR(VLOOKUP($B180,'RoC3'!$A$1:$B$161,2,0),0)</f>
        <v>0</v>
      </c>
      <c r="J180" s="29">
        <f>IFERROR(VLOOKUP(I180,'RoC3'!$B$1:$C$161,2,0),0)</f>
        <v>0</v>
      </c>
      <c r="K180" s="28">
        <f>IFERROR(VLOOKUP($B180,'RoC4'!$A$1:$B$161,2,0),0)</f>
        <v>0</v>
      </c>
      <c r="L180" s="29">
        <f>IFERROR(VLOOKUP(K180,'RoC4'!$B$1:$C$161,2,0),0)</f>
        <v>0</v>
      </c>
      <c r="M180" s="28">
        <f>IFERROR(VLOOKUP($B180,'RoC5'!$A$1:$B$161,2,0),0)</f>
        <v>0</v>
      </c>
      <c r="N180" s="29">
        <f>IFERROR(VLOOKUP(M180,'RoC5'!$B$1:$C$161,2,0),0)</f>
        <v>0</v>
      </c>
      <c r="O180" s="28">
        <f>IFERROR(VLOOKUP($B180,'RoC6'!$A$1:$B$161,2,0),0)</f>
        <v>0</v>
      </c>
      <c r="P180" s="29">
        <f>IFERROR(VLOOKUP(O180,'RoC6'!$B$1:$C$161,2,0),0)</f>
        <v>0</v>
      </c>
      <c r="Q180" s="28">
        <f>IFERROR(VLOOKUP($B180,'RoC7'!$A$1:$B$161,2,0),0)</f>
        <v>0</v>
      </c>
      <c r="R180" s="29">
        <f>IFERROR(VLOOKUP(Q180,'RoC7'!$B$1:$C$161,2,0),0)</f>
        <v>0</v>
      </c>
      <c r="S180" s="28">
        <f>IFERROR(VLOOKUP($B180,'RoC8'!$A$1:$B$161,2,0),0)</f>
        <v>0</v>
      </c>
      <c r="T180" s="29">
        <f>IFERROR(VLOOKUP(S180,'RoC8'!$B$1:$C$161,2,0),0)</f>
        <v>0</v>
      </c>
      <c r="U180" s="29">
        <f>IFERROR(VLOOKUP(E180,'RoC1'!$B$1:$C$160,2,0),0)</f>
        <v>0</v>
      </c>
      <c r="V180" s="29">
        <f>IFERROR(VLOOKUP(G180,'RoC2'!$B$1:$C$160,2,0),0)</f>
        <v>0</v>
      </c>
      <c r="W180" s="29">
        <f>IFERROR(VLOOKUP(I180,'RoC3'!$B$1:$C$160,2,0),0)</f>
        <v>0</v>
      </c>
      <c r="X180" s="29">
        <f>IFERROR(VLOOKUP(K180,'RoC4'!$B$1:$C$160,2,0),0)</f>
        <v>0</v>
      </c>
      <c r="Y180" s="29">
        <f>IFERROR(VLOOKUP(M180,'RoC5'!$B$1:$C$160,2,0),0)</f>
        <v>0</v>
      </c>
      <c r="Z180" s="29">
        <f>IFERROR(VLOOKUP(O180,'RoC6'!$B$1:$C$160,2,0),0)</f>
        <v>0</v>
      </c>
      <c r="AA180" s="29">
        <f>IFERROR(VLOOKUP(Q180,'RoC7'!$B$1:$C$160,2,0),0)</f>
        <v>0</v>
      </c>
      <c r="AB180" s="29">
        <f>IFERROR(VLOOKUP(S180,'RoC8'!$B$1:$C$160,2,0),0)</f>
        <v>0</v>
      </c>
    </row>
    <row r="181">
      <c r="A181" s="7">
        <v>180.0</v>
      </c>
      <c r="B181" s="57"/>
      <c r="C181" s="26">
        <f t="shared" si="1"/>
        <v>0</v>
      </c>
      <c r="D181" s="27"/>
      <c r="E181" s="28" t="str">
        <f>IFERROR(VLOOKUP($B181,'RoC1'!$A$1:$B$160,2,0),"0")</f>
        <v>0</v>
      </c>
      <c r="F181" s="29">
        <f>IFERROR(VLOOKUP(E181,'RoC1'!$B$1:$C$160,2,0),0)</f>
        <v>0</v>
      </c>
      <c r="G181" s="28" t="str">
        <f>IFERROR(VLOOKUP($B181,'RoC2'!$A$1:$B$161,2,0),"0")</f>
        <v>0</v>
      </c>
      <c r="H181" s="29">
        <f>IFERROR(VLOOKUP(G181,'RoC2'!$B$1:$C$161,2,0),0)</f>
        <v>0</v>
      </c>
      <c r="I181" s="28">
        <f>IFERROR(VLOOKUP($B181,'RoC3'!$A$1:$B$161,2,0),0)</f>
        <v>0</v>
      </c>
      <c r="J181" s="29">
        <f>IFERROR(VLOOKUP(I181,'RoC3'!$B$1:$C$161,2,0),0)</f>
        <v>0</v>
      </c>
      <c r="K181" s="28">
        <f>IFERROR(VLOOKUP($B181,'RoC4'!$A$1:$B$161,2,0),0)</f>
        <v>0</v>
      </c>
      <c r="L181" s="29">
        <f>IFERROR(VLOOKUP(K181,'RoC4'!$B$1:$C$161,2,0),0)</f>
        <v>0</v>
      </c>
      <c r="M181" s="28">
        <f>IFERROR(VLOOKUP($B181,'RoC5'!$A$1:$B$161,2,0),0)</f>
        <v>0</v>
      </c>
      <c r="N181" s="29">
        <f>IFERROR(VLOOKUP(M181,'RoC5'!$B$1:$C$161,2,0),0)</f>
        <v>0</v>
      </c>
      <c r="O181" s="28">
        <f>IFERROR(VLOOKUP($B181,'RoC6'!$A$1:$B$161,2,0),0)</f>
        <v>0</v>
      </c>
      <c r="P181" s="29">
        <f>IFERROR(VLOOKUP(O181,'RoC6'!$B$1:$C$161,2,0),0)</f>
        <v>0</v>
      </c>
      <c r="Q181" s="28">
        <f>IFERROR(VLOOKUP($B181,'RoC7'!$A$1:$B$161,2,0),0)</f>
        <v>0</v>
      </c>
      <c r="R181" s="29">
        <f>IFERROR(VLOOKUP(Q181,'RoC7'!$B$1:$C$161,2,0),0)</f>
        <v>0</v>
      </c>
      <c r="S181" s="28">
        <f>IFERROR(VLOOKUP($B181,'RoC8'!$A$1:$B$161,2,0),0)</f>
        <v>0</v>
      </c>
      <c r="T181" s="29">
        <f>IFERROR(VLOOKUP(S181,'RoC8'!$B$1:$C$161,2,0),0)</f>
        <v>0</v>
      </c>
      <c r="U181" s="29">
        <f>IFERROR(VLOOKUP(E181,'RoC1'!$B$1:$C$160,2,0),0)</f>
        <v>0</v>
      </c>
      <c r="V181" s="29">
        <f>IFERROR(VLOOKUP(G181,'RoC2'!$B$1:$C$160,2,0),0)</f>
        <v>0</v>
      </c>
      <c r="W181" s="29">
        <f>IFERROR(VLOOKUP(I181,'RoC3'!$B$1:$C$160,2,0),0)</f>
        <v>0</v>
      </c>
      <c r="X181" s="29">
        <f>IFERROR(VLOOKUP(K181,'RoC4'!$B$1:$C$160,2,0),0)</f>
        <v>0</v>
      </c>
      <c r="Y181" s="29">
        <f>IFERROR(VLOOKUP(M181,'RoC5'!$B$1:$C$160,2,0),0)</f>
        <v>0</v>
      </c>
      <c r="Z181" s="29">
        <f>IFERROR(VLOOKUP(O181,'RoC6'!$B$1:$C$160,2,0),0)</f>
        <v>0</v>
      </c>
      <c r="AA181" s="29">
        <f>IFERROR(VLOOKUP(Q181,'RoC7'!$B$1:$C$160,2,0),0)</f>
        <v>0</v>
      </c>
      <c r="AB181" s="29">
        <f>IFERROR(VLOOKUP(S181,'RoC8'!$B$1:$C$160,2,0),0)</f>
        <v>0</v>
      </c>
    </row>
    <row r="182">
      <c r="A182" s="7">
        <v>181.0</v>
      </c>
      <c r="B182" s="57"/>
      <c r="C182" s="26">
        <f t="shared" si="1"/>
        <v>0</v>
      </c>
      <c r="D182" s="27"/>
      <c r="E182" s="28" t="str">
        <f>IFERROR(VLOOKUP($B182,'RoC1'!$A$1:$B$160,2,0),"0")</f>
        <v>0</v>
      </c>
      <c r="F182" s="29">
        <f>IFERROR(VLOOKUP(E182,'RoC1'!$B$1:$C$160,2,0),0)</f>
        <v>0</v>
      </c>
      <c r="G182" s="28" t="str">
        <f>IFERROR(VLOOKUP($B182,'RoC2'!$A$1:$B$161,2,0),"0")</f>
        <v>0</v>
      </c>
      <c r="H182" s="29">
        <f>IFERROR(VLOOKUP(G182,'RoC2'!$B$1:$C$161,2,0),0)</f>
        <v>0</v>
      </c>
      <c r="I182" s="28">
        <f>IFERROR(VLOOKUP($B182,'RoC3'!$A$1:$B$161,2,0),0)</f>
        <v>0</v>
      </c>
      <c r="J182" s="29">
        <f>IFERROR(VLOOKUP(I182,'RoC3'!$B$1:$C$161,2,0),0)</f>
        <v>0</v>
      </c>
      <c r="K182" s="28">
        <f>IFERROR(VLOOKUP($B182,'RoC4'!$A$1:$B$161,2,0),0)</f>
        <v>0</v>
      </c>
      <c r="L182" s="29">
        <f>IFERROR(VLOOKUP(K182,'RoC4'!$B$1:$C$161,2,0),0)</f>
        <v>0</v>
      </c>
      <c r="M182" s="28">
        <f>IFERROR(VLOOKUP($B182,'RoC5'!$A$1:$B$161,2,0),0)</f>
        <v>0</v>
      </c>
      <c r="N182" s="29">
        <f>IFERROR(VLOOKUP(M182,'RoC5'!$B$1:$C$161,2,0),0)</f>
        <v>0</v>
      </c>
      <c r="O182" s="28">
        <f>IFERROR(VLOOKUP($B182,'RoC6'!$A$1:$B$161,2,0),0)</f>
        <v>0</v>
      </c>
      <c r="P182" s="29">
        <f>IFERROR(VLOOKUP(O182,'RoC6'!$B$1:$C$161,2,0),0)</f>
        <v>0</v>
      </c>
      <c r="Q182" s="28">
        <f>IFERROR(VLOOKUP($B182,'RoC7'!$A$1:$B$161,2,0),0)</f>
        <v>0</v>
      </c>
      <c r="R182" s="29">
        <f>IFERROR(VLOOKUP(Q182,'RoC7'!$B$1:$C$161,2,0),0)</f>
        <v>0</v>
      </c>
      <c r="S182" s="28">
        <f>IFERROR(VLOOKUP($B182,'RoC8'!$A$1:$B$161,2,0),0)</f>
        <v>0</v>
      </c>
      <c r="T182" s="29">
        <f>IFERROR(VLOOKUP(S182,'RoC8'!$B$1:$C$161,2,0),0)</f>
        <v>0</v>
      </c>
      <c r="U182" s="29">
        <f>IFERROR(VLOOKUP(E182,'RoC1'!$B$1:$C$160,2,0),0)</f>
        <v>0</v>
      </c>
      <c r="V182" s="29">
        <f>IFERROR(VLOOKUP(G182,'RoC2'!$B$1:$C$160,2,0),0)</f>
        <v>0</v>
      </c>
      <c r="W182" s="29">
        <f>IFERROR(VLOOKUP(I182,'RoC3'!$B$1:$C$160,2,0),0)</f>
        <v>0</v>
      </c>
      <c r="X182" s="29">
        <f>IFERROR(VLOOKUP(K182,'RoC4'!$B$1:$C$160,2,0),0)</f>
        <v>0</v>
      </c>
      <c r="Y182" s="29">
        <f>IFERROR(VLOOKUP(M182,'RoC5'!$B$1:$C$160,2,0),0)</f>
        <v>0</v>
      </c>
      <c r="Z182" s="29">
        <f>IFERROR(VLOOKUP(O182,'RoC6'!$B$1:$C$160,2,0),0)</f>
        <v>0</v>
      </c>
      <c r="AA182" s="29">
        <f>IFERROR(VLOOKUP(Q182,'RoC7'!$B$1:$C$160,2,0),0)</f>
        <v>0</v>
      </c>
      <c r="AB182" s="29">
        <f>IFERROR(VLOOKUP(S182,'RoC8'!$B$1:$C$160,2,0),0)</f>
        <v>0</v>
      </c>
    </row>
    <row r="183">
      <c r="A183" s="7">
        <v>182.0</v>
      </c>
      <c r="B183" s="57"/>
      <c r="C183" s="26">
        <f t="shared" si="1"/>
        <v>0</v>
      </c>
      <c r="D183" s="27"/>
      <c r="E183" s="28" t="str">
        <f>IFERROR(VLOOKUP($B183,'RoC1'!$A$1:$B$160,2,0),"0")</f>
        <v>0</v>
      </c>
      <c r="F183" s="29">
        <f>IFERROR(VLOOKUP(E183,'RoC1'!$B$1:$C$160,2,0),0)</f>
        <v>0</v>
      </c>
      <c r="G183" s="28" t="str">
        <f>IFERROR(VLOOKUP($B183,'RoC2'!$A$1:$B$161,2,0),"0")</f>
        <v>0</v>
      </c>
      <c r="H183" s="29">
        <f>IFERROR(VLOOKUP(G183,'RoC2'!$B$1:$C$161,2,0),0)</f>
        <v>0</v>
      </c>
      <c r="I183" s="28">
        <f>IFERROR(VLOOKUP($B183,'RoC3'!$A$1:$B$161,2,0),0)</f>
        <v>0</v>
      </c>
      <c r="J183" s="29">
        <f>IFERROR(VLOOKUP(I183,'RoC3'!$B$1:$C$161,2,0),0)</f>
        <v>0</v>
      </c>
      <c r="K183" s="28">
        <f>IFERROR(VLOOKUP($B183,'RoC4'!$A$1:$B$161,2,0),0)</f>
        <v>0</v>
      </c>
      <c r="L183" s="29">
        <f>IFERROR(VLOOKUP(K183,'RoC4'!$B$1:$C$161,2,0),0)</f>
        <v>0</v>
      </c>
      <c r="M183" s="28">
        <f>IFERROR(VLOOKUP($B183,'RoC5'!$A$1:$B$161,2,0),0)</f>
        <v>0</v>
      </c>
      <c r="N183" s="29">
        <f>IFERROR(VLOOKUP(M183,'RoC5'!$B$1:$C$161,2,0),0)</f>
        <v>0</v>
      </c>
      <c r="O183" s="28">
        <f>IFERROR(VLOOKUP($B183,'RoC6'!$A$1:$B$161,2,0),0)</f>
        <v>0</v>
      </c>
      <c r="P183" s="29">
        <f>IFERROR(VLOOKUP(O183,'RoC6'!$B$1:$C$161,2,0),0)</f>
        <v>0</v>
      </c>
      <c r="Q183" s="28">
        <f>IFERROR(VLOOKUP($B183,'RoC7'!$A$1:$B$161,2,0),0)</f>
        <v>0</v>
      </c>
      <c r="R183" s="29">
        <f>IFERROR(VLOOKUP(Q183,'RoC7'!$B$1:$C$161,2,0),0)</f>
        <v>0</v>
      </c>
      <c r="S183" s="28">
        <f>IFERROR(VLOOKUP($B183,'RoC8'!$A$1:$B$161,2,0),0)</f>
        <v>0</v>
      </c>
      <c r="T183" s="29">
        <f>IFERROR(VLOOKUP(S183,'RoC8'!$B$1:$C$161,2,0),0)</f>
        <v>0</v>
      </c>
      <c r="U183" s="29">
        <f>IFERROR(VLOOKUP(E183,'RoC1'!$B$1:$C$160,2,0),0)</f>
        <v>0</v>
      </c>
      <c r="V183" s="29">
        <f>IFERROR(VLOOKUP(G183,'RoC2'!$B$1:$C$160,2,0),0)</f>
        <v>0</v>
      </c>
      <c r="W183" s="29">
        <f>IFERROR(VLOOKUP(I183,'RoC3'!$B$1:$C$160,2,0),0)</f>
        <v>0</v>
      </c>
      <c r="X183" s="29">
        <f>IFERROR(VLOOKUP(K183,'RoC4'!$B$1:$C$160,2,0),0)</f>
        <v>0</v>
      </c>
      <c r="Y183" s="29">
        <f>IFERROR(VLOOKUP(M183,'RoC5'!$B$1:$C$160,2,0),0)</f>
        <v>0</v>
      </c>
      <c r="Z183" s="29">
        <f>IFERROR(VLOOKUP(O183,'RoC6'!$B$1:$C$160,2,0),0)</f>
        <v>0</v>
      </c>
      <c r="AA183" s="29">
        <f>IFERROR(VLOOKUP(Q183,'RoC7'!$B$1:$C$160,2,0),0)</f>
        <v>0</v>
      </c>
      <c r="AB183" s="29">
        <f>IFERROR(VLOOKUP(S183,'RoC8'!$B$1:$C$160,2,0),0)</f>
        <v>0</v>
      </c>
    </row>
    <row r="184">
      <c r="A184" s="7">
        <v>183.0</v>
      </c>
      <c r="B184" s="57"/>
      <c r="C184" s="26">
        <f t="shared" si="1"/>
        <v>0</v>
      </c>
      <c r="D184" s="27"/>
      <c r="E184" s="28" t="str">
        <f>IFERROR(VLOOKUP($B184,'RoC1'!$A$1:$B$160,2,0),"0")</f>
        <v>0</v>
      </c>
      <c r="F184" s="29">
        <f>IFERROR(VLOOKUP(E184,'RoC1'!$B$1:$C$160,2,0),0)</f>
        <v>0</v>
      </c>
      <c r="G184" s="28" t="str">
        <f>IFERROR(VLOOKUP($B184,'RoC2'!$A$1:$B$161,2,0),"0")</f>
        <v>0</v>
      </c>
      <c r="H184" s="29">
        <f>IFERROR(VLOOKUP(G184,'RoC2'!$B$1:$C$161,2,0),0)</f>
        <v>0</v>
      </c>
      <c r="I184" s="28">
        <f>IFERROR(VLOOKUP($B184,'RoC3'!$A$1:$B$161,2,0),0)</f>
        <v>0</v>
      </c>
      <c r="J184" s="29">
        <f>IFERROR(VLOOKUP(I184,'RoC3'!$B$1:$C$161,2,0),0)</f>
        <v>0</v>
      </c>
      <c r="K184" s="28">
        <f>IFERROR(VLOOKUP($B184,'RoC4'!$A$1:$B$161,2,0),0)</f>
        <v>0</v>
      </c>
      <c r="L184" s="29">
        <f>IFERROR(VLOOKUP(K184,'RoC4'!$B$1:$C$161,2,0),0)</f>
        <v>0</v>
      </c>
      <c r="M184" s="28">
        <f>IFERROR(VLOOKUP($B184,'RoC5'!$A$1:$B$161,2,0),0)</f>
        <v>0</v>
      </c>
      <c r="N184" s="29">
        <f>IFERROR(VLOOKUP(M184,'RoC5'!$B$1:$C$161,2,0),0)</f>
        <v>0</v>
      </c>
      <c r="O184" s="28">
        <f>IFERROR(VLOOKUP($B184,'RoC6'!$A$1:$B$161,2,0),0)</f>
        <v>0</v>
      </c>
      <c r="P184" s="29">
        <f>IFERROR(VLOOKUP(O184,'RoC6'!$B$1:$C$161,2,0),0)</f>
        <v>0</v>
      </c>
      <c r="Q184" s="28">
        <f>IFERROR(VLOOKUP($B184,'RoC7'!$A$1:$B$161,2,0),0)</f>
        <v>0</v>
      </c>
      <c r="R184" s="29">
        <f>IFERROR(VLOOKUP(Q184,'RoC7'!$B$1:$C$161,2,0),0)</f>
        <v>0</v>
      </c>
      <c r="S184" s="28">
        <f>IFERROR(VLOOKUP($B184,'RoC8'!$A$1:$B$161,2,0),0)</f>
        <v>0</v>
      </c>
      <c r="T184" s="29">
        <f>IFERROR(VLOOKUP(S184,'RoC8'!$B$1:$C$161,2,0),0)</f>
        <v>0</v>
      </c>
      <c r="U184" s="29">
        <f>IFERROR(VLOOKUP(E184,'RoC1'!$B$1:$C$160,2,0),0)</f>
        <v>0</v>
      </c>
      <c r="V184" s="29">
        <f>IFERROR(VLOOKUP(G184,'RoC2'!$B$1:$C$160,2,0),0)</f>
        <v>0</v>
      </c>
      <c r="W184" s="29">
        <f>IFERROR(VLOOKUP(I184,'RoC3'!$B$1:$C$160,2,0),0)</f>
        <v>0</v>
      </c>
      <c r="X184" s="29">
        <f>IFERROR(VLOOKUP(K184,'RoC4'!$B$1:$C$160,2,0),0)</f>
        <v>0</v>
      </c>
      <c r="Y184" s="29">
        <f>IFERROR(VLOOKUP(M184,'RoC5'!$B$1:$C$160,2,0),0)</f>
        <v>0</v>
      </c>
      <c r="Z184" s="29">
        <f>IFERROR(VLOOKUP(O184,'RoC6'!$B$1:$C$160,2,0),0)</f>
        <v>0</v>
      </c>
      <c r="AA184" s="29">
        <f>IFERROR(VLOOKUP(Q184,'RoC7'!$B$1:$C$160,2,0),0)</f>
        <v>0</v>
      </c>
      <c r="AB184" s="29">
        <f>IFERROR(VLOOKUP(S184,'RoC8'!$B$1:$C$160,2,0),0)</f>
        <v>0</v>
      </c>
    </row>
    <row r="185">
      <c r="A185" s="7">
        <v>184.0</v>
      </c>
      <c r="B185" s="57"/>
      <c r="C185" s="26">
        <f t="shared" si="1"/>
        <v>0</v>
      </c>
      <c r="D185" s="27"/>
      <c r="E185" s="28" t="str">
        <f>IFERROR(VLOOKUP($B185,'RoC1'!$A$1:$B$160,2,0),"0")</f>
        <v>0</v>
      </c>
      <c r="F185" s="29">
        <f>IFERROR(VLOOKUP(E185,'RoC1'!$B$1:$C$160,2,0),0)</f>
        <v>0</v>
      </c>
      <c r="G185" s="28" t="str">
        <f>IFERROR(VLOOKUP($B185,'RoC2'!$A$1:$B$161,2,0),"0")</f>
        <v>0</v>
      </c>
      <c r="H185" s="29">
        <f>IFERROR(VLOOKUP(G185,'RoC2'!$B$1:$C$161,2,0),0)</f>
        <v>0</v>
      </c>
      <c r="I185" s="28">
        <f>IFERROR(VLOOKUP($B185,'RoC3'!$A$1:$B$161,2,0),0)</f>
        <v>0</v>
      </c>
      <c r="J185" s="29">
        <f>IFERROR(VLOOKUP(I185,'RoC3'!$B$1:$C$161,2,0),0)</f>
        <v>0</v>
      </c>
      <c r="K185" s="28">
        <f>IFERROR(VLOOKUP($B185,'RoC4'!$A$1:$B$161,2,0),0)</f>
        <v>0</v>
      </c>
      <c r="L185" s="29">
        <f>IFERROR(VLOOKUP(K185,'RoC4'!$B$1:$C$161,2,0),0)</f>
        <v>0</v>
      </c>
      <c r="M185" s="28">
        <f>IFERROR(VLOOKUP($B185,'RoC5'!$A$1:$B$161,2,0),0)</f>
        <v>0</v>
      </c>
      <c r="N185" s="29">
        <f>IFERROR(VLOOKUP(M185,'RoC5'!$B$1:$C$161,2,0),0)</f>
        <v>0</v>
      </c>
      <c r="O185" s="28">
        <f>IFERROR(VLOOKUP($B185,'RoC6'!$A$1:$B$161,2,0),0)</f>
        <v>0</v>
      </c>
      <c r="P185" s="29">
        <f>IFERROR(VLOOKUP(O185,'RoC6'!$B$1:$C$161,2,0),0)</f>
        <v>0</v>
      </c>
      <c r="Q185" s="28">
        <f>IFERROR(VLOOKUP($B185,'RoC7'!$A$1:$B$161,2,0),0)</f>
        <v>0</v>
      </c>
      <c r="R185" s="29">
        <f>IFERROR(VLOOKUP(Q185,'RoC7'!$B$1:$C$161,2,0),0)</f>
        <v>0</v>
      </c>
      <c r="S185" s="28">
        <f>IFERROR(VLOOKUP($B185,'RoC8'!$A$1:$B$161,2,0),0)</f>
        <v>0</v>
      </c>
      <c r="T185" s="29">
        <f>IFERROR(VLOOKUP(S185,'RoC8'!$B$1:$C$161,2,0),0)</f>
        <v>0</v>
      </c>
      <c r="U185" s="29">
        <f>IFERROR(VLOOKUP(E185,'RoC1'!$B$1:$C$160,2,0),0)</f>
        <v>0</v>
      </c>
      <c r="V185" s="29">
        <f>IFERROR(VLOOKUP(G185,'RoC2'!$B$1:$C$160,2,0),0)</f>
        <v>0</v>
      </c>
      <c r="W185" s="29">
        <f>IFERROR(VLOOKUP(I185,'RoC3'!$B$1:$C$160,2,0),0)</f>
        <v>0</v>
      </c>
      <c r="X185" s="29">
        <f>IFERROR(VLOOKUP(K185,'RoC4'!$B$1:$C$160,2,0),0)</f>
        <v>0</v>
      </c>
      <c r="Y185" s="29">
        <f>IFERROR(VLOOKUP(M185,'RoC5'!$B$1:$C$160,2,0),0)</f>
        <v>0</v>
      </c>
      <c r="Z185" s="29">
        <f>IFERROR(VLOOKUP(O185,'RoC6'!$B$1:$C$160,2,0),0)</f>
        <v>0</v>
      </c>
      <c r="AA185" s="29">
        <f>IFERROR(VLOOKUP(Q185,'RoC7'!$B$1:$C$160,2,0),0)</f>
        <v>0</v>
      </c>
      <c r="AB185" s="29">
        <f>IFERROR(VLOOKUP(S185,'RoC8'!$B$1:$C$160,2,0),0)</f>
        <v>0</v>
      </c>
    </row>
    <row r="186">
      <c r="A186" s="7">
        <v>185.0</v>
      </c>
      <c r="B186" s="57"/>
      <c r="C186" s="26">
        <f t="shared" si="1"/>
        <v>0</v>
      </c>
      <c r="D186" s="27"/>
      <c r="E186" s="28" t="str">
        <f>IFERROR(VLOOKUP($B186,'RoC1'!$A$1:$B$160,2,0),"0")</f>
        <v>0</v>
      </c>
      <c r="F186" s="29">
        <f>IFERROR(VLOOKUP(E186,'RoC1'!$B$1:$C$160,2,0),0)</f>
        <v>0</v>
      </c>
      <c r="G186" s="28" t="str">
        <f>IFERROR(VLOOKUP($B186,'RoC2'!$A$1:$B$161,2,0),"0")</f>
        <v>0</v>
      </c>
      <c r="H186" s="29">
        <f>IFERROR(VLOOKUP(G186,'RoC2'!$B$1:$C$161,2,0),0)</f>
        <v>0</v>
      </c>
      <c r="I186" s="28">
        <f>IFERROR(VLOOKUP($B186,'RoC3'!$A$1:$B$161,2,0),0)</f>
        <v>0</v>
      </c>
      <c r="J186" s="29">
        <f>IFERROR(VLOOKUP(I186,'RoC3'!$B$1:$C$161,2,0),0)</f>
        <v>0</v>
      </c>
      <c r="K186" s="28">
        <f>IFERROR(VLOOKUP($B186,'RoC4'!$A$1:$B$161,2,0),0)</f>
        <v>0</v>
      </c>
      <c r="L186" s="29">
        <f>IFERROR(VLOOKUP(K186,'RoC4'!$B$1:$C$161,2,0),0)</f>
        <v>0</v>
      </c>
      <c r="M186" s="28">
        <f>IFERROR(VLOOKUP($B186,'RoC5'!$A$1:$B$161,2,0),0)</f>
        <v>0</v>
      </c>
      <c r="N186" s="29">
        <f>IFERROR(VLOOKUP(M186,'RoC5'!$B$1:$C$161,2,0),0)</f>
        <v>0</v>
      </c>
      <c r="O186" s="28">
        <f>IFERROR(VLOOKUP($B186,'RoC6'!$A$1:$B$161,2,0),0)</f>
        <v>0</v>
      </c>
      <c r="P186" s="29">
        <f>IFERROR(VLOOKUP(O186,'RoC6'!$B$1:$C$161,2,0),0)</f>
        <v>0</v>
      </c>
      <c r="Q186" s="28">
        <f>IFERROR(VLOOKUP($B186,'RoC7'!$A$1:$B$161,2,0),0)</f>
        <v>0</v>
      </c>
      <c r="R186" s="29">
        <f>IFERROR(VLOOKUP(Q186,'RoC7'!$B$1:$C$161,2,0),0)</f>
        <v>0</v>
      </c>
      <c r="S186" s="28">
        <f>IFERROR(VLOOKUP($B186,'RoC8'!$A$1:$B$161,2,0),0)</f>
        <v>0</v>
      </c>
      <c r="T186" s="29">
        <f>IFERROR(VLOOKUP(S186,'RoC8'!$B$1:$C$161,2,0),0)</f>
        <v>0</v>
      </c>
      <c r="U186" s="29">
        <f>IFERROR(VLOOKUP(E186,'RoC1'!$B$1:$C$160,2,0),0)</f>
        <v>0</v>
      </c>
      <c r="V186" s="29">
        <f>IFERROR(VLOOKUP(G186,'RoC2'!$B$1:$C$160,2,0),0)</f>
        <v>0</v>
      </c>
      <c r="W186" s="29">
        <f>IFERROR(VLOOKUP(I186,'RoC3'!$B$1:$C$160,2,0),0)</f>
        <v>0</v>
      </c>
      <c r="X186" s="29">
        <f>IFERROR(VLOOKUP(K186,'RoC4'!$B$1:$C$160,2,0),0)</f>
        <v>0</v>
      </c>
      <c r="Y186" s="29">
        <f>IFERROR(VLOOKUP(M186,'RoC5'!$B$1:$C$160,2,0),0)</f>
        <v>0</v>
      </c>
      <c r="Z186" s="29">
        <f>IFERROR(VLOOKUP(O186,'RoC6'!$B$1:$C$160,2,0),0)</f>
        <v>0</v>
      </c>
      <c r="AA186" s="29">
        <f>IFERROR(VLOOKUP(Q186,'RoC7'!$B$1:$C$160,2,0),0)</f>
        <v>0</v>
      </c>
      <c r="AB186" s="29">
        <f>IFERROR(VLOOKUP(S186,'RoC8'!$B$1:$C$160,2,0),0)</f>
        <v>0</v>
      </c>
    </row>
    <row r="187">
      <c r="A187" s="7">
        <v>186.0</v>
      </c>
      <c r="B187" s="57"/>
      <c r="C187" s="26">
        <f t="shared" si="1"/>
        <v>0</v>
      </c>
      <c r="D187" s="27"/>
      <c r="E187" s="28" t="str">
        <f>IFERROR(VLOOKUP($B187,'RoC1'!$A$1:$B$160,2,0),"0")</f>
        <v>0</v>
      </c>
      <c r="F187" s="29">
        <f>IFERROR(VLOOKUP(E187,'RoC1'!$B$1:$C$160,2,0),0)</f>
        <v>0</v>
      </c>
      <c r="G187" s="28" t="str">
        <f>IFERROR(VLOOKUP($B187,'RoC2'!$A$1:$B$161,2,0),"0")</f>
        <v>0</v>
      </c>
      <c r="H187" s="29">
        <f>IFERROR(VLOOKUP(G187,'RoC2'!$B$1:$C$161,2,0),0)</f>
        <v>0</v>
      </c>
      <c r="I187" s="28">
        <f>IFERROR(VLOOKUP($B187,'RoC3'!$A$1:$B$161,2,0),0)</f>
        <v>0</v>
      </c>
      <c r="J187" s="29">
        <f>IFERROR(VLOOKUP(I187,'RoC3'!$B$1:$C$161,2,0),0)</f>
        <v>0</v>
      </c>
      <c r="K187" s="28">
        <f>IFERROR(VLOOKUP($B187,'RoC4'!$A$1:$B$161,2,0),0)</f>
        <v>0</v>
      </c>
      <c r="L187" s="29">
        <f>IFERROR(VLOOKUP(K187,'RoC4'!$B$1:$C$161,2,0),0)</f>
        <v>0</v>
      </c>
      <c r="M187" s="28">
        <f>IFERROR(VLOOKUP($B187,'RoC5'!$A$1:$B$161,2,0),0)</f>
        <v>0</v>
      </c>
      <c r="N187" s="29">
        <f>IFERROR(VLOOKUP(M187,'RoC5'!$B$1:$C$161,2,0),0)</f>
        <v>0</v>
      </c>
      <c r="O187" s="28">
        <f>IFERROR(VLOOKUP($B187,'RoC6'!$A$1:$B$161,2,0),0)</f>
        <v>0</v>
      </c>
      <c r="P187" s="29">
        <f>IFERROR(VLOOKUP(O187,'RoC6'!$B$1:$C$161,2,0),0)</f>
        <v>0</v>
      </c>
      <c r="Q187" s="28">
        <f>IFERROR(VLOOKUP($B187,'RoC7'!$A$1:$B$161,2,0),0)</f>
        <v>0</v>
      </c>
      <c r="R187" s="29">
        <f>IFERROR(VLOOKUP(Q187,'RoC7'!$B$1:$C$161,2,0),0)</f>
        <v>0</v>
      </c>
      <c r="S187" s="28">
        <f>IFERROR(VLOOKUP($B187,'RoC8'!$A$1:$B$161,2,0),0)</f>
        <v>0</v>
      </c>
      <c r="T187" s="29">
        <f>IFERROR(VLOOKUP(S187,'RoC8'!$B$1:$C$161,2,0),0)</f>
        <v>0</v>
      </c>
      <c r="U187" s="29">
        <f>IFERROR(VLOOKUP(E187,'RoC1'!$B$1:$C$160,2,0),0)</f>
        <v>0</v>
      </c>
      <c r="V187" s="29">
        <f>IFERROR(VLOOKUP(G187,'RoC2'!$B$1:$C$160,2,0),0)</f>
        <v>0</v>
      </c>
      <c r="W187" s="29">
        <f>IFERROR(VLOOKUP(I187,'RoC3'!$B$1:$C$160,2,0),0)</f>
        <v>0</v>
      </c>
      <c r="X187" s="29">
        <f>IFERROR(VLOOKUP(K187,'RoC4'!$B$1:$C$160,2,0),0)</f>
        <v>0</v>
      </c>
      <c r="Y187" s="29">
        <f>IFERROR(VLOOKUP(M187,'RoC5'!$B$1:$C$160,2,0),0)</f>
        <v>0</v>
      </c>
      <c r="Z187" s="29">
        <f>IFERROR(VLOOKUP(O187,'RoC6'!$B$1:$C$160,2,0),0)</f>
        <v>0</v>
      </c>
      <c r="AA187" s="29">
        <f>IFERROR(VLOOKUP(Q187,'RoC7'!$B$1:$C$160,2,0),0)</f>
        <v>0</v>
      </c>
      <c r="AB187" s="29">
        <f>IFERROR(VLOOKUP(S187,'RoC8'!$B$1:$C$160,2,0),0)</f>
        <v>0</v>
      </c>
    </row>
    <row r="188">
      <c r="A188" s="7">
        <v>187.0</v>
      </c>
      <c r="B188" s="57"/>
      <c r="C188" s="26">
        <f t="shared" si="1"/>
        <v>0</v>
      </c>
      <c r="D188" s="27"/>
      <c r="E188" s="28" t="str">
        <f>IFERROR(VLOOKUP($B188,'RoC1'!$A$1:$B$160,2,0),"0")</f>
        <v>0</v>
      </c>
      <c r="F188" s="29">
        <f>IFERROR(VLOOKUP(E188,'RoC1'!$B$1:$C$160,2,0),0)</f>
        <v>0</v>
      </c>
      <c r="G188" s="28" t="str">
        <f>IFERROR(VLOOKUP($B188,'RoC2'!$A$1:$B$161,2,0),"0")</f>
        <v>0</v>
      </c>
      <c r="H188" s="29">
        <f>IFERROR(VLOOKUP(G188,'RoC2'!$B$1:$C$161,2,0),0)</f>
        <v>0</v>
      </c>
      <c r="I188" s="28">
        <f>IFERROR(VLOOKUP($B188,'RoC3'!$A$1:$B$161,2,0),0)</f>
        <v>0</v>
      </c>
      <c r="J188" s="29">
        <f>IFERROR(VLOOKUP(I188,'RoC3'!$B$1:$C$161,2,0),0)</f>
        <v>0</v>
      </c>
      <c r="K188" s="28">
        <f>IFERROR(VLOOKUP($B188,'RoC4'!$A$1:$B$161,2,0),0)</f>
        <v>0</v>
      </c>
      <c r="L188" s="29">
        <f>IFERROR(VLOOKUP(K188,'RoC4'!$B$1:$C$161,2,0),0)</f>
        <v>0</v>
      </c>
      <c r="M188" s="28">
        <f>IFERROR(VLOOKUP($B188,'RoC5'!$A$1:$B$161,2,0),0)</f>
        <v>0</v>
      </c>
      <c r="N188" s="29">
        <f>IFERROR(VLOOKUP(M188,'RoC5'!$B$1:$C$161,2,0),0)</f>
        <v>0</v>
      </c>
      <c r="O188" s="28">
        <f>IFERROR(VLOOKUP($B188,'RoC6'!$A$1:$B$161,2,0),0)</f>
        <v>0</v>
      </c>
      <c r="P188" s="29">
        <f>IFERROR(VLOOKUP(O188,'RoC6'!$B$1:$C$161,2,0),0)</f>
        <v>0</v>
      </c>
      <c r="Q188" s="28">
        <f>IFERROR(VLOOKUP($B188,'RoC7'!$A$1:$B$161,2,0),0)</f>
        <v>0</v>
      </c>
      <c r="R188" s="29">
        <f>IFERROR(VLOOKUP(Q188,'RoC7'!$B$1:$C$161,2,0),0)</f>
        <v>0</v>
      </c>
      <c r="S188" s="28">
        <f>IFERROR(VLOOKUP($B188,'RoC8'!$A$1:$B$161,2,0),0)</f>
        <v>0</v>
      </c>
      <c r="T188" s="29">
        <f>IFERROR(VLOOKUP(S188,'RoC8'!$B$1:$C$161,2,0),0)</f>
        <v>0</v>
      </c>
      <c r="U188" s="29">
        <f>IFERROR(VLOOKUP(E188,'RoC1'!$B$1:$C$160,2,0),0)</f>
        <v>0</v>
      </c>
      <c r="V188" s="29">
        <f>IFERROR(VLOOKUP(G188,'RoC2'!$B$1:$C$160,2,0),0)</f>
        <v>0</v>
      </c>
      <c r="W188" s="29">
        <f>IFERROR(VLOOKUP(I188,'RoC3'!$B$1:$C$160,2,0),0)</f>
        <v>0</v>
      </c>
      <c r="X188" s="29">
        <f>IFERROR(VLOOKUP(K188,'RoC4'!$B$1:$C$160,2,0),0)</f>
        <v>0</v>
      </c>
      <c r="Y188" s="29">
        <f>IFERROR(VLOOKUP(M188,'RoC5'!$B$1:$C$160,2,0),0)</f>
        <v>0</v>
      </c>
      <c r="Z188" s="29">
        <f>IFERROR(VLOOKUP(O188,'RoC6'!$B$1:$C$160,2,0),0)</f>
        <v>0</v>
      </c>
      <c r="AA188" s="29">
        <f>IFERROR(VLOOKUP(Q188,'RoC7'!$B$1:$C$160,2,0),0)</f>
        <v>0</v>
      </c>
      <c r="AB188" s="29">
        <f>IFERROR(VLOOKUP(S188,'RoC8'!$B$1:$C$160,2,0),0)</f>
        <v>0</v>
      </c>
    </row>
    <row r="189">
      <c r="A189" s="7">
        <v>188.0</v>
      </c>
      <c r="B189" s="57"/>
      <c r="C189" s="26">
        <f t="shared" si="1"/>
        <v>0</v>
      </c>
      <c r="D189" s="27"/>
      <c r="E189" s="28" t="str">
        <f>IFERROR(VLOOKUP($B189,'RoC1'!$A$1:$B$160,2,0),"0")</f>
        <v>0</v>
      </c>
      <c r="F189" s="29">
        <f>IFERROR(VLOOKUP(E189,'RoC1'!$B$1:$C$160,2,0),0)</f>
        <v>0</v>
      </c>
      <c r="G189" s="28" t="str">
        <f>IFERROR(VLOOKUP($B189,'RoC2'!$A$1:$B$161,2,0),"0")</f>
        <v>0</v>
      </c>
      <c r="H189" s="29">
        <f>IFERROR(VLOOKUP(G189,'RoC2'!$B$1:$C$161,2,0),0)</f>
        <v>0</v>
      </c>
      <c r="I189" s="28">
        <f>IFERROR(VLOOKUP($B189,'RoC3'!$A$1:$B$161,2,0),0)</f>
        <v>0</v>
      </c>
      <c r="J189" s="29">
        <f>IFERROR(VLOOKUP(I189,'RoC3'!$B$1:$C$161,2,0),0)</f>
        <v>0</v>
      </c>
      <c r="K189" s="28">
        <f>IFERROR(VLOOKUP($B189,'RoC4'!$A$1:$B$161,2,0),0)</f>
        <v>0</v>
      </c>
      <c r="L189" s="29">
        <f>IFERROR(VLOOKUP(K189,'RoC4'!$B$1:$C$161,2,0),0)</f>
        <v>0</v>
      </c>
      <c r="M189" s="28">
        <f>IFERROR(VLOOKUP($B189,'RoC5'!$A$1:$B$161,2,0),0)</f>
        <v>0</v>
      </c>
      <c r="N189" s="29">
        <f>IFERROR(VLOOKUP(M189,'RoC5'!$B$1:$C$161,2,0),0)</f>
        <v>0</v>
      </c>
      <c r="O189" s="28">
        <f>IFERROR(VLOOKUP($B189,'RoC6'!$A$1:$B$161,2,0),0)</f>
        <v>0</v>
      </c>
      <c r="P189" s="29">
        <f>IFERROR(VLOOKUP(O189,'RoC6'!$B$1:$C$161,2,0),0)</f>
        <v>0</v>
      </c>
      <c r="Q189" s="28">
        <f>IFERROR(VLOOKUP($B189,'RoC7'!$A$1:$B$161,2,0),0)</f>
        <v>0</v>
      </c>
      <c r="R189" s="29">
        <f>IFERROR(VLOOKUP(Q189,'RoC7'!$B$1:$C$161,2,0),0)</f>
        <v>0</v>
      </c>
      <c r="S189" s="28">
        <f>IFERROR(VLOOKUP($B189,'RoC8'!$A$1:$B$161,2,0),0)</f>
        <v>0</v>
      </c>
      <c r="T189" s="29">
        <f>IFERROR(VLOOKUP(S189,'RoC8'!$B$1:$C$161,2,0),0)</f>
        <v>0</v>
      </c>
      <c r="U189" s="29">
        <f>IFERROR(VLOOKUP(E189,'RoC1'!$B$1:$C$160,2,0),0)</f>
        <v>0</v>
      </c>
      <c r="V189" s="29">
        <f>IFERROR(VLOOKUP(G189,'RoC2'!$B$1:$C$160,2,0),0)</f>
        <v>0</v>
      </c>
      <c r="W189" s="29">
        <f>IFERROR(VLOOKUP(I189,'RoC3'!$B$1:$C$160,2,0),0)</f>
        <v>0</v>
      </c>
      <c r="X189" s="29">
        <f>IFERROR(VLOOKUP(K189,'RoC4'!$B$1:$C$160,2,0),0)</f>
        <v>0</v>
      </c>
      <c r="Y189" s="29">
        <f>IFERROR(VLOOKUP(M189,'RoC5'!$B$1:$C$160,2,0),0)</f>
        <v>0</v>
      </c>
      <c r="Z189" s="29">
        <f>IFERROR(VLOOKUP(O189,'RoC6'!$B$1:$C$160,2,0),0)</f>
        <v>0</v>
      </c>
      <c r="AA189" s="29">
        <f>IFERROR(VLOOKUP(Q189,'RoC7'!$B$1:$C$160,2,0),0)</f>
        <v>0</v>
      </c>
      <c r="AB189" s="29">
        <f>IFERROR(VLOOKUP(S189,'RoC8'!$B$1:$C$160,2,0),0)</f>
        <v>0</v>
      </c>
    </row>
    <row r="190">
      <c r="A190" s="7">
        <v>189.0</v>
      </c>
      <c r="B190" s="57"/>
      <c r="C190" s="26">
        <f t="shared" si="1"/>
        <v>0</v>
      </c>
      <c r="D190" s="27"/>
      <c r="E190" s="28" t="str">
        <f>IFERROR(VLOOKUP($B190,'RoC1'!$A$1:$B$160,2,0),"0")</f>
        <v>0</v>
      </c>
      <c r="F190" s="29">
        <f>IFERROR(VLOOKUP(E190,'RoC1'!$B$1:$C$160,2,0),0)</f>
        <v>0</v>
      </c>
      <c r="G190" s="28" t="str">
        <f>IFERROR(VLOOKUP($B190,'RoC2'!$A$1:$B$161,2,0),"0")</f>
        <v>0</v>
      </c>
      <c r="H190" s="29">
        <f>IFERROR(VLOOKUP(G190,'RoC2'!$B$1:$C$161,2,0),0)</f>
        <v>0</v>
      </c>
      <c r="I190" s="28">
        <f>IFERROR(VLOOKUP($B190,'RoC3'!$A$1:$B$161,2,0),0)</f>
        <v>0</v>
      </c>
      <c r="J190" s="29">
        <f>IFERROR(VLOOKUP(I190,'RoC3'!$B$1:$C$161,2,0),0)</f>
        <v>0</v>
      </c>
      <c r="K190" s="28">
        <f>IFERROR(VLOOKUP($B190,'RoC4'!$A$1:$B$161,2,0),0)</f>
        <v>0</v>
      </c>
      <c r="L190" s="29">
        <f>IFERROR(VLOOKUP(K190,'RoC4'!$B$1:$C$161,2,0),0)</f>
        <v>0</v>
      </c>
      <c r="M190" s="28">
        <f>IFERROR(VLOOKUP($B190,'RoC5'!$A$1:$B$161,2,0),0)</f>
        <v>0</v>
      </c>
      <c r="N190" s="29">
        <f>IFERROR(VLOOKUP(M190,'RoC5'!$B$1:$C$161,2,0),0)</f>
        <v>0</v>
      </c>
      <c r="O190" s="28">
        <f>IFERROR(VLOOKUP($B190,'RoC6'!$A$1:$B$161,2,0),0)</f>
        <v>0</v>
      </c>
      <c r="P190" s="29">
        <f>IFERROR(VLOOKUP(O190,'RoC6'!$B$1:$C$161,2,0),0)</f>
        <v>0</v>
      </c>
      <c r="Q190" s="28">
        <f>IFERROR(VLOOKUP($B190,'RoC7'!$A$1:$B$161,2,0),0)</f>
        <v>0</v>
      </c>
      <c r="R190" s="29">
        <f>IFERROR(VLOOKUP(Q190,'RoC7'!$B$1:$C$161,2,0),0)</f>
        <v>0</v>
      </c>
      <c r="S190" s="28">
        <f>IFERROR(VLOOKUP($B190,'RoC8'!$A$1:$B$161,2,0),0)</f>
        <v>0</v>
      </c>
      <c r="T190" s="29">
        <f>IFERROR(VLOOKUP(S190,'RoC8'!$B$1:$C$161,2,0),0)</f>
        <v>0</v>
      </c>
      <c r="U190" s="29">
        <f>IFERROR(VLOOKUP(E190,'RoC1'!$B$1:$C$160,2,0),0)</f>
        <v>0</v>
      </c>
      <c r="V190" s="29">
        <f>IFERROR(VLOOKUP(G190,'RoC2'!$B$1:$C$160,2,0),0)</f>
        <v>0</v>
      </c>
      <c r="W190" s="29">
        <f>IFERROR(VLOOKUP(I190,'RoC3'!$B$1:$C$160,2,0),0)</f>
        <v>0</v>
      </c>
      <c r="X190" s="29">
        <f>IFERROR(VLOOKUP(K190,'RoC4'!$B$1:$C$160,2,0),0)</f>
        <v>0</v>
      </c>
      <c r="Y190" s="29">
        <f>IFERROR(VLOOKUP(M190,'RoC5'!$B$1:$C$160,2,0),0)</f>
        <v>0</v>
      </c>
      <c r="Z190" s="29">
        <f>IFERROR(VLOOKUP(O190,'RoC6'!$B$1:$C$160,2,0),0)</f>
        <v>0</v>
      </c>
      <c r="AA190" s="29">
        <f>IFERROR(VLOOKUP(Q190,'RoC7'!$B$1:$C$160,2,0),0)</f>
        <v>0</v>
      </c>
      <c r="AB190" s="29">
        <f>IFERROR(VLOOKUP(S190,'RoC8'!$B$1:$C$160,2,0),0)</f>
        <v>0</v>
      </c>
    </row>
    <row r="191">
      <c r="A191" s="7">
        <v>190.0</v>
      </c>
      <c r="B191" s="57"/>
      <c r="C191" s="26">
        <f t="shared" si="1"/>
        <v>0</v>
      </c>
      <c r="D191" s="27"/>
      <c r="E191" s="28" t="str">
        <f>IFERROR(VLOOKUP($B191,'RoC1'!$A$1:$B$160,2,0),"0")</f>
        <v>0</v>
      </c>
      <c r="F191" s="29">
        <f>IFERROR(VLOOKUP(E191,'RoC1'!$B$1:$C$160,2,0),0)</f>
        <v>0</v>
      </c>
      <c r="G191" s="28" t="str">
        <f>IFERROR(VLOOKUP($B191,'RoC2'!$A$1:$B$161,2,0),"0")</f>
        <v>0</v>
      </c>
      <c r="H191" s="29">
        <f>IFERROR(VLOOKUP(G191,'RoC2'!$B$1:$C$161,2,0),0)</f>
        <v>0</v>
      </c>
      <c r="I191" s="28">
        <f>IFERROR(VLOOKUP($B191,'RoC3'!$A$1:$B$161,2,0),0)</f>
        <v>0</v>
      </c>
      <c r="J191" s="29">
        <f>IFERROR(VLOOKUP(I191,'RoC3'!$B$1:$C$161,2,0),0)</f>
        <v>0</v>
      </c>
      <c r="K191" s="28">
        <f>IFERROR(VLOOKUP($B191,'RoC4'!$A$1:$B$161,2,0),0)</f>
        <v>0</v>
      </c>
      <c r="L191" s="29">
        <f>IFERROR(VLOOKUP(K191,'RoC4'!$B$1:$C$161,2,0),0)</f>
        <v>0</v>
      </c>
      <c r="M191" s="28">
        <f>IFERROR(VLOOKUP($B191,'RoC5'!$A$1:$B$161,2,0),0)</f>
        <v>0</v>
      </c>
      <c r="N191" s="29">
        <f>IFERROR(VLOOKUP(M191,'RoC5'!$B$1:$C$161,2,0),0)</f>
        <v>0</v>
      </c>
      <c r="O191" s="28">
        <f>IFERROR(VLOOKUP($B191,'RoC6'!$A$1:$B$161,2,0),0)</f>
        <v>0</v>
      </c>
      <c r="P191" s="29">
        <f>IFERROR(VLOOKUP(O191,'RoC6'!$B$1:$C$161,2,0),0)</f>
        <v>0</v>
      </c>
      <c r="Q191" s="28">
        <f>IFERROR(VLOOKUP($B191,'RoC7'!$A$1:$B$161,2,0),0)</f>
        <v>0</v>
      </c>
      <c r="R191" s="29">
        <f>IFERROR(VLOOKUP(Q191,'RoC7'!$B$1:$C$161,2,0),0)</f>
        <v>0</v>
      </c>
      <c r="S191" s="28">
        <f>IFERROR(VLOOKUP($B191,'RoC8'!$A$1:$B$161,2,0),0)</f>
        <v>0</v>
      </c>
      <c r="T191" s="29">
        <f>IFERROR(VLOOKUP(S191,'RoC8'!$B$1:$C$161,2,0),0)</f>
        <v>0</v>
      </c>
      <c r="U191" s="29">
        <f>IFERROR(VLOOKUP(E191,'RoC1'!$B$1:$C$160,2,0),0)</f>
        <v>0</v>
      </c>
      <c r="V191" s="29">
        <f>IFERROR(VLOOKUP(G191,'RoC2'!$B$1:$C$160,2,0),0)</f>
        <v>0</v>
      </c>
      <c r="W191" s="29">
        <f>IFERROR(VLOOKUP(I191,'RoC3'!$B$1:$C$160,2,0),0)</f>
        <v>0</v>
      </c>
      <c r="X191" s="29">
        <f>IFERROR(VLOOKUP(K191,'RoC4'!$B$1:$C$160,2,0),0)</f>
        <v>0</v>
      </c>
      <c r="Y191" s="29">
        <f>IFERROR(VLOOKUP(M191,'RoC5'!$B$1:$C$160,2,0),0)</f>
        <v>0</v>
      </c>
      <c r="Z191" s="29">
        <f>IFERROR(VLOOKUP(O191,'RoC6'!$B$1:$C$160,2,0),0)</f>
        <v>0</v>
      </c>
      <c r="AA191" s="29">
        <f>IFERROR(VLOOKUP(Q191,'RoC7'!$B$1:$C$160,2,0),0)</f>
        <v>0</v>
      </c>
      <c r="AB191" s="29">
        <f>IFERROR(VLOOKUP(S191,'RoC8'!$B$1:$C$160,2,0),0)</f>
        <v>0</v>
      </c>
    </row>
    <row r="192">
      <c r="A192" s="7">
        <v>191.0</v>
      </c>
      <c r="B192" s="57"/>
      <c r="C192" s="26">
        <f t="shared" si="1"/>
        <v>0</v>
      </c>
      <c r="D192" s="27"/>
      <c r="E192" s="28" t="str">
        <f>IFERROR(VLOOKUP($B192,'RoC1'!$A$1:$B$160,2,0),"0")</f>
        <v>0</v>
      </c>
      <c r="F192" s="29">
        <f>IFERROR(VLOOKUP(E192,'RoC1'!$B$1:$C$160,2,0),0)</f>
        <v>0</v>
      </c>
      <c r="G192" s="28" t="str">
        <f>IFERROR(VLOOKUP($B192,'RoC2'!$A$1:$B$161,2,0),"0")</f>
        <v>0</v>
      </c>
      <c r="H192" s="29">
        <f>IFERROR(VLOOKUP(G192,'RoC2'!$B$1:$C$161,2,0),0)</f>
        <v>0</v>
      </c>
      <c r="I192" s="28">
        <f>IFERROR(VLOOKUP($B192,'RoC3'!$A$1:$B$161,2,0),0)</f>
        <v>0</v>
      </c>
      <c r="J192" s="29">
        <f>IFERROR(VLOOKUP(I192,'RoC3'!$B$1:$C$161,2,0),0)</f>
        <v>0</v>
      </c>
      <c r="K192" s="28">
        <f>IFERROR(VLOOKUP($B192,'RoC4'!$A$1:$B$161,2,0),0)</f>
        <v>0</v>
      </c>
      <c r="L192" s="29">
        <f>IFERROR(VLOOKUP(K192,'RoC4'!$B$1:$C$161,2,0),0)</f>
        <v>0</v>
      </c>
      <c r="M192" s="28">
        <f>IFERROR(VLOOKUP($B192,'RoC5'!$A$1:$B$161,2,0),0)</f>
        <v>0</v>
      </c>
      <c r="N192" s="29">
        <f>IFERROR(VLOOKUP(M192,'RoC5'!$B$1:$C$161,2,0),0)</f>
        <v>0</v>
      </c>
      <c r="O192" s="28">
        <f>IFERROR(VLOOKUP($B192,'RoC6'!$A$1:$B$161,2,0),0)</f>
        <v>0</v>
      </c>
      <c r="P192" s="29">
        <f>IFERROR(VLOOKUP(O192,'RoC6'!$B$1:$C$161,2,0),0)</f>
        <v>0</v>
      </c>
      <c r="Q192" s="28">
        <f>IFERROR(VLOOKUP($B192,'RoC7'!$A$1:$B$161,2,0),0)</f>
        <v>0</v>
      </c>
      <c r="R192" s="29">
        <f>IFERROR(VLOOKUP(Q192,'RoC7'!$B$1:$C$161,2,0),0)</f>
        <v>0</v>
      </c>
      <c r="S192" s="28">
        <f>IFERROR(VLOOKUP($B192,'RoC8'!$A$1:$B$161,2,0),0)</f>
        <v>0</v>
      </c>
      <c r="T192" s="29">
        <f>IFERROR(VLOOKUP(S192,'RoC8'!$B$1:$C$161,2,0),0)</f>
        <v>0</v>
      </c>
      <c r="U192" s="29">
        <f>IFERROR(VLOOKUP(E192,'RoC1'!$B$1:$C$160,2,0),0)</f>
        <v>0</v>
      </c>
      <c r="V192" s="29">
        <f>IFERROR(VLOOKUP(G192,'RoC2'!$B$1:$C$160,2,0),0)</f>
        <v>0</v>
      </c>
      <c r="W192" s="29">
        <f>IFERROR(VLOOKUP(I192,'RoC3'!$B$1:$C$160,2,0),0)</f>
        <v>0</v>
      </c>
      <c r="X192" s="29">
        <f>IFERROR(VLOOKUP(K192,'RoC4'!$B$1:$C$160,2,0),0)</f>
        <v>0</v>
      </c>
      <c r="Y192" s="29">
        <f>IFERROR(VLOOKUP(M192,'RoC5'!$B$1:$C$160,2,0),0)</f>
        <v>0</v>
      </c>
      <c r="Z192" s="29">
        <f>IFERROR(VLOOKUP(O192,'RoC6'!$B$1:$C$160,2,0),0)</f>
        <v>0</v>
      </c>
      <c r="AA192" s="29">
        <f>IFERROR(VLOOKUP(Q192,'RoC7'!$B$1:$C$160,2,0),0)</f>
        <v>0</v>
      </c>
      <c r="AB192" s="29">
        <f>IFERROR(VLOOKUP(S192,'RoC8'!$B$1:$C$160,2,0),0)</f>
        <v>0</v>
      </c>
    </row>
    <row r="193">
      <c r="A193" s="7">
        <v>192.0</v>
      </c>
      <c r="B193" s="57"/>
      <c r="C193" s="26">
        <f t="shared" si="1"/>
        <v>0</v>
      </c>
      <c r="D193" s="27"/>
      <c r="E193" s="28" t="str">
        <f>IFERROR(VLOOKUP($B193,'RoC1'!$A$1:$B$160,2,0),"0")</f>
        <v>0</v>
      </c>
      <c r="F193" s="29">
        <f>IFERROR(VLOOKUP(E193,'RoC1'!$B$1:$C$160,2,0),0)</f>
        <v>0</v>
      </c>
      <c r="G193" s="28" t="str">
        <f>IFERROR(VLOOKUP($B193,'RoC2'!$A$1:$B$161,2,0),"0")</f>
        <v>0</v>
      </c>
      <c r="H193" s="29">
        <f>IFERROR(VLOOKUP(G193,'RoC2'!$B$1:$C$161,2,0),0)</f>
        <v>0</v>
      </c>
      <c r="I193" s="28">
        <f>IFERROR(VLOOKUP($B193,'RoC3'!$A$1:$B$161,2,0),0)</f>
        <v>0</v>
      </c>
      <c r="J193" s="29">
        <f>IFERROR(VLOOKUP(I193,'RoC3'!$B$1:$C$161,2,0),0)</f>
        <v>0</v>
      </c>
      <c r="K193" s="28">
        <f>IFERROR(VLOOKUP($B193,'RoC4'!$A$1:$B$161,2,0),0)</f>
        <v>0</v>
      </c>
      <c r="L193" s="29">
        <f>IFERROR(VLOOKUP(K193,'RoC4'!$B$1:$C$161,2,0),0)</f>
        <v>0</v>
      </c>
      <c r="M193" s="28">
        <f>IFERROR(VLOOKUP($B193,'RoC5'!$A$1:$B$161,2,0),0)</f>
        <v>0</v>
      </c>
      <c r="N193" s="29">
        <f>IFERROR(VLOOKUP(M193,'RoC5'!$B$1:$C$161,2,0),0)</f>
        <v>0</v>
      </c>
      <c r="O193" s="28">
        <f>IFERROR(VLOOKUP($B193,'RoC6'!$A$1:$B$161,2,0),0)</f>
        <v>0</v>
      </c>
      <c r="P193" s="29">
        <f>IFERROR(VLOOKUP(O193,'RoC6'!$B$1:$C$161,2,0),0)</f>
        <v>0</v>
      </c>
      <c r="Q193" s="28">
        <f>IFERROR(VLOOKUP($B193,'RoC7'!$A$1:$B$161,2,0),0)</f>
        <v>0</v>
      </c>
      <c r="R193" s="29">
        <f>IFERROR(VLOOKUP(Q193,'RoC7'!$B$1:$C$161,2,0),0)</f>
        <v>0</v>
      </c>
      <c r="S193" s="28">
        <f>IFERROR(VLOOKUP($B193,'RoC8'!$A$1:$B$161,2,0),0)</f>
        <v>0</v>
      </c>
      <c r="T193" s="29">
        <f>IFERROR(VLOOKUP(S193,'RoC8'!$B$1:$C$161,2,0),0)</f>
        <v>0</v>
      </c>
      <c r="U193" s="29">
        <f>IFERROR(VLOOKUP(E193,'RoC1'!$B$1:$C$160,2,0),0)</f>
        <v>0</v>
      </c>
      <c r="V193" s="29">
        <f>IFERROR(VLOOKUP(G193,'RoC2'!$B$1:$C$160,2,0),0)</f>
        <v>0</v>
      </c>
      <c r="W193" s="29">
        <f>IFERROR(VLOOKUP(I193,'RoC3'!$B$1:$C$160,2,0),0)</f>
        <v>0</v>
      </c>
      <c r="X193" s="29">
        <f>IFERROR(VLOOKUP(K193,'RoC4'!$B$1:$C$160,2,0),0)</f>
        <v>0</v>
      </c>
      <c r="Y193" s="29">
        <f>IFERROR(VLOOKUP(M193,'RoC5'!$B$1:$C$160,2,0),0)</f>
        <v>0</v>
      </c>
      <c r="Z193" s="29">
        <f>IFERROR(VLOOKUP(O193,'RoC6'!$B$1:$C$160,2,0),0)</f>
        <v>0</v>
      </c>
      <c r="AA193" s="29">
        <f>IFERROR(VLOOKUP(Q193,'RoC7'!$B$1:$C$160,2,0),0)</f>
        <v>0</v>
      </c>
      <c r="AB193" s="29">
        <f>IFERROR(VLOOKUP(S193,'RoC8'!$B$1:$C$160,2,0),0)</f>
        <v>0</v>
      </c>
    </row>
    <row r="194">
      <c r="A194" s="7">
        <v>193.0</v>
      </c>
      <c r="B194" s="57"/>
      <c r="C194" s="26">
        <f t="shared" si="1"/>
        <v>0</v>
      </c>
      <c r="D194" s="27"/>
      <c r="E194" s="28" t="str">
        <f>IFERROR(VLOOKUP($B194,'RoC1'!$A$1:$B$160,2,0),"0")</f>
        <v>0</v>
      </c>
      <c r="F194" s="29">
        <f>IFERROR(VLOOKUP(E194,'RoC1'!$B$1:$C$160,2,0),0)</f>
        <v>0</v>
      </c>
      <c r="G194" s="28" t="str">
        <f>IFERROR(VLOOKUP($B194,'RoC2'!$A$1:$B$161,2,0),"0")</f>
        <v>0</v>
      </c>
      <c r="H194" s="29">
        <f>IFERROR(VLOOKUP(G194,'RoC2'!$B$1:$C$161,2,0),0)</f>
        <v>0</v>
      </c>
      <c r="I194" s="28">
        <f>IFERROR(VLOOKUP($B194,'RoC3'!$A$1:$B$161,2,0),0)</f>
        <v>0</v>
      </c>
      <c r="J194" s="29">
        <f>IFERROR(VLOOKUP(I194,'RoC3'!$B$1:$C$161,2,0),0)</f>
        <v>0</v>
      </c>
      <c r="K194" s="28">
        <f>IFERROR(VLOOKUP($B194,'RoC4'!$A$1:$B$161,2,0),0)</f>
        <v>0</v>
      </c>
      <c r="L194" s="29">
        <f>IFERROR(VLOOKUP(K194,'RoC4'!$B$1:$C$161,2,0),0)</f>
        <v>0</v>
      </c>
      <c r="M194" s="28">
        <f>IFERROR(VLOOKUP($B194,'RoC5'!$A$1:$B$161,2,0),0)</f>
        <v>0</v>
      </c>
      <c r="N194" s="29">
        <f>IFERROR(VLOOKUP(M194,'RoC5'!$B$1:$C$161,2,0),0)</f>
        <v>0</v>
      </c>
      <c r="O194" s="28">
        <f>IFERROR(VLOOKUP($B194,'RoC6'!$A$1:$B$161,2,0),0)</f>
        <v>0</v>
      </c>
      <c r="P194" s="29">
        <f>IFERROR(VLOOKUP(O194,'RoC6'!$B$1:$C$161,2,0),0)</f>
        <v>0</v>
      </c>
      <c r="Q194" s="28">
        <f>IFERROR(VLOOKUP($B194,'RoC7'!$A$1:$B$161,2,0),0)</f>
        <v>0</v>
      </c>
      <c r="R194" s="29">
        <f>IFERROR(VLOOKUP(Q194,'RoC7'!$B$1:$C$161,2,0),0)</f>
        <v>0</v>
      </c>
      <c r="S194" s="28">
        <f>IFERROR(VLOOKUP($B194,'RoC8'!$A$1:$B$161,2,0),0)</f>
        <v>0</v>
      </c>
      <c r="T194" s="29">
        <f>IFERROR(VLOOKUP(S194,'RoC8'!$B$1:$C$161,2,0),0)</f>
        <v>0</v>
      </c>
      <c r="U194" s="29">
        <f>IFERROR(VLOOKUP(E194,'RoC1'!$B$1:$C$160,2,0),0)</f>
        <v>0</v>
      </c>
      <c r="V194" s="29">
        <f>IFERROR(VLOOKUP(G194,'RoC2'!$B$1:$C$160,2,0),0)</f>
        <v>0</v>
      </c>
      <c r="W194" s="29">
        <f>IFERROR(VLOOKUP(I194,'RoC3'!$B$1:$C$160,2,0),0)</f>
        <v>0</v>
      </c>
      <c r="X194" s="29">
        <f>IFERROR(VLOOKUP(K194,'RoC4'!$B$1:$C$160,2,0),0)</f>
        <v>0</v>
      </c>
      <c r="Y194" s="29">
        <f>IFERROR(VLOOKUP(M194,'RoC5'!$B$1:$C$160,2,0),0)</f>
        <v>0</v>
      </c>
      <c r="Z194" s="29">
        <f>IFERROR(VLOOKUP(O194,'RoC6'!$B$1:$C$160,2,0),0)</f>
        <v>0</v>
      </c>
      <c r="AA194" s="29">
        <f>IFERROR(VLOOKUP(Q194,'RoC7'!$B$1:$C$160,2,0),0)</f>
        <v>0</v>
      </c>
      <c r="AB194" s="29">
        <f>IFERROR(VLOOKUP(S194,'RoC8'!$B$1:$C$160,2,0),0)</f>
        <v>0</v>
      </c>
    </row>
    <row r="195">
      <c r="A195" s="7">
        <v>194.0</v>
      </c>
      <c r="B195" s="57"/>
      <c r="C195" s="26">
        <f t="shared" si="1"/>
        <v>0</v>
      </c>
      <c r="D195" s="27"/>
      <c r="E195" s="28" t="str">
        <f>IFERROR(VLOOKUP($B195,'RoC1'!$A$1:$B$160,2,0),"0")</f>
        <v>0</v>
      </c>
      <c r="F195" s="29">
        <f>IFERROR(VLOOKUP(E195,'RoC1'!$B$1:$C$160,2,0),0)</f>
        <v>0</v>
      </c>
      <c r="G195" s="28" t="str">
        <f>IFERROR(VLOOKUP($B195,'RoC2'!$A$1:$B$161,2,0),"0")</f>
        <v>0</v>
      </c>
      <c r="H195" s="29">
        <f>IFERROR(VLOOKUP(G195,'RoC2'!$B$1:$C$161,2,0),0)</f>
        <v>0</v>
      </c>
      <c r="I195" s="28">
        <f>IFERROR(VLOOKUP($B195,'RoC3'!$A$1:$B$161,2,0),0)</f>
        <v>0</v>
      </c>
      <c r="J195" s="29">
        <f>IFERROR(VLOOKUP(I195,'RoC3'!$B$1:$C$161,2,0),0)</f>
        <v>0</v>
      </c>
      <c r="K195" s="28">
        <f>IFERROR(VLOOKUP($B195,'RoC4'!$A$1:$B$161,2,0),0)</f>
        <v>0</v>
      </c>
      <c r="L195" s="29">
        <f>IFERROR(VLOOKUP(K195,'RoC4'!$B$1:$C$161,2,0),0)</f>
        <v>0</v>
      </c>
      <c r="M195" s="28">
        <f>IFERROR(VLOOKUP($B195,'RoC5'!$A$1:$B$161,2,0),0)</f>
        <v>0</v>
      </c>
      <c r="N195" s="29">
        <f>IFERROR(VLOOKUP(M195,'RoC5'!$B$1:$C$161,2,0),0)</f>
        <v>0</v>
      </c>
      <c r="O195" s="28">
        <f>IFERROR(VLOOKUP($B195,'RoC6'!$A$1:$B$161,2,0),0)</f>
        <v>0</v>
      </c>
      <c r="P195" s="29">
        <f>IFERROR(VLOOKUP(O195,'RoC6'!$B$1:$C$161,2,0),0)</f>
        <v>0</v>
      </c>
      <c r="Q195" s="28">
        <f>IFERROR(VLOOKUP($B195,'RoC7'!$A$1:$B$161,2,0),0)</f>
        <v>0</v>
      </c>
      <c r="R195" s="29">
        <f>IFERROR(VLOOKUP(Q195,'RoC7'!$B$1:$C$161,2,0),0)</f>
        <v>0</v>
      </c>
      <c r="S195" s="28">
        <f>IFERROR(VLOOKUP($B195,'RoC8'!$A$1:$B$161,2,0),0)</f>
        <v>0</v>
      </c>
      <c r="T195" s="29">
        <f>IFERROR(VLOOKUP(S195,'RoC8'!$B$1:$C$161,2,0),0)</f>
        <v>0</v>
      </c>
      <c r="U195" s="29">
        <f>IFERROR(VLOOKUP(E195,'RoC1'!$B$1:$C$160,2,0),0)</f>
        <v>0</v>
      </c>
      <c r="V195" s="29">
        <f>IFERROR(VLOOKUP(G195,'RoC2'!$B$1:$C$160,2,0),0)</f>
        <v>0</v>
      </c>
      <c r="W195" s="29">
        <f>IFERROR(VLOOKUP(I195,'RoC3'!$B$1:$C$160,2,0),0)</f>
        <v>0</v>
      </c>
      <c r="X195" s="29">
        <f>IFERROR(VLOOKUP(K195,'RoC4'!$B$1:$C$160,2,0),0)</f>
        <v>0</v>
      </c>
      <c r="Y195" s="29">
        <f>IFERROR(VLOOKUP(M195,'RoC5'!$B$1:$C$160,2,0),0)</f>
        <v>0</v>
      </c>
      <c r="Z195" s="29">
        <f>IFERROR(VLOOKUP(O195,'RoC6'!$B$1:$C$160,2,0),0)</f>
        <v>0</v>
      </c>
      <c r="AA195" s="29">
        <f>IFERROR(VLOOKUP(Q195,'RoC7'!$B$1:$C$160,2,0),0)</f>
        <v>0</v>
      </c>
      <c r="AB195" s="29">
        <f>IFERROR(VLOOKUP(S195,'RoC8'!$B$1:$C$160,2,0),0)</f>
        <v>0</v>
      </c>
    </row>
    <row r="196">
      <c r="A196" s="7">
        <v>195.0</v>
      </c>
      <c r="B196" s="57"/>
      <c r="C196" s="26">
        <f t="shared" si="1"/>
        <v>0</v>
      </c>
      <c r="D196" s="27"/>
      <c r="E196" s="28" t="str">
        <f>IFERROR(VLOOKUP($B196,'RoC1'!$A$1:$B$160,2,0),"0")</f>
        <v>0</v>
      </c>
      <c r="F196" s="29">
        <f>IFERROR(VLOOKUP(E196,'RoC1'!$B$1:$C$160,2,0),0)</f>
        <v>0</v>
      </c>
      <c r="G196" s="28" t="str">
        <f>IFERROR(VLOOKUP($B196,'RoC2'!$A$1:$B$161,2,0),"0")</f>
        <v>0</v>
      </c>
      <c r="H196" s="29">
        <f>IFERROR(VLOOKUP(G196,'RoC2'!$B$1:$C$161,2,0),0)</f>
        <v>0</v>
      </c>
      <c r="I196" s="28">
        <f>IFERROR(VLOOKUP($B196,'RoC3'!$A$1:$B$161,2,0),0)</f>
        <v>0</v>
      </c>
      <c r="J196" s="29">
        <f>IFERROR(VLOOKUP(I196,'RoC3'!$B$1:$C$161,2,0),0)</f>
        <v>0</v>
      </c>
      <c r="K196" s="28">
        <f>IFERROR(VLOOKUP($B196,'RoC4'!$A$1:$B$161,2,0),0)</f>
        <v>0</v>
      </c>
      <c r="L196" s="29">
        <f>IFERROR(VLOOKUP(K196,'RoC4'!$B$1:$C$161,2,0),0)</f>
        <v>0</v>
      </c>
      <c r="M196" s="28">
        <f>IFERROR(VLOOKUP($B196,'RoC5'!$A$1:$B$161,2,0),0)</f>
        <v>0</v>
      </c>
      <c r="N196" s="29">
        <f>IFERROR(VLOOKUP(M196,'RoC5'!$B$1:$C$161,2,0),0)</f>
        <v>0</v>
      </c>
      <c r="O196" s="28">
        <f>IFERROR(VLOOKUP($B196,'RoC6'!$A$1:$B$161,2,0),0)</f>
        <v>0</v>
      </c>
      <c r="P196" s="29">
        <f>IFERROR(VLOOKUP(O196,'RoC6'!$B$1:$C$161,2,0),0)</f>
        <v>0</v>
      </c>
      <c r="Q196" s="28">
        <f>IFERROR(VLOOKUP($B196,'RoC7'!$A$1:$B$161,2,0),0)</f>
        <v>0</v>
      </c>
      <c r="R196" s="29">
        <f>IFERROR(VLOOKUP(Q196,'RoC7'!$B$1:$C$161,2,0),0)</f>
        <v>0</v>
      </c>
      <c r="S196" s="28">
        <f>IFERROR(VLOOKUP($B196,'RoC8'!$A$1:$B$161,2,0),0)</f>
        <v>0</v>
      </c>
      <c r="T196" s="29">
        <f>IFERROR(VLOOKUP(S196,'RoC8'!$B$1:$C$161,2,0),0)</f>
        <v>0</v>
      </c>
      <c r="U196" s="29">
        <f>IFERROR(VLOOKUP(E196,'RoC1'!$B$1:$C$160,2,0),0)</f>
        <v>0</v>
      </c>
      <c r="V196" s="29">
        <f>IFERROR(VLOOKUP(G196,'RoC2'!$B$1:$C$160,2,0),0)</f>
        <v>0</v>
      </c>
      <c r="W196" s="29">
        <f>IFERROR(VLOOKUP(I196,'RoC3'!$B$1:$C$160,2,0),0)</f>
        <v>0</v>
      </c>
      <c r="X196" s="29">
        <f>IFERROR(VLOOKUP(K196,'RoC4'!$B$1:$C$160,2,0),0)</f>
        <v>0</v>
      </c>
      <c r="Y196" s="29">
        <f>IFERROR(VLOOKUP(M196,'RoC5'!$B$1:$C$160,2,0),0)</f>
        <v>0</v>
      </c>
      <c r="Z196" s="29">
        <f>IFERROR(VLOOKUP(O196,'RoC6'!$B$1:$C$160,2,0),0)</f>
        <v>0</v>
      </c>
      <c r="AA196" s="29">
        <f>IFERROR(VLOOKUP(Q196,'RoC7'!$B$1:$C$160,2,0),0)</f>
        <v>0</v>
      </c>
      <c r="AB196" s="29">
        <f>IFERROR(VLOOKUP(S196,'RoC8'!$B$1:$C$160,2,0),0)</f>
        <v>0</v>
      </c>
    </row>
    <row r="197">
      <c r="A197" s="7">
        <v>196.0</v>
      </c>
      <c r="B197" s="57"/>
      <c r="C197" s="26">
        <f t="shared" si="1"/>
        <v>0</v>
      </c>
      <c r="D197" s="27"/>
      <c r="E197" s="28" t="str">
        <f>IFERROR(VLOOKUP($B197,'RoC1'!$A$1:$B$160,2,0),"0")</f>
        <v>0</v>
      </c>
      <c r="F197" s="29">
        <f>IFERROR(VLOOKUP(E197,'RoC1'!$B$1:$C$160,2,0),0)</f>
        <v>0</v>
      </c>
      <c r="G197" s="28" t="str">
        <f>IFERROR(VLOOKUP($B197,'RoC2'!$A$1:$B$161,2,0),"0")</f>
        <v>0</v>
      </c>
      <c r="H197" s="29">
        <f>IFERROR(VLOOKUP(G197,'RoC2'!$B$1:$C$161,2,0),0)</f>
        <v>0</v>
      </c>
      <c r="I197" s="28">
        <f>IFERROR(VLOOKUP($B197,'RoC3'!$A$1:$B$161,2,0),0)</f>
        <v>0</v>
      </c>
      <c r="J197" s="29">
        <f>IFERROR(VLOOKUP(I197,'RoC3'!$B$1:$C$161,2,0),0)</f>
        <v>0</v>
      </c>
      <c r="K197" s="28">
        <f>IFERROR(VLOOKUP($B197,'RoC4'!$A$1:$B$161,2,0),0)</f>
        <v>0</v>
      </c>
      <c r="L197" s="29">
        <f>IFERROR(VLOOKUP(K197,'RoC4'!$B$1:$C$161,2,0),0)</f>
        <v>0</v>
      </c>
      <c r="M197" s="28">
        <f>IFERROR(VLOOKUP($B197,'RoC5'!$A$1:$B$161,2,0),0)</f>
        <v>0</v>
      </c>
      <c r="N197" s="29">
        <f>IFERROR(VLOOKUP(M197,'RoC5'!$B$1:$C$161,2,0),0)</f>
        <v>0</v>
      </c>
      <c r="O197" s="28">
        <f>IFERROR(VLOOKUP($B197,'RoC6'!$A$1:$B$161,2,0),0)</f>
        <v>0</v>
      </c>
      <c r="P197" s="29">
        <f>IFERROR(VLOOKUP(O197,'RoC6'!$B$1:$C$161,2,0),0)</f>
        <v>0</v>
      </c>
      <c r="Q197" s="28">
        <f>IFERROR(VLOOKUP($B197,'RoC7'!$A$1:$B$161,2,0),0)</f>
        <v>0</v>
      </c>
      <c r="R197" s="29">
        <f>IFERROR(VLOOKUP(Q197,'RoC7'!$B$1:$C$161,2,0),0)</f>
        <v>0</v>
      </c>
      <c r="S197" s="28">
        <f>IFERROR(VLOOKUP($B197,'RoC8'!$A$1:$B$161,2,0),0)</f>
        <v>0</v>
      </c>
      <c r="T197" s="29">
        <f>IFERROR(VLOOKUP(S197,'RoC8'!$B$1:$C$161,2,0),0)</f>
        <v>0</v>
      </c>
      <c r="U197" s="29">
        <f>IFERROR(VLOOKUP(E197,'RoC1'!$B$1:$C$160,2,0),0)</f>
        <v>0</v>
      </c>
      <c r="V197" s="29">
        <f>IFERROR(VLOOKUP(G197,'RoC2'!$B$1:$C$160,2,0),0)</f>
        <v>0</v>
      </c>
      <c r="W197" s="29">
        <f>IFERROR(VLOOKUP(I197,'RoC3'!$B$1:$C$160,2,0),0)</f>
        <v>0</v>
      </c>
      <c r="X197" s="29">
        <f>IFERROR(VLOOKUP(K197,'RoC4'!$B$1:$C$160,2,0),0)</f>
        <v>0</v>
      </c>
      <c r="Y197" s="29">
        <f>IFERROR(VLOOKUP(M197,'RoC5'!$B$1:$C$160,2,0),0)</f>
        <v>0</v>
      </c>
      <c r="Z197" s="29">
        <f>IFERROR(VLOOKUP(O197,'RoC6'!$B$1:$C$160,2,0),0)</f>
        <v>0</v>
      </c>
      <c r="AA197" s="29">
        <f>IFERROR(VLOOKUP(Q197,'RoC7'!$B$1:$C$160,2,0),0)</f>
        <v>0</v>
      </c>
      <c r="AB197" s="29">
        <f>IFERROR(VLOOKUP(S197,'RoC8'!$B$1:$C$160,2,0),0)</f>
        <v>0</v>
      </c>
    </row>
    <row r="198">
      <c r="A198" s="7">
        <v>197.0</v>
      </c>
      <c r="B198" s="57"/>
      <c r="C198" s="26">
        <f t="shared" si="1"/>
        <v>0</v>
      </c>
      <c r="D198" s="27"/>
      <c r="E198" s="28" t="str">
        <f>IFERROR(VLOOKUP($B198,'RoC1'!$A$1:$B$160,2,0),"0")</f>
        <v>0</v>
      </c>
      <c r="F198" s="29">
        <f>IFERROR(VLOOKUP(E198,'RoC1'!$B$1:$C$160,2,0),0)</f>
        <v>0</v>
      </c>
      <c r="G198" s="28" t="str">
        <f>IFERROR(VLOOKUP($B198,'RoC2'!$A$1:$B$161,2,0),"0")</f>
        <v>0</v>
      </c>
      <c r="H198" s="29">
        <f>IFERROR(VLOOKUP(G198,'RoC2'!$B$1:$C$161,2,0),0)</f>
        <v>0</v>
      </c>
      <c r="I198" s="28">
        <f>IFERROR(VLOOKUP($B198,'RoC3'!$A$1:$B$161,2,0),0)</f>
        <v>0</v>
      </c>
      <c r="J198" s="29">
        <f>IFERROR(VLOOKUP(I198,'RoC3'!$B$1:$C$161,2,0),0)</f>
        <v>0</v>
      </c>
      <c r="K198" s="28">
        <f>IFERROR(VLOOKUP($B198,'RoC4'!$A$1:$B$161,2,0),0)</f>
        <v>0</v>
      </c>
      <c r="L198" s="29">
        <f>IFERROR(VLOOKUP(K198,'RoC4'!$B$1:$C$161,2,0),0)</f>
        <v>0</v>
      </c>
      <c r="M198" s="28">
        <f>IFERROR(VLOOKUP($B198,'RoC5'!$A$1:$B$161,2,0),0)</f>
        <v>0</v>
      </c>
      <c r="N198" s="29">
        <f>IFERROR(VLOOKUP(M198,'RoC5'!$B$1:$C$161,2,0),0)</f>
        <v>0</v>
      </c>
      <c r="O198" s="28">
        <f>IFERROR(VLOOKUP($B198,'RoC6'!$A$1:$B$161,2,0),0)</f>
        <v>0</v>
      </c>
      <c r="P198" s="29">
        <f>IFERROR(VLOOKUP(O198,'RoC6'!$B$1:$C$161,2,0),0)</f>
        <v>0</v>
      </c>
      <c r="Q198" s="28">
        <f>IFERROR(VLOOKUP($B198,'RoC7'!$A$1:$B$161,2,0),0)</f>
        <v>0</v>
      </c>
      <c r="R198" s="29">
        <f>IFERROR(VLOOKUP(Q198,'RoC7'!$B$1:$C$161,2,0),0)</f>
        <v>0</v>
      </c>
      <c r="S198" s="28">
        <f>IFERROR(VLOOKUP($B198,'RoC8'!$A$1:$B$161,2,0),0)</f>
        <v>0</v>
      </c>
      <c r="T198" s="29">
        <f>IFERROR(VLOOKUP(S198,'RoC8'!$B$1:$C$161,2,0),0)</f>
        <v>0</v>
      </c>
      <c r="U198" s="29">
        <f>IFERROR(VLOOKUP(E198,'RoC1'!$B$1:$C$160,2,0),0)</f>
        <v>0</v>
      </c>
      <c r="V198" s="29">
        <f>IFERROR(VLOOKUP(G198,'RoC2'!$B$1:$C$160,2,0),0)</f>
        <v>0</v>
      </c>
      <c r="W198" s="29">
        <f>IFERROR(VLOOKUP(I198,'RoC3'!$B$1:$C$160,2,0),0)</f>
        <v>0</v>
      </c>
      <c r="X198" s="29">
        <f>IFERROR(VLOOKUP(K198,'RoC4'!$B$1:$C$160,2,0),0)</f>
        <v>0</v>
      </c>
      <c r="Y198" s="29">
        <f>IFERROR(VLOOKUP(M198,'RoC5'!$B$1:$C$160,2,0),0)</f>
        <v>0</v>
      </c>
      <c r="Z198" s="29">
        <f>IFERROR(VLOOKUP(O198,'RoC6'!$B$1:$C$160,2,0),0)</f>
        <v>0</v>
      </c>
      <c r="AA198" s="29">
        <f>IFERROR(VLOOKUP(Q198,'RoC7'!$B$1:$C$160,2,0),0)</f>
        <v>0</v>
      </c>
      <c r="AB198" s="29">
        <f>IFERROR(VLOOKUP(S198,'RoC8'!$B$1:$C$160,2,0),0)</f>
        <v>0</v>
      </c>
    </row>
    <row r="199">
      <c r="A199" s="7">
        <v>198.0</v>
      </c>
      <c r="B199" s="57"/>
      <c r="C199" s="26">
        <f t="shared" si="1"/>
        <v>0</v>
      </c>
      <c r="D199" s="27"/>
      <c r="E199" s="28" t="str">
        <f>IFERROR(VLOOKUP($B199,'RoC1'!$A$1:$B$160,2,0),"0")</f>
        <v>0</v>
      </c>
      <c r="F199" s="29">
        <f>IFERROR(VLOOKUP(E199,'RoC1'!$B$1:$C$160,2,0),0)</f>
        <v>0</v>
      </c>
      <c r="G199" s="28" t="str">
        <f>IFERROR(VLOOKUP($B199,'RoC2'!$A$1:$B$161,2,0),"0")</f>
        <v>0</v>
      </c>
      <c r="H199" s="29">
        <f>IFERROR(VLOOKUP(G199,'RoC2'!$B$1:$C$161,2,0),0)</f>
        <v>0</v>
      </c>
      <c r="I199" s="28">
        <f>IFERROR(VLOOKUP($B199,'RoC3'!$A$1:$B$161,2,0),0)</f>
        <v>0</v>
      </c>
      <c r="J199" s="29">
        <f>IFERROR(VLOOKUP(I199,'RoC3'!$B$1:$C$161,2,0),0)</f>
        <v>0</v>
      </c>
      <c r="K199" s="28">
        <f>IFERROR(VLOOKUP($B199,'RoC4'!$A$1:$B$161,2,0),0)</f>
        <v>0</v>
      </c>
      <c r="L199" s="29">
        <f>IFERROR(VLOOKUP(K199,'RoC4'!$B$1:$C$161,2,0),0)</f>
        <v>0</v>
      </c>
      <c r="M199" s="28">
        <f>IFERROR(VLOOKUP($B199,'RoC5'!$A$1:$B$161,2,0),0)</f>
        <v>0</v>
      </c>
      <c r="N199" s="29">
        <f>IFERROR(VLOOKUP(M199,'RoC5'!$B$1:$C$161,2,0),0)</f>
        <v>0</v>
      </c>
      <c r="O199" s="28">
        <f>IFERROR(VLOOKUP($B199,'RoC6'!$A$1:$B$161,2,0),0)</f>
        <v>0</v>
      </c>
      <c r="P199" s="29">
        <f>IFERROR(VLOOKUP(O199,'RoC6'!$B$1:$C$161,2,0),0)</f>
        <v>0</v>
      </c>
      <c r="Q199" s="28">
        <f>IFERROR(VLOOKUP($B199,'RoC7'!$A$1:$B$161,2,0),0)</f>
        <v>0</v>
      </c>
      <c r="R199" s="29">
        <f>IFERROR(VLOOKUP(Q199,'RoC7'!$B$1:$C$161,2,0),0)</f>
        <v>0</v>
      </c>
      <c r="S199" s="28">
        <f>IFERROR(VLOOKUP($B199,'RoC8'!$A$1:$B$161,2,0),0)</f>
        <v>0</v>
      </c>
      <c r="T199" s="29">
        <f>IFERROR(VLOOKUP(S199,'RoC8'!$B$1:$C$161,2,0),0)</f>
        <v>0</v>
      </c>
      <c r="U199" s="29">
        <f>IFERROR(VLOOKUP(E199,'RoC1'!$B$1:$C$160,2,0),0)</f>
        <v>0</v>
      </c>
      <c r="V199" s="29">
        <f>IFERROR(VLOOKUP(G199,'RoC2'!$B$1:$C$160,2,0),0)</f>
        <v>0</v>
      </c>
      <c r="W199" s="29">
        <f>IFERROR(VLOOKUP(I199,'RoC3'!$B$1:$C$160,2,0),0)</f>
        <v>0</v>
      </c>
      <c r="X199" s="29">
        <f>IFERROR(VLOOKUP(K199,'RoC4'!$B$1:$C$160,2,0),0)</f>
        <v>0</v>
      </c>
      <c r="Y199" s="29">
        <f>IFERROR(VLOOKUP(M199,'RoC5'!$B$1:$C$160,2,0),0)</f>
        <v>0</v>
      </c>
      <c r="Z199" s="29">
        <f>IFERROR(VLOOKUP(O199,'RoC6'!$B$1:$C$160,2,0),0)</f>
        <v>0</v>
      </c>
      <c r="AA199" s="29">
        <f>IFERROR(VLOOKUP(Q199,'RoC7'!$B$1:$C$160,2,0),0)</f>
        <v>0</v>
      </c>
      <c r="AB199" s="29">
        <f>IFERROR(VLOOKUP(S199,'RoC8'!$B$1:$C$160,2,0),0)</f>
        <v>0</v>
      </c>
    </row>
    <row r="200">
      <c r="A200" s="7">
        <v>199.0</v>
      </c>
      <c r="B200" s="57"/>
      <c r="C200" s="26">
        <f t="shared" si="1"/>
        <v>0</v>
      </c>
      <c r="D200" s="27"/>
      <c r="E200" s="28" t="str">
        <f>IFERROR(VLOOKUP($B200,'RoC1'!$A$1:$B$160,2,0),"0")</f>
        <v>0</v>
      </c>
      <c r="F200" s="29">
        <f>IFERROR(VLOOKUP(E200,'RoC1'!$B$1:$C$160,2,0),0)</f>
        <v>0</v>
      </c>
      <c r="G200" s="28" t="str">
        <f>IFERROR(VLOOKUP($B200,'RoC2'!$A$1:$B$161,2,0),"0")</f>
        <v>0</v>
      </c>
      <c r="H200" s="29">
        <f>IFERROR(VLOOKUP(G200,'RoC2'!$B$1:$C$161,2,0),0)</f>
        <v>0</v>
      </c>
      <c r="I200" s="28">
        <f>IFERROR(VLOOKUP($B200,'RoC3'!$A$1:$B$161,2,0),0)</f>
        <v>0</v>
      </c>
      <c r="J200" s="29">
        <f>IFERROR(VLOOKUP(I200,'RoC3'!$B$1:$C$161,2,0),0)</f>
        <v>0</v>
      </c>
      <c r="K200" s="28">
        <f>IFERROR(VLOOKUP($B200,'RoC4'!$A$1:$B$161,2,0),0)</f>
        <v>0</v>
      </c>
      <c r="L200" s="29">
        <f>IFERROR(VLOOKUP(K200,'RoC4'!$B$1:$C$161,2,0),0)</f>
        <v>0</v>
      </c>
      <c r="M200" s="28">
        <f>IFERROR(VLOOKUP($B200,'RoC5'!$A$1:$B$161,2,0),0)</f>
        <v>0</v>
      </c>
      <c r="N200" s="29">
        <f>IFERROR(VLOOKUP(M200,'RoC5'!$B$1:$C$161,2,0),0)</f>
        <v>0</v>
      </c>
      <c r="O200" s="28">
        <f>IFERROR(VLOOKUP($B200,'RoC6'!$A$1:$B$161,2,0),0)</f>
        <v>0</v>
      </c>
      <c r="P200" s="29">
        <f>IFERROR(VLOOKUP(O200,'RoC6'!$B$1:$C$161,2,0),0)</f>
        <v>0</v>
      </c>
      <c r="Q200" s="28">
        <f>IFERROR(VLOOKUP($B200,'RoC7'!$A$1:$B$161,2,0),0)</f>
        <v>0</v>
      </c>
      <c r="R200" s="29">
        <f>IFERROR(VLOOKUP(Q200,'RoC7'!$B$1:$C$161,2,0),0)</f>
        <v>0</v>
      </c>
      <c r="S200" s="28">
        <f>IFERROR(VLOOKUP($B200,'RoC8'!$A$1:$B$161,2,0),0)</f>
        <v>0</v>
      </c>
      <c r="T200" s="29">
        <f>IFERROR(VLOOKUP(S200,'RoC8'!$B$1:$C$161,2,0),0)</f>
        <v>0</v>
      </c>
      <c r="U200" s="29">
        <f>IFERROR(VLOOKUP(E200,'RoC1'!$B$1:$C$160,2,0),0)</f>
        <v>0</v>
      </c>
      <c r="V200" s="29">
        <f>IFERROR(VLOOKUP(G200,'RoC2'!$B$1:$C$160,2,0),0)</f>
        <v>0</v>
      </c>
      <c r="W200" s="29">
        <f>IFERROR(VLOOKUP(I200,'RoC3'!$B$1:$C$160,2,0),0)</f>
        <v>0</v>
      </c>
      <c r="X200" s="29">
        <f>IFERROR(VLOOKUP(K200,'RoC4'!$B$1:$C$160,2,0),0)</f>
        <v>0</v>
      </c>
      <c r="Y200" s="29">
        <f>IFERROR(VLOOKUP(M200,'RoC5'!$B$1:$C$160,2,0),0)</f>
        <v>0</v>
      </c>
      <c r="Z200" s="29">
        <f>IFERROR(VLOOKUP(O200,'RoC6'!$B$1:$C$160,2,0),0)</f>
        <v>0</v>
      </c>
      <c r="AA200" s="29">
        <f>IFERROR(VLOOKUP(Q200,'RoC7'!$B$1:$C$160,2,0),0)</f>
        <v>0</v>
      </c>
      <c r="AB200" s="29">
        <f>IFERROR(VLOOKUP(S200,'RoC8'!$B$1:$C$160,2,0),0)</f>
        <v>0</v>
      </c>
    </row>
    <row r="201">
      <c r="A201" s="7">
        <v>200.0</v>
      </c>
      <c r="B201" s="57"/>
      <c r="C201" s="26">
        <f t="shared" si="1"/>
        <v>0</v>
      </c>
      <c r="D201" s="27"/>
      <c r="E201" s="28" t="str">
        <f>IFERROR(VLOOKUP($B201,'RoC1'!$A$1:$B$160,2,0),"0")</f>
        <v>0</v>
      </c>
      <c r="F201" s="29">
        <f>IFERROR(VLOOKUP(E201,'RoC1'!$B$1:$C$160,2,0),0)</f>
        <v>0</v>
      </c>
      <c r="G201" s="28" t="str">
        <f>IFERROR(VLOOKUP($B201,'RoC2'!$A$1:$B$161,2,0),"0")</f>
        <v>0</v>
      </c>
      <c r="H201" s="29">
        <f>IFERROR(VLOOKUP(G201,'RoC2'!$B$1:$C$161,2,0),0)</f>
        <v>0</v>
      </c>
      <c r="I201" s="28">
        <f>IFERROR(VLOOKUP($B201,'RoC3'!$A$1:$B$161,2,0),0)</f>
        <v>0</v>
      </c>
      <c r="J201" s="29">
        <f>IFERROR(VLOOKUP(I201,'RoC3'!$B$1:$C$161,2,0),0)</f>
        <v>0</v>
      </c>
      <c r="K201" s="28">
        <f>IFERROR(VLOOKUP($B201,'RoC4'!$A$1:$B$161,2,0),0)</f>
        <v>0</v>
      </c>
      <c r="L201" s="29">
        <f>IFERROR(VLOOKUP(K201,'RoC4'!$B$1:$C$161,2,0),0)</f>
        <v>0</v>
      </c>
      <c r="M201" s="28">
        <f>IFERROR(VLOOKUP($B201,'RoC5'!$A$1:$B$161,2,0),0)</f>
        <v>0</v>
      </c>
      <c r="N201" s="29">
        <f>IFERROR(VLOOKUP(M201,'RoC5'!$B$1:$C$161,2,0),0)</f>
        <v>0</v>
      </c>
      <c r="O201" s="28">
        <f>IFERROR(VLOOKUP($B201,'RoC6'!$A$1:$B$161,2,0),0)</f>
        <v>0</v>
      </c>
      <c r="P201" s="29">
        <f>IFERROR(VLOOKUP(O201,'RoC6'!$B$1:$C$161,2,0),0)</f>
        <v>0</v>
      </c>
      <c r="Q201" s="28">
        <f>IFERROR(VLOOKUP($B201,'RoC7'!$A$1:$B$161,2,0),0)</f>
        <v>0</v>
      </c>
      <c r="R201" s="29">
        <f>IFERROR(VLOOKUP(Q201,'RoC7'!$B$1:$C$161,2,0),0)</f>
        <v>0</v>
      </c>
      <c r="S201" s="28">
        <f>IFERROR(VLOOKUP($B201,'RoC8'!$A$1:$B$161,2,0),0)</f>
        <v>0</v>
      </c>
      <c r="T201" s="29">
        <f>IFERROR(VLOOKUP(S201,'RoC8'!$B$1:$C$161,2,0),0)</f>
        <v>0</v>
      </c>
      <c r="U201" s="29">
        <f>IFERROR(VLOOKUP(E201,'RoC1'!$B$1:$C$160,2,0),0)</f>
        <v>0</v>
      </c>
      <c r="V201" s="29">
        <f>IFERROR(VLOOKUP(G201,'RoC2'!$B$1:$C$160,2,0),0)</f>
        <v>0</v>
      </c>
      <c r="W201" s="29">
        <f>IFERROR(VLOOKUP(I201,'RoC3'!$B$1:$C$160,2,0),0)</f>
        <v>0</v>
      </c>
      <c r="X201" s="29">
        <f>IFERROR(VLOOKUP(K201,'RoC4'!$B$1:$C$160,2,0),0)</f>
        <v>0</v>
      </c>
      <c r="Y201" s="29">
        <f>IFERROR(VLOOKUP(M201,'RoC5'!$B$1:$C$160,2,0),0)</f>
        <v>0</v>
      </c>
      <c r="Z201" s="29">
        <f>IFERROR(VLOOKUP(O201,'RoC6'!$B$1:$C$160,2,0),0)</f>
        <v>0</v>
      </c>
      <c r="AA201" s="29">
        <f>IFERROR(VLOOKUP(Q201,'RoC7'!$B$1:$C$160,2,0),0)</f>
        <v>0</v>
      </c>
      <c r="AB201" s="29">
        <f>IFERROR(VLOOKUP(S201,'RoC8'!$B$1:$C$160,2,0),0)</f>
        <v>0</v>
      </c>
    </row>
    <row r="202">
      <c r="A202" s="7">
        <v>201.0</v>
      </c>
      <c r="B202" s="57"/>
      <c r="C202" s="26">
        <f t="shared" si="1"/>
        <v>0</v>
      </c>
      <c r="D202" s="27"/>
      <c r="E202" s="28" t="str">
        <f>IFERROR(VLOOKUP($B202,'RoC1'!$A$1:$B$160,2,0),"0")</f>
        <v>0</v>
      </c>
      <c r="F202" s="29">
        <f>IFERROR(VLOOKUP(E202,'RoC1'!$B$1:$C$160,2,0),0)</f>
        <v>0</v>
      </c>
      <c r="G202" s="28" t="str">
        <f>IFERROR(VLOOKUP($B202,'RoC2'!$A$1:$B$161,2,0),"0")</f>
        <v>0</v>
      </c>
      <c r="H202" s="29">
        <f>IFERROR(VLOOKUP(G202,'RoC2'!$B$1:$C$161,2,0),0)</f>
        <v>0</v>
      </c>
      <c r="I202" s="28">
        <f>IFERROR(VLOOKUP($B202,'RoC3'!$A$1:$B$161,2,0),0)</f>
        <v>0</v>
      </c>
      <c r="J202" s="29">
        <f>IFERROR(VLOOKUP(I202,'RoC3'!$B$1:$C$161,2,0),0)</f>
        <v>0</v>
      </c>
      <c r="K202" s="28">
        <f>IFERROR(VLOOKUP($B202,'RoC4'!$A$1:$B$161,2,0),0)</f>
        <v>0</v>
      </c>
      <c r="L202" s="29">
        <f>IFERROR(VLOOKUP(K202,'RoC4'!$B$1:$C$161,2,0),0)</f>
        <v>0</v>
      </c>
      <c r="M202" s="28">
        <f>IFERROR(VLOOKUP($B202,'RoC5'!$A$1:$B$161,2,0),0)</f>
        <v>0</v>
      </c>
      <c r="N202" s="29">
        <f>IFERROR(VLOOKUP(M202,'RoC5'!$B$1:$C$161,2,0),0)</f>
        <v>0</v>
      </c>
      <c r="O202" s="28">
        <f>IFERROR(VLOOKUP($B202,'RoC6'!$A$1:$B$161,2,0),0)</f>
        <v>0</v>
      </c>
      <c r="P202" s="29">
        <f>IFERROR(VLOOKUP(O202,'RoC6'!$B$1:$C$161,2,0),0)</f>
        <v>0</v>
      </c>
      <c r="Q202" s="28">
        <f>IFERROR(VLOOKUP($B202,'RoC7'!$A$1:$B$161,2,0),0)</f>
        <v>0</v>
      </c>
      <c r="R202" s="29">
        <f>IFERROR(VLOOKUP(Q202,'RoC7'!$B$1:$C$161,2,0),0)</f>
        <v>0</v>
      </c>
      <c r="S202" s="28">
        <f>IFERROR(VLOOKUP($B202,'RoC8'!$A$1:$B$161,2,0),0)</f>
        <v>0</v>
      </c>
      <c r="T202" s="29">
        <f>IFERROR(VLOOKUP(S202,'RoC8'!$B$1:$C$161,2,0),0)</f>
        <v>0</v>
      </c>
      <c r="U202" s="29">
        <f>IFERROR(VLOOKUP(E202,'RoC1'!$B$1:$C$160,2,0),0)</f>
        <v>0</v>
      </c>
      <c r="V202" s="29">
        <f>IFERROR(VLOOKUP(G202,'RoC2'!$B$1:$C$160,2,0),0)</f>
        <v>0</v>
      </c>
      <c r="W202" s="29">
        <f>IFERROR(VLOOKUP(I202,'RoC3'!$B$1:$C$160,2,0),0)</f>
        <v>0</v>
      </c>
      <c r="X202" s="29">
        <f>IFERROR(VLOOKUP(K202,'RoC4'!$B$1:$C$160,2,0),0)</f>
        <v>0</v>
      </c>
      <c r="Y202" s="29">
        <f>IFERROR(VLOOKUP(M202,'RoC5'!$B$1:$C$160,2,0),0)</f>
        <v>0</v>
      </c>
      <c r="Z202" s="29">
        <f>IFERROR(VLOOKUP(O202,'RoC6'!$B$1:$C$160,2,0),0)</f>
        <v>0</v>
      </c>
      <c r="AA202" s="29">
        <f>IFERROR(VLOOKUP(Q202,'RoC7'!$B$1:$C$160,2,0),0)</f>
        <v>0</v>
      </c>
      <c r="AB202" s="29">
        <f>IFERROR(VLOOKUP(S202,'RoC8'!$B$1:$C$160,2,0),0)</f>
        <v>0</v>
      </c>
    </row>
    <row r="203">
      <c r="A203" s="7">
        <v>202.0</v>
      </c>
      <c r="B203" s="57"/>
      <c r="C203" s="26">
        <f t="shared" si="1"/>
        <v>0</v>
      </c>
      <c r="D203" s="27"/>
      <c r="E203" s="28" t="str">
        <f>IFERROR(VLOOKUP($B203,'RoC1'!$A$1:$B$160,2,0),"0")</f>
        <v>0</v>
      </c>
      <c r="F203" s="29">
        <f>IFERROR(VLOOKUP(E203,'RoC1'!$B$1:$C$160,2,0),0)</f>
        <v>0</v>
      </c>
      <c r="G203" s="28" t="str">
        <f>IFERROR(VLOOKUP($B203,'RoC2'!$A$1:$B$161,2,0),"0")</f>
        <v>0</v>
      </c>
      <c r="H203" s="29">
        <f>IFERROR(VLOOKUP(G203,'RoC2'!$B$1:$C$161,2,0),0)</f>
        <v>0</v>
      </c>
      <c r="I203" s="28">
        <f>IFERROR(VLOOKUP($B203,'RoC3'!$A$1:$B$161,2,0),0)</f>
        <v>0</v>
      </c>
      <c r="J203" s="29">
        <f>IFERROR(VLOOKUP(I203,'RoC3'!$B$1:$C$161,2,0),0)</f>
        <v>0</v>
      </c>
      <c r="K203" s="28">
        <f>IFERROR(VLOOKUP($B203,'RoC4'!$A$1:$B$161,2,0),0)</f>
        <v>0</v>
      </c>
      <c r="L203" s="29">
        <f>IFERROR(VLOOKUP(K203,'RoC4'!$B$1:$C$161,2,0),0)</f>
        <v>0</v>
      </c>
      <c r="M203" s="28">
        <f>IFERROR(VLOOKUP($B203,'RoC5'!$A$1:$B$161,2,0),0)</f>
        <v>0</v>
      </c>
      <c r="N203" s="29">
        <f>IFERROR(VLOOKUP(M203,'RoC5'!$B$1:$C$161,2,0),0)</f>
        <v>0</v>
      </c>
      <c r="O203" s="28">
        <f>IFERROR(VLOOKUP($B203,'RoC6'!$A$1:$B$161,2,0),0)</f>
        <v>0</v>
      </c>
      <c r="P203" s="29">
        <f>IFERROR(VLOOKUP(O203,'RoC6'!$B$1:$C$161,2,0),0)</f>
        <v>0</v>
      </c>
      <c r="Q203" s="28">
        <f>IFERROR(VLOOKUP($B203,'RoC7'!$A$1:$B$161,2,0),0)</f>
        <v>0</v>
      </c>
      <c r="R203" s="29">
        <f>IFERROR(VLOOKUP(Q203,'RoC7'!$B$1:$C$161,2,0),0)</f>
        <v>0</v>
      </c>
      <c r="S203" s="28">
        <f>IFERROR(VLOOKUP($B203,'RoC8'!$A$1:$B$161,2,0),0)</f>
        <v>0</v>
      </c>
      <c r="T203" s="29">
        <f>IFERROR(VLOOKUP(S203,'RoC8'!$B$1:$C$161,2,0),0)</f>
        <v>0</v>
      </c>
      <c r="U203" s="29">
        <f>IFERROR(VLOOKUP(E203,'RoC1'!$B$1:$C$160,2,0),0)</f>
        <v>0</v>
      </c>
      <c r="V203" s="29">
        <f>IFERROR(VLOOKUP(G203,'RoC2'!$B$1:$C$160,2,0),0)</f>
        <v>0</v>
      </c>
      <c r="W203" s="29">
        <f>IFERROR(VLOOKUP(I203,'RoC3'!$B$1:$C$160,2,0),0)</f>
        <v>0</v>
      </c>
      <c r="X203" s="29">
        <f>IFERROR(VLOOKUP(K203,'RoC4'!$B$1:$C$160,2,0),0)</f>
        <v>0</v>
      </c>
      <c r="Y203" s="29">
        <f>IFERROR(VLOOKUP(M203,'RoC5'!$B$1:$C$160,2,0),0)</f>
        <v>0</v>
      </c>
      <c r="Z203" s="29">
        <f>IFERROR(VLOOKUP(O203,'RoC6'!$B$1:$C$160,2,0),0)</f>
        <v>0</v>
      </c>
      <c r="AA203" s="29">
        <f>IFERROR(VLOOKUP(Q203,'RoC7'!$B$1:$C$160,2,0),0)</f>
        <v>0</v>
      </c>
      <c r="AB203" s="29">
        <f>IFERROR(VLOOKUP(S203,'RoC8'!$B$1:$C$160,2,0),0)</f>
        <v>0</v>
      </c>
    </row>
    <row r="204">
      <c r="A204" s="7">
        <v>203.0</v>
      </c>
      <c r="B204" s="57"/>
      <c r="C204" s="26">
        <f t="shared" si="1"/>
        <v>0</v>
      </c>
      <c r="D204" s="27"/>
      <c r="E204" s="28" t="str">
        <f>IFERROR(VLOOKUP($B204,'RoC1'!$A$1:$B$160,2,0),"0")</f>
        <v>0</v>
      </c>
      <c r="F204" s="29">
        <f>IFERROR(VLOOKUP(E204,'RoC1'!$B$1:$C$160,2,0),0)</f>
        <v>0</v>
      </c>
      <c r="G204" s="28" t="str">
        <f>IFERROR(VLOOKUP($B204,'RoC2'!$A$1:$B$161,2,0),"0")</f>
        <v>0</v>
      </c>
      <c r="H204" s="29">
        <f>IFERROR(VLOOKUP(G204,'RoC2'!$B$1:$C$161,2,0),0)</f>
        <v>0</v>
      </c>
      <c r="I204" s="28">
        <f>IFERROR(VLOOKUP($B204,'RoC3'!$A$1:$B$161,2,0),0)</f>
        <v>0</v>
      </c>
      <c r="J204" s="29">
        <f>IFERROR(VLOOKUP(I204,'RoC3'!$B$1:$C$161,2,0),0)</f>
        <v>0</v>
      </c>
      <c r="K204" s="28">
        <f>IFERROR(VLOOKUP($B204,'RoC4'!$A$1:$B$161,2,0),0)</f>
        <v>0</v>
      </c>
      <c r="L204" s="29">
        <f>IFERROR(VLOOKUP(K204,'RoC4'!$B$1:$C$161,2,0),0)</f>
        <v>0</v>
      </c>
      <c r="M204" s="28">
        <f>IFERROR(VLOOKUP($B204,'RoC5'!$A$1:$B$161,2,0),0)</f>
        <v>0</v>
      </c>
      <c r="N204" s="29">
        <f>IFERROR(VLOOKUP(M204,'RoC5'!$B$1:$C$161,2,0),0)</f>
        <v>0</v>
      </c>
      <c r="O204" s="28">
        <f>IFERROR(VLOOKUP($B204,'RoC6'!$A$1:$B$161,2,0),0)</f>
        <v>0</v>
      </c>
      <c r="P204" s="29">
        <f>IFERROR(VLOOKUP(O204,'RoC6'!$B$1:$C$161,2,0),0)</f>
        <v>0</v>
      </c>
      <c r="Q204" s="28">
        <f>IFERROR(VLOOKUP($B204,'RoC7'!$A$1:$B$161,2,0),0)</f>
        <v>0</v>
      </c>
      <c r="R204" s="29">
        <f>IFERROR(VLOOKUP(Q204,'RoC7'!$B$1:$C$161,2,0),0)</f>
        <v>0</v>
      </c>
      <c r="S204" s="28">
        <f>IFERROR(VLOOKUP($B204,'RoC8'!$A$1:$B$161,2,0),0)</f>
        <v>0</v>
      </c>
      <c r="T204" s="29">
        <f>IFERROR(VLOOKUP(S204,'RoC8'!$B$1:$C$161,2,0),0)</f>
        <v>0</v>
      </c>
      <c r="U204" s="29">
        <f>IFERROR(VLOOKUP(E204,'RoC1'!$B$1:$C$160,2,0),0)</f>
        <v>0</v>
      </c>
      <c r="V204" s="29">
        <f>IFERROR(VLOOKUP(G204,'RoC2'!$B$1:$C$160,2,0),0)</f>
        <v>0</v>
      </c>
      <c r="W204" s="29">
        <f>IFERROR(VLOOKUP(I204,'RoC3'!$B$1:$C$160,2,0),0)</f>
        <v>0</v>
      </c>
      <c r="X204" s="29">
        <f>IFERROR(VLOOKUP(K204,'RoC4'!$B$1:$C$160,2,0),0)</f>
        <v>0</v>
      </c>
      <c r="Y204" s="29">
        <f>IFERROR(VLOOKUP(M204,'RoC5'!$B$1:$C$160,2,0),0)</f>
        <v>0</v>
      </c>
      <c r="Z204" s="29">
        <f>IFERROR(VLOOKUP(O204,'RoC6'!$B$1:$C$160,2,0),0)</f>
        <v>0</v>
      </c>
      <c r="AA204" s="29">
        <f>IFERROR(VLOOKUP(Q204,'RoC7'!$B$1:$C$160,2,0),0)</f>
        <v>0</v>
      </c>
      <c r="AB204" s="29">
        <f>IFERROR(VLOOKUP(S204,'RoC8'!$B$1:$C$160,2,0),0)</f>
        <v>0</v>
      </c>
    </row>
    <row r="205">
      <c r="A205" s="7">
        <v>204.0</v>
      </c>
      <c r="B205" s="57"/>
      <c r="C205" s="26">
        <f t="shared" si="1"/>
        <v>0</v>
      </c>
      <c r="D205" s="27"/>
      <c r="E205" s="28" t="str">
        <f>IFERROR(VLOOKUP($B205,'RoC1'!$A$1:$B$160,2,0),"0")</f>
        <v>0</v>
      </c>
      <c r="F205" s="29">
        <f>IFERROR(VLOOKUP(E205,'RoC1'!$B$1:$C$160,2,0),0)</f>
        <v>0</v>
      </c>
      <c r="G205" s="28" t="str">
        <f>IFERROR(VLOOKUP($B205,'RoC2'!$A$1:$B$161,2,0),"0")</f>
        <v>0</v>
      </c>
      <c r="H205" s="29">
        <f>IFERROR(VLOOKUP(G205,'RoC2'!$B$1:$C$161,2,0),0)</f>
        <v>0</v>
      </c>
      <c r="I205" s="28">
        <f>IFERROR(VLOOKUP($B205,'RoC3'!$A$1:$B$161,2,0),0)</f>
        <v>0</v>
      </c>
      <c r="J205" s="29">
        <f>IFERROR(VLOOKUP(I205,'RoC3'!$B$1:$C$161,2,0),0)</f>
        <v>0</v>
      </c>
      <c r="K205" s="28">
        <f>IFERROR(VLOOKUP($B205,'RoC4'!$A$1:$B$161,2,0),0)</f>
        <v>0</v>
      </c>
      <c r="L205" s="29">
        <f>IFERROR(VLOOKUP(K205,'RoC4'!$B$1:$C$161,2,0),0)</f>
        <v>0</v>
      </c>
      <c r="M205" s="28">
        <f>IFERROR(VLOOKUP($B205,'RoC5'!$A$1:$B$161,2,0),0)</f>
        <v>0</v>
      </c>
      <c r="N205" s="29">
        <f>IFERROR(VLOOKUP(M205,'RoC5'!$B$1:$C$161,2,0),0)</f>
        <v>0</v>
      </c>
      <c r="O205" s="28">
        <f>IFERROR(VLOOKUP($B205,'RoC6'!$A$1:$B$161,2,0),0)</f>
        <v>0</v>
      </c>
      <c r="P205" s="29">
        <f>IFERROR(VLOOKUP(O205,'RoC6'!$B$1:$C$161,2,0),0)</f>
        <v>0</v>
      </c>
      <c r="Q205" s="28">
        <f>IFERROR(VLOOKUP($B205,'RoC7'!$A$1:$B$161,2,0),0)</f>
        <v>0</v>
      </c>
      <c r="R205" s="29">
        <f>IFERROR(VLOOKUP(Q205,'RoC7'!$B$1:$C$161,2,0),0)</f>
        <v>0</v>
      </c>
      <c r="S205" s="28">
        <f>IFERROR(VLOOKUP($B205,'RoC8'!$A$1:$B$161,2,0),0)</f>
        <v>0</v>
      </c>
      <c r="T205" s="29">
        <f>IFERROR(VLOOKUP(S205,'RoC8'!$B$1:$C$161,2,0),0)</f>
        <v>0</v>
      </c>
      <c r="U205" s="29">
        <f>IFERROR(VLOOKUP(E205,'RoC1'!$B$1:$C$160,2,0),0)</f>
        <v>0</v>
      </c>
      <c r="V205" s="29">
        <f>IFERROR(VLOOKUP(G205,'RoC2'!$B$1:$C$160,2,0),0)</f>
        <v>0</v>
      </c>
      <c r="W205" s="29">
        <f>IFERROR(VLOOKUP(I205,'RoC3'!$B$1:$C$160,2,0),0)</f>
        <v>0</v>
      </c>
      <c r="X205" s="29">
        <f>IFERROR(VLOOKUP(K205,'RoC4'!$B$1:$C$160,2,0),0)</f>
        <v>0</v>
      </c>
      <c r="Y205" s="29">
        <f>IFERROR(VLOOKUP(M205,'RoC5'!$B$1:$C$160,2,0),0)</f>
        <v>0</v>
      </c>
      <c r="Z205" s="29">
        <f>IFERROR(VLOOKUP(O205,'RoC6'!$B$1:$C$160,2,0),0)</f>
        <v>0</v>
      </c>
      <c r="AA205" s="29">
        <f>IFERROR(VLOOKUP(Q205,'RoC7'!$B$1:$C$160,2,0),0)</f>
        <v>0</v>
      </c>
      <c r="AB205" s="29">
        <f>IFERROR(VLOOKUP(S205,'RoC8'!$B$1:$C$160,2,0),0)</f>
        <v>0</v>
      </c>
    </row>
    <row r="206">
      <c r="A206" s="7">
        <v>205.0</v>
      </c>
      <c r="B206" s="57"/>
      <c r="C206" s="26">
        <f t="shared" si="1"/>
        <v>0</v>
      </c>
      <c r="D206" s="27"/>
      <c r="E206" s="28" t="str">
        <f>IFERROR(VLOOKUP($B206,'RoC1'!$A$1:$B$160,2,0),"0")</f>
        <v>0</v>
      </c>
      <c r="F206" s="29">
        <f>IFERROR(VLOOKUP(E206,'RoC1'!$B$1:$C$160,2,0),0)</f>
        <v>0</v>
      </c>
      <c r="G206" s="28" t="str">
        <f>IFERROR(VLOOKUP($B206,'RoC2'!$A$1:$B$161,2,0),"0")</f>
        <v>0</v>
      </c>
      <c r="H206" s="29">
        <f>IFERROR(VLOOKUP(G206,'RoC2'!$B$1:$C$161,2,0),0)</f>
        <v>0</v>
      </c>
      <c r="I206" s="28">
        <f>IFERROR(VLOOKUP($B206,'RoC3'!$A$1:$B$161,2,0),0)</f>
        <v>0</v>
      </c>
      <c r="J206" s="29">
        <f>IFERROR(VLOOKUP(I206,'RoC3'!$B$1:$C$161,2,0),0)</f>
        <v>0</v>
      </c>
      <c r="K206" s="28">
        <f>IFERROR(VLOOKUP($B206,'RoC4'!$A$1:$B$161,2,0),0)</f>
        <v>0</v>
      </c>
      <c r="L206" s="29">
        <f>IFERROR(VLOOKUP(K206,'RoC4'!$B$1:$C$161,2,0),0)</f>
        <v>0</v>
      </c>
      <c r="M206" s="28">
        <f>IFERROR(VLOOKUP($B206,'RoC5'!$A$1:$B$161,2,0),0)</f>
        <v>0</v>
      </c>
      <c r="N206" s="29">
        <f>IFERROR(VLOOKUP(M206,'RoC5'!$B$1:$C$161,2,0),0)</f>
        <v>0</v>
      </c>
      <c r="O206" s="28">
        <f>IFERROR(VLOOKUP($B206,'RoC6'!$A$1:$B$161,2,0),0)</f>
        <v>0</v>
      </c>
      <c r="P206" s="29">
        <f>IFERROR(VLOOKUP(O206,'RoC6'!$B$1:$C$161,2,0),0)</f>
        <v>0</v>
      </c>
      <c r="Q206" s="28">
        <f>IFERROR(VLOOKUP($B206,'RoC7'!$A$1:$B$161,2,0),0)</f>
        <v>0</v>
      </c>
      <c r="R206" s="29">
        <f>IFERROR(VLOOKUP(Q206,'RoC7'!$B$1:$C$161,2,0),0)</f>
        <v>0</v>
      </c>
      <c r="S206" s="28">
        <f>IFERROR(VLOOKUP($B206,'RoC8'!$A$1:$B$161,2,0),0)</f>
        <v>0</v>
      </c>
      <c r="T206" s="29">
        <f>IFERROR(VLOOKUP(S206,'RoC8'!$B$1:$C$161,2,0),0)</f>
        <v>0</v>
      </c>
      <c r="U206" s="29">
        <f>IFERROR(VLOOKUP(E206,'RoC1'!$B$1:$C$160,2,0),0)</f>
        <v>0</v>
      </c>
      <c r="V206" s="29">
        <f>IFERROR(VLOOKUP(G206,'RoC2'!$B$1:$C$160,2,0),0)</f>
        <v>0</v>
      </c>
      <c r="W206" s="29">
        <f>IFERROR(VLOOKUP(I206,'RoC3'!$B$1:$C$160,2,0),0)</f>
        <v>0</v>
      </c>
      <c r="X206" s="29">
        <f>IFERROR(VLOOKUP(K206,'RoC4'!$B$1:$C$160,2,0),0)</f>
        <v>0</v>
      </c>
      <c r="Y206" s="29">
        <f>IFERROR(VLOOKUP(M206,'RoC5'!$B$1:$C$160,2,0),0)</f>
        <v>0</v>
      </c>
      <c r="Z206" s="29">
        <f>IFERROR(VLOOKUP(O206,'RoC6'!$B$1:$C$160,2,0),0)</f>
        <v>0</v>
      </c>
      <c r="AA206" s="29">
        <f>IFERROR(VLOOKUP(Q206,'RoC7'!$B$1:$C$160,2,0),0)</f>
        <v>0</v>
      </c>
      <c r="AB206" s="29">
        <f>IFERROR(VLOOKUP(S206,'RoC8'!$B$1:$C$160,2,0),0)</f>
        <v>0</v>
      </c>
    </row>
    <row r="207">
      <c r="A207" s="7">
        <v>206.0</v>
      </c>
      <c r="B207" s="57"/>
      <c r="C207" s="26">
        <f t="shared" si="1"/>
        <v>0</v>
      </c>
      <c r="D207" s="27"/>
      <c r="E207" s="28" t="str">
        <f>IFERROR(VLOOKUP($B207,'RoC1'!$A$1:$B$160,2,0),"0")</f>
        <v>0</v>
      </c>
      <c r="F207" s="29">
        <f>IFERROR(VLOOKUP(E207,'RoC1'!$B$1:$C$160,2,0),0)</f>
        <v>0</v>
      </c>
      <c r="G207" s="28" t="str">
        <f>IFERROR(VLOOKUP($B207,'RoC2'!$A$1:$B$161,2,0),"0")</f>
        <v>0</v>
      </c>
      <c r="H207" s="29">
        <f>IFERROR(VLOOKUP(G207,'RoC2'!$B$1:$C$161,2,0),0)</f>
        <v>0</v>
      </c>
      <c r="I207" s="28">
        <f>IFERROR(VLOOKUP($B207,'RoC3'!$A$1:$B$161,2,0),0)</f>
        <v>0</v>
      </c>
      <c r="J207" s="29">
        <f>IFERROR(VLOOKUP(I207,'RoC3'!$B$1:$C$161,2,0),0)</f>
        <v>0</v>
      </c>
      <c r="K207" s="28">
        <f>IFERROR(VLOOKUP($B207,'RoC4'!$A$1:$B$161,2,0),0)</f>
        <v>0</v>
      </c>
      <c r="L207" s="29">
        <f>IFERROR(VLOOKUP(K207,'RoC4'!$B$1:$C$161,2,0),0)</f>
        <v>0</v>
      </c>
      <c r="M207" s="28">
        <f>IFERROR(VLOOKUP($B207,'RoC5'!$A$1:$B$161,2,0),0)</f>
        <v>0</v>
      </c>
      <c r="N207" s="29">
        <f>IFERROR(VLOOKUP(M207,'RoC5'!$B$1:$C$161,2,0),0)</f>
        <v>0</v>
      </c>
      <c r="O207" s="28">
        <f>IFERROR(VLOOKUP($B207,'RoC6'!$A$1:$B$161,2,0),0)</f>
        <v>0</v>
      </c>
      <c r="P207" s="29">
        <f>IFERROR(VLOOKUP(O207,'RoC6'!$B$1:$C$161,2,0),0)</f>
        <v>0</v>
      </c>
      <c r="Q207" s="28">
        <f>IFERROR(VLOOKUP($B207,'RoC7'!$A$1:$B$161,2,0),0)</f>
        <v>0</v>
      </c>
      <c r="R207" s="29">
        <f>IFERROR(VLOOKUP(Q207,'RoC7'!$B$1:$C$161,2,0),0)</f>
        <v>0</v>
      </c>
      <c r="S207" s="28">
        <f>IFERROR(VLOOKUP($B207,'RoC8'!$A$1:$B$161,2,0),0)</f>
        <v>0</v>
      </c>
      <c r="T207" s="29">
        <f>IFERROR(VLOOKUP(S207,'RoC8'!$B$1:$C$161,2,0),0)</f>
        <v>0</v>
      </c>
      <c r="U207" s="29">
        <f>IFERROR(VLOOKUP(E207,'RoC1'!$B$1:$C$160,2,0),0)</f>
        <v>0</v>
      </c>
      <c r="V207" s="29">
        <f>IFERROR(VLOOKUP(G207,'RoC2'!$B$1:$C$160,2,0),0)</f>
        <v>0</v>
      </c>
      <c r="W207" s="29">
        <f>IFERROR(VLOOKUP(I207,'RoC3'!$B$1:$C$160,2,0),0)</f>
        <v>0</v>
      </c>
      <c r="X207" s="29">
        <f>IFERROR(VLOOKUP(K207,'RoC4'!$B$1:$C$160,2,0),0)</f>
        <v>0</v>
      </c>
      <c r="Y207" s="29">
        <f>IFERROR(VLOOKUP(M207,'RoC5'!$B$1:$C$160,2,0),0)</f>
        <v>0</v>
      </c>
      <c r="Z207" s="29">
        <f>IFERROR(VLOOKUP(O207,'RoC6'!$B$1:$C$160,2,0),0)</f>
        <v>0</v>
      </c>
      <c r="AA207" s="29">
        <f>IFERROR(VLOOKUP(Q207,'RoC7'!$B$1:$C$160,2,0),0)</f>
        <v>0</v>
      </c>
      <c r="AB207" s="29">
        <f>IFERROR(VLOOKUP(S207,'RoC8'!$B$1:$C$160,2,0),0)</f>
        <v>0</v>
      </c>
    </row>
    <row r="208">
      <c r="A208" s="7">
        <v>207.0</v>
      </c>
      <c r="B208" s="57"/>
      <c r="C208" s="26">
        <f t="shared" si="1"/>
        <v>0</v>
      </c>
      <c r="D208" s="27"/>
      <c r="E208" s="28" t="str">
        <f>IFERROR(VLOOKUP($B208,'RoC1'!$A$1:$B$160,2,0),"0")</f>
        <v>0</v>
      </c>
      <c r="F208" s="29">
        <f>IFERROR(VLOOKUP(E208,'RoC1'!$B$1:$C$160,2,0),0)</f>
        <v>0</v>
      </c>
      <c r="G208" s="28" t="str">
        <f>IFERROR(VLOOKUP($B208,'RoC2'!$A$1:$B$161,2,0),"0")</f>
        <v>0</v>
      </c>
      <c r="H208" s="29">
        <f>IFERROR(VLOOKUP(G208,'RoC2'!$B$1:$C$161,2,0),0)</f>
        <v>0</v>
      </c>
      <c r="I208" s="28">
        <f>IFERROR(VLOOKUP($B208,'RoC3'!$A$1:$B$161,2,0),0)</f>
        <v>0</v>
      </c>
      <c r="J208" s="29">
        <f>IFERROR(VLOOKUP(I208,'RoC3'!$B$1:$C$161,2,0),0)</f>
        <v>0</v>
      </c>
      <c r="K208" s="28">
        <f>IFERROR(VLOOKUP($B208,'RoC4'!$A$1:$B$161,2,0),0)</f>
        <v>0</v>
      </c>
      <c r="L208" s="29">
        <f>IFERROR(VLOOKUP(K208,'RoC4'!$B$1:$C$161,2,0),0)</f>
        <v>0</v>
      </c>
      <c r="M208" s="28">
        <f>IFERROR(VLOOKUP($B208,'RoC5'!$A$1:$B$161,2,0),0)</f>
        <v>0</v>
      </c>
      <c r="N208" s="29">
        <f>IFERROR(VLOOKUP(M208,'RoC5'!$B$1:$C$161,2,0),0)</f>
        <v>0</v>
      </c>
      <c r="O208" s="28">
        <f>IFERROR(VLOOKUP($B208,'RoC6'!$A$1:$B$161,2,0),0)</f>
        <v>0</v>
      </c>
      <c r="P208" s="29">
        <f>IFERROR(VLOOKUP(O208,'RoC6'!$B$1:$C$161,2,0),0)</f>
        <v>0</v>
      </c>
      <c r="Q208" s="28">
        <f>IFERROR(VLOOKUP($B208,'RoC7'!$A$1:$B$161,2,0),0)</f>
        <v>0</v>
      </c>
      <c r="R208" s="29">
        <f>IFERROR(VLOOKUP(Q208,'RoC7'!$B$1:$C$161,2,0),0)</f>
        <v>0</v>
      </c>
      <c r="S208" s="28">
        <f>IFERROR(VLOOKUP($B208,'RoC8'!$A$1:$B$161,2,0),0)</f>
        <v>0</v>
      </c>
      <c r="T208" s="29">
        <f>IFERROR(VLOOKUP(S208,'RoC8'!$B$1:$C$161,2,0),0)</f>
        <v>0</v>
      </c>
      <c r="U208" s="29">
        <f>IFERROR(VLOOKUP(E208,'RoC1'!$B$1:$C$160,2,0),0)</f>
        <v>0</v>
      </c>
      <c r="V208" s="29">
        <f>IFERROR(VLOOKUP(G208,'RoC2'!$B$1:$C$160,2,0),0)</f>
        <v>0</v>
      </c>
      <c r="W208" s="29">
        <f>IFERROR(VLOOKUP(I208,'RoC3'!$B$1:$C$160,2,0),0)</f>
        <v>0</v>
      </c>
      <c r="X208" s="29">
        <f>IFERROR(VLOOKUP(K208,'RoC4'!$B$1:$C$160,2,0),0)</f>
        <v>0</v>
      </c>
      <c r="Y208" s="29">
        <f>IFERROR(VLOOKUP(M208,'RoC5'!$B$1:$C$160,2,0),0)</f>
        <v>0</v>
      </c>
      <c r="Z208" s="29">
        <f>IFERROR(VLOOKUP(O208,'RoC6'!$B$1:$C$160,2,0),0)</f>
        <v>0</v>
      </c>
      <c r="AA208" s="29">
        <f>IFERROR(VLOOKUP(Q208,'RoC7'!$B$1:$C$160,2,0),0)</f>
        <v>0</v>
      </c>
      <c r="AB208" s="29">
        <f>IFERROR(VLOOKUP(S208,'RoC8'!$B$1:$C$160,2,0),0)</f>
        <v>0</v>
      </c>
    </row>
    <row r="209">
      <c r="A209" s="7">
        <v>208.0</v>
      </c>
      <c r="B209" s="57"/>
      <c r="C209" s="26">
        <f t="shared" si="1"/>
        <v>0</v>
      </c>
      <c r="D209" s="27"/>
      <c r="E209" s="28" t="str">
        <f>IFERROR(VLOOKUP($B209,'RoC1'!$A$1:$B$160,2,0),"0")</f>
        <v>0</v>
      </c>
      <c r="F209" s="29">
        <f>IFERROR(VLOOKUP(E209,'RoC1'!$B$1:$C$160,2,0),0)</f>
        <v>0</v>
      </c>
      <c r="G209" s="28" t="str">
        <f>IFERROR(VLOOKUP($B209,'RoC2'!$A$1:$B$161,2,0),"0")</f>
        <v>0</v>
      </c>
      <c r="H209" s="29">
        <f>IFERROR(VLOOKUP(G209,'RoC2'!$B$1:$C$161,2,0),0)</f>
        <v>0</v>
      </c>
      <c r="I209" s="28">
        <f>IFERROR(VLOOKUP($B209,'RoC3'!$A$1:$B$161,2,0),0)</f>
        <v>0</v>
      </c>
      <c r="J209" s="29">
        <f>IFERROR(VLOOKUP(I209,'RoC3'!$B$1:$C$161,2,0),0)</f>
        <v>0</v>
      </c>
      <c r="K209" s="28">
        <f>IFERROR(VLOOKUP($B209,'RoC4'!$A$1:$B$161,2,0),0)</f>
        <v>0</v>
      </c>
      <c r="L209" s="29">
        <f>IFERROR(VLOOKUP(K209,'RoC4'!$B$1:$C$161,2,0),0)</f>
        <v>0</v>
      </c>
      <c r="M209" s="28">
        <f>IFERROR(VLOOKUP($B209,'RoC5'!$A$1:$B$161,2,0),0)</f>
        <v>0</v>
      </c>
      <c r="N209" s="29">
        <f>IFERROR(VLOOKUP(M209,'RoC5'!$B$1:$C$161,2,0),0)</f>
        <v>0</v>
      </c>
      <c r="O209" s="28">
        <f>IFERROR(VLOOKUP($B209,'RoC6'!$A$1:$B$161,2,0),0)</f>
        <v>0</v>
      </c>
      <c r="P209" s="29">
        <f>IFERROR(VLOOKUP(O209,'RoC6'!$B$1:$C$161,2,0),0)</f>
        <v>0</v>
      </c>
      <c r="Q209" s="28">
        <f>IFERROR(VLOOKUP($B209,'RoC7'!$A$1:$B$161,2,0),0)</f>
        <v>0</v>
      </c>
      <c r="R209" s="29">
        <f>IFERROR(VLOOKUP(Q209,'RoC7'!$B$1:$C$161,2,0),0)</f>
        <v>0</v>
      </c>
      <c r="S209" s="28">
        <f>IFERROR(VLOOKUP($B209,'RoC8'!$A$1:$B$161,2,0),0)</f>
        <v>0</v>
      </c>
      <c r="T209" s="29">
        <f>IFERROR(VLOOKUP(S209,'RoC8'!$B$1:$C$161,2,0),0)</f>
        <v>0</v>
      </c>
      <c r="U209" s="29">
        <f>IFERROR(VLOOKUP(E209,'RoC1'!$B$1:$C$160,2,0),0)</f>
        <v>0</v>
      </c>
      <c r="V209" s="29">
        <f>IFERROR(VLOOKUP(G209,'RoC2'!$B$1:$C$160,2,0),0)</f>
        <v>0</v>
      </c>
      <c r="W209" s="29">
        <f>IFERROR(VLOOKUP(I209,'RoC3'!$B$1:$C$160,2,0),0)</f>
        <v>0</v>
      </c>
      <c r="X209" s="29">
        <f>IFERROR(VLOOKUP(K209,'RoC4'!$B$1:$C$160,2,0),0)</f>
        <v>0</v>
      </c>
      <c r="Y209" s="29">
        <f>IFERROR(VLOOKUP(M209,'RoC5'!$B$1:$C$160,2,0),0)</f>
        <v>0</v>
      </c>
      <c r="Z209" s="29">
        <f>IFERROR(VLOOKUP(O209,'RoC6'!$B$1:$C$160,2,0),0)</f>
        <v>0</v>
      </c>
      <c r="AA209" s="29">
        <f>IFERROR(VLOOKUP(Q209,'RoC7'!$B$1:$C$160,2,0),0)</f>
        <v>0</v>
      </c>
      <c r="AB209" s="29">
        <f>IFERROR(VLOOKUP(S209,'RoC8'!$B$1:$C$160,2,0),0)</f>
        <v>0</v>
      </c>
    </row>
    <row r="210">
      <c r="A210" s="7">
        <v>209.0</v>
      </c>
      <c r="B210" s="57"/>
      <c r="C210" s="26">
        <f t="shared" si="1"/>
        <v>0</v>
      </c>
      <c r="D210" s="27"/>
      <c r="E210" s="28" t="str">
        <f>IFERROR(VLOOKUP($B210,'RoC1'!$A$1:$B$160,2,0),"0")</f>
        <v>0</v>
      </c>
      <c r="F210" s="29">
        <f>IFERROR(VLOOKUP(E210,'RoC1'!$B$1:$C$160,2,0),0)</f>
        <v>0</v>
      </c>
      <c r="G210" s="28" t="str">
        <f>IFERROR(VLOOKUP($B210,'RoC2'!$A$1:$B$161,2,0),"0")</f>
        <v>0</v>
      </c>
      <c r="H210" s="29">
        <f>IFERROR(VLOOKUP(G210,'RoC2'!$B$1:$C$161,2,0),0)</f>
        <v>0</v>
      </c>
      <c r="I210" s="28">
        <f>IFERROR(VLOOKUP($B210,'RoC3'!$A$1:$B$161,2,0),0)</f>
        <v>0</v>
      </c>
      <c r="J210" s="29">
        <f>IFERROR(VLOOKUP(I210,'RoC3'!$B$1:$C$161,2,0),0)</f>
        <v>0</v>
      </c>
      <c r="K210" s="28">
        <f>IFERROR(VLOOKUP($B210,'RoC4'!$A$1:$B$161,2,0),0)</f>
        <v>0</v>
      </c>
      <c r="L210" s="29">
        <f>IFERROR(VLOOKUP(K210,'RoC4'!$B$1:$C$161,2,0),0)</f>
        <v>0</v>
      </c>
      <c r="M210" s="28">
        <f>IFERROR(VLOOKUP($B210,'RoC5'!$A$1:$B$161,2,0),0)</f>
        <v>0</v>
      </c>
      <c r="N210" s="29">
        <f>IFERROR(VLOOKUP(M210,'RoC5'!$B$1:$C$161,2,0),0)</f>
        <v>0</v>
      </c>
      <c r="O210" s="28">
        <f>IFERROR(VLOOKUP($B210,'RoC6'!$A$1:$B$161,2,0),0)</f>
        <v>0</v>
      </c>
      <c r="P210" s="29">
        <f>IFERROR(VLOOKUP(O210,'RoC6'!$B$1:$C$161,2,0),0)</f>
        <v>0</v>
      </c>
      <c r="Q210" s="28">
        <f>IFERROR(VLOOKUP($B210,'RoC7'!$A$1:$B$161,2,0),0)</f>
        <v>0</v>
      </c>
      <c r="R210" s="29">
        <f>IFERROR(VLOOKUP(Q210,'RoC7'!$B$1:$C$161,2,0),0)</f>
        <v>0</v>
      </c>
      <c r="S210" s="28">
        <f>IFERROR(VLOOKUP($B210,'RoC8'!$A$1:$B$161,2,0),0)</f>
        <v>0</v>
      </c>
      <c r="T210" s="29">
        <f>IFERROR(VLOOKUP(S210,'RoC8'!$B$1:$C$161,2,0),0)</f>
        <v>0</v>
      </c>
      <c r="U210" s="29">
        <f>IFERROR(VLOOKUP(E210,'RoC1'!$B$1:$C$160,2,0),0)</f>
        <v>0</v>
      </c>
      <c r="V210" s="29">
        <f>IFERROR(VLOOKUP(G210,'RoC2'!$B$1:$C$160,2,0),0)</f>
        <v>0</v>
      </c>
      <c r="W210" s="29">
        <f>IFERROR(VLOOKUP(I210,'RoC3'!$B$1:$C$160,2,0),0)</f>
        <v>0</v>
      </c>
      <c r="X210" s="29">
        <f>IFERROR(VLOOKUP(K210,'RoC4'!$B$1:$C$160,2,0),0)</f>
        <v>0</v>
      </c>
      <c r="Y210" s="29">
        <f>IFERROR(VLOOKUP(M210,'RoC5'!$B$1:$C$160,2,0),0)</f>
        <v>0</v>
      </c>
      <c r="Z210" s="29">
        <f>IFERROR(VLOOKUP(O210,'RoC6'!$B$1:$C$160,2,0),0)</f>
        <v>0</v>
      </c>
      <c r="AA210" s="29">
        <f>IFERROR(VLOOKUP(Q210,'RoC7'!$B$1:$C$160,2,0),0)</f>
        <v>0</v>
      </c>
      <c r="AB210" s="29">
        <f>IFERROR(VLOOKUP(S210,'RoC8'!$B$1:$C$160,2,0),0)</f>
        <v>0</v>
      </c>
    </row>
    <row r="211">
      <c r="A211" s="7">
        <v>210.0</v>
      </c>
      <c r="B211" s="57"/>
      <c r="C211" s="26">
        <f t="shared" si="1"/>
        <v>0</v>
      </c>
      <c r="D211" s="27"/>
      <c r="E211" s="28" t="str">
        <f>IFERROR(VLOOKUP($B211,'RoC1'!$A$1:$B$160,2,0),"0")</f>
        <v>0</v>
      </c>
      <c r="F211" s="29">
        <f>IFERROR(VLOOKUP(E211,'RoC1'!$B$1:$C$160,2,0),0)</f>
        <v>0</v>
      </c>
      <c r="G211" s="28" t="str">
        <f>IFERROR(VLOOKUP($B211,'RoC2'!$A$1:$B$161,2,0),"0")</f>
        <v>0</v>
      </c>
      <c r="H211" s="29">
        <f>IFERROR(VLOOKUP(G211,'RoC2'!$B$1:$C$161,2,0),0)</f>
        <v>0</v>
      </c>
      <c r="I211" s="28">
        <f>IFERROR(VLOOKUP($B211,'RoC3'!$A$1:$B$161,2,0),0)</f>
        <v>0</v>
      </c>
      <c r="J211" s="29">
        <f>IFERROR(VLOOKUP(I211,'RoC3'!$B$1:$C$161,2,0),0)</f>
        <v>0</v>
      </c>
      <c r="K211" s="28">
        <f>IFERROR(VLOOKUP($B211,'RoC4'!$A$1:$B$161,2,0),0)</f>
        <v>0</v>
      </c>
      <c r="L211" s="29">
        <f>IFERROR(VLOOKUP(K211,'RoC4'!$B$1:$C$161,2,0),0)</f>
        <v>0</v>
      </c>
      <c r="M211" s="28">
        <f>IFERROR(VLOOKUP($B211,'RoC5'!$A$1:$B$161,2,0),0)</f>
        <v>0</v>
      </c>
      <c r="N211" s="29">
        <f>IFERROR(VLOOKUP(M211,'RoC5'!$B$1:$C$161,2,0),0)</f>
        <v>0</v>
      </c>
      <c r="O211" s="28">
        <f>IFERROR(VLOOKUP($B211,'RoC6'!$A$1:$B$161,2,0),0)</f>
        <v>0</v>
      </c>
      <c r="P211" s="29">
        <f>IFERROR(VLOOKUP(O211,'RoC6'!$B$1:$C$161,2,0),0)</f>
        <v>0</v>
      </c>
      <c r="Q211" s="28">
        <f>IFERROR(VLOOKUP($B211,'RoC7'!$A$1:$B$161,2,0),0)</f>
        <v>0</v>
      </c>
      <c r="R211" s="29">
        <f>IFERROR(VLOOKUP(Q211,'RoC7'!$B$1:$C$161,2,0),0)</f>
        <v>0</v>
      </c>
      <c r="S211" s="28">
        <f>IFERROR(VLOOKUP($B211,'RoC8'!$A$1:$B$161,2,0),0)</f>
        <v>0</v>
      </c>
      <c r="T211" s="29">
        <f>IFERROR(VLOOKUP(S211,'RoC8'!$B$1:$C$161,2,0),0)</f>
        <v>0</v>
      </c>
      <c r="U211" s="29">
        <f>IFERROR(VLOOKUP(E211,'RoC1'!$B$1:$C$160,2,0),0)</f>
        <v>0</v>
      </c>
      <c r="V211" s="29">
        <f>IFERROR(VLOOKUP(G211,'RoC2'!$B$1:$C$160,2,0),0)</f>
        <v>0</v>
      </c>
      <c r="W211" s="29">
        <f>IFERROR(VLOOKUP(I211,'RoC3'!$B$1:$C$160,2,0),0)</f>
        <v>0</v>
      </c>
      <c r="X211" s="29">
        <f>IFERROR(VLOOKUP(K211,'RoC4'!$B$1:$C$160,2,0),0)</f>
        <v>0</v>
      </c>
      <c r="Y211" s="29">
        <f>IFERROR(VLOOKUP(M211,'RoC5'!$B$1:$C$160,2,0),0)</f>
        <v>0</v>
      </c>
      <c r="Z211" s="29">
        <f>IFERROR(VLOOKUP(O211,'RoC6'!$B$1:$C$160,2,0),0)</f>
        <v>0</v>
      </c>
      <c r="AA211" s="29">
        <f>IFERROR(VLOOKUP(Q211,'RoC7'!$B$1:$C$160,2,0),0)</f>
        <v>0</v>
      </c>
      <c r="AB211" s="29">
        <f>IFERROR(VLOOKUP(S211,'RoC8'!$B$1:$C$160,2,0),0)</f>
        <v>0</v>
      </c>
    </row>
    <row r="212">
      <c r="A212" s="7">
        <v>211.0</v>
      </c>
      <c r="B212" s="57"/>
      <c r="C212" s="26">
        <f t="shared" si="1"/>
        <v>0</v>
      </c>
      <c r="D212" s="27"/>
      <c r="E212" s="28" t="str">
        <f>IFERROR(VLOOKUP($B212,'RoC1'!$A$1:$B$160,2,0),"0")</f>
        <v>0</v>
      </c>
      <c r="F212" s="29">
        <f>IFERROR(VLOOKUP(E212,'RoC1'!$B$1:$C$160,2,0),0)</f>
        <v>0</v>
      </c>
      <c r="G212" s="28" t="str">
        <f>IFERROR(VLOOKUP($B212,'RoC2'!$A$1:$B$161,2,0),"0")</f>
        <v>0</v>
      </c>
      <c r="H212" s="29">
        <f>IFERROR(VLOOKUP(G212,'RoC2'!$B$1:$C$161,2,0),0)</f>
        <v>0</v>
      </c>
      <c r="I212" s="28">
        <f>IFERROR(VLOOKUP($B212,'RoC3'!$A$1:$B$161,2,0),0)</f>
        <v>0</v>
      </c>
      <c r="J212" s="29">
        <f>IFERROR(VLOOKUP(I212,'RoC3'!$B$1:$C$161,2,0),0)</f>
        <v>0</v>
      </c>
      <c r="K212" s="28">
        <f>IFERROR(VLOOKUP($B212,'RoC4'!$A$1:$B$161,2,0),0)</f>
        <v>0</v>
      </c>
      <c r="L212" s="29">
        <f>IFERROR(VLOOKUP(K212,'RoC4'!$B$1:$C$161,2,0),0)</f>
        <v>0</v>
      </c>
      <c r="M212" s="28">
        <f>IFERROR(VLOOKUP($B212,'RoC5'!$A$1:$B$161,2,0),0)</f>
        <v>0</v>
      </c>
      <c r="N212" s="29">
        <f>IFERROR(VLOOKUP(M212,'RoC5'!$B$1:$C$161,2,0),0)</f>
        <v>0</v>
      </c>
      <c r="O212" s="28">
        <f>IFERROR(VLOOKUP($B212,'RoC6'!$A$1:$B$161,2,0),0)</f>
        <v>0</v>
      </c>
      <c r="P212" s="29">
        <f>IFERROR(VLOOKUP(O212,'RoC6'!$B$1:$C$161,2,0),0)</f>
        <v>0</v>
      </c>
      <c r="Q212" s="28">
        <f>IFERROR(VLOOKUP($B212,'RoC7'!$A$1:$B$161,2,0),0)</f>
        <v>0</v>
      </c>
      <c r="R212" s="29">
        <f>IFERROR(VLOOKUP(Q212,'RoC7'!$B$1:$C$161,2,0),0)</f>
        <v>0</v>
      </c>
      <c r="S212" s="28">
        <f>IFERROR(VLOOKUP($B212,'RoC8'!$A$1:$B$161,2,0),0)</f>
        <v>0</v>
      </c>
      <c r="T212" s="29">
        <f>IFERROR(VLOOKUP(S212,'RoC8'!$B$1:$C$161,2,0),0)</f>
        <v>0</v>
      </c>
      <c r="U212" s="29">
        <f>IFERROR(VLOOKUP(E212,'RoC1'!$B$1:$C$160,2,0),0)</f>
        <v>0</v>
      </c>
      <c r="V212" s="29">
        <f>IFERROR(VLOOKUP(G212,'RoC2'!$B$1:$C$160,2,0),0)</f>
        <v>0</v>
      </c>
      <c r="W212" s="29">
        <f>IFERROR(VLOOKUP(I212,'RoC3'!$B$1:$C$160,2,0),0)</f>
        <v>0</v>
      </c>
      <c r="X212" s="29">
        <f>IFERROR(VLOOKUP(K212,'RoC4'!$B$1:$C$160,2,0),0)</f>
        <v>0</v>
      </c>
      <c r="Y212" s="29">
        <f>IFERROR(VLOOKUP(M212,'RoC5'!$B$1:$C$160,2,0),0)</f>
        <v>0</v>
      </c>
      <c r="Z212" s="29">
        <f>IFERROR(VLOOKUP(O212,'RoC6'!$B$1:$C$160,2,0),0)</f>
        <v>0</v>
      </c>
      <c r="AA212" s="29">
        <f>IFERROR(VLOOKUP(Q212,'RoC7'!$B$1:$C$160,2,0),0)</f>
        <v>0</v>
      </c>
      <c r="AB212" s="29">
        <f>IFERROR(VLOOKUP(S212,'RoC8'!$B$1:$C$160,2,0),0)</f>
        <v>0</v>
      </c>
    </row>
    <row r="213">
      <c r="A213" s="7">
        <v>212.0</v>
      </c>
      <c r="B213" s="57"/>
      <c r="C213" s="26">
        <f t="shared" si="1"/>
        <v>0</v>
      </c>
      <c r="D213" s="27"/>
      <c r="E213" s="28" t="str">
        <f>IFERROR(VLOOKUP($B213,'RoC1'!$A$1:$B$160,2,0),"0")</f>
        <v>0</v>
      </c>
      <c r="F213" s="29">
        <f>IFERROR(VLOOKUP(E213,'RoC1'!$B$1:$C$160,2,0),0)</f>
        <v>0</v>
      </c>
      <c r="G213" s="28" t="str">
        <f>IFERROR(VLOOKUP($B213,'RoC2'!$A$1:$B$161,2,0),"0")</f>
        <v>0</v>
      </c>
      <c r="H213" s="29">
        <f>IFERROR(VLOOKUP(G213,'RoC2'!$B$1:$C$161,2,0),0)</f>
        <v>0</v>
      </c>
      <c r="I213" s="28">
        <f>IFERROR(VLOOKUP($B213,'RoC3'!$A$1:$B$161,2,0),0)</f>
        <v>0</v>
      </c>
      <c r="J213" s="29">
        <f>IFERROR(VLOOKUP(I213,'RoC3'!$B$1:$C$161,2,0),0)</f>
        <v>0</v>
      </c>
      <c r="K213" s="28">
        <f>IFERROR(VLOOKUP($B213,'RoC4'!$A$1:$B$161,2,0),0)</f>
        <v>0</v>
      </c>
      <c r="L213" s="29">
        <f>IFERROR(VLOOKUP(K213,'RoC4'!$B$1:$C$161,2,0),0)</f>
        <v>0</v>
      </c>
      <c r="M213" s="28">
        <f>IFERROR(VLOOKUP($B213,'RoC5'!$A$1:$B$161,2,0),0)</f>
        <v>0</v>
      </c>
      <c r="N213" s="29">
        <f>IFERROR(VLOOKUP(M213,'RoC5'!$B$1:$C$161,2,0),0)</f>
        <v>0</v>
      </c>
      <c r="O213" s="28">
        <f>IFERROR(VLOOKUP($B213,'RoC6'!$A$1:$B$161,2,0),0)</f>
        <v>0</v>
      </c>
      <c r="P213" s="29">
        <f>IFERROR(VLOOKUP(O213,'RoC6'!$B$1:$C$161,2,0),0)</f>
        <v>0</v>
      </c>
      <c r="Q213" s="28">
        <f>IFERROR(VLOOKUP($B213,'RoC7'!$A$1:$B$161,2,0),0)</f>
        <v>0</v>
      </c>
      <c r="R213" s="29">
        <f>IFERROR(VLOOKUP(Q213,'RoC7'!$B$1:$C$161,2,0),0)</f>
        <v>0</v>
      </c>
      <c r="S213" s="28">
        <f>IFERROR(VLOOKUP($B213,'RoC8'!$A$1:$B$161,2,0),0)</f>
        <v>0</v>
      </c>
      <c r="T213" s="29">
        <f>IFERROR(VLOOKUP(S213,'RoC8'!$B$1:$C$161,2,0),0)</f>
        <v>0</v>
      </c>
      <c r="U213" s="29">
        <f>IFERROR(VLOOKUP(E213,'RoC1'!$B$1:$C$160,2,0),0)</f>
        <v>0</v>
      </c>
      <c r="V213" s="29">
        <f>IFERROR(VLOOKUP(G213,'RoC2'!$B$1:$C$160,2,0),0)</f>
        <v>0</v>
      </c>
      <c r="W213" s="29">
        <f>IFERROR(VLOOKUP(I213,'RoC3'!$B$1:$C$160,2,0),0)</f>
        <v>0</v>
      </c>
      <c r="X213" s="29">
        <f>IFERROR(VLOOKUP(K213,'RoC4'!$B$1:$C$160,2,0),0)</f>
        <v>0</v>
      </c>
      <c r="Y213" s="29">
        <f>IFERROR(VLOOKUP(M213,'RoC5'!$B$1:$C$160,2,0),0)</f>
        <v>0</v>
      </c>
      <c r="Z213" s="29">
        <f>IFERROR(VLOOKUP(O213,'RoC6'!$B$1:$C$160,2,0),0)</f>
        <v>0</v>
      </c>
      <c r="AA213" s="29">
        <f>IFERROR(VLOOKUP(Q213,'RoC7'!$B$1:$C$160,2,0),0)</f>
        <v>0</v>
      </c>
      <c r="AB213" s="29">
        <f>IFERROR(VLOOKUP(S213,'RoC8'!$B$1:$C$160,2,0),0)</f>
        <v>0</v>
      </c>
    </row>
    <row r="214">
      <c r="A214" s="7">
        <v>213.0</v>
      </c>
      <c r="B214" s="57"/>
      <c r="C214" s="26">
        <f t="shared" si="1"/>
        <v>0</v>
      </c>
      <c r="D214" s="27"/>
      <c r="E214" s="28" t="str">
        <f>IFERROR(VLOOKUP($B214,'RoC1'!$A$1:$B$160,2,0),"0")</f>
        <v>0</v>
      </c>
      <c r="F214" s="29">
        <f>IFERROR(VLOOKUP(E214,'RoC1'!$B$1:$C$160,2,0),0)</f>
        <v>0</v>
      </c>
      <c r="G214" s="28" t="str">
        <f>IFERROR(VLOOKUP($B214,'RoC2'!$A$1:$B$161,2,0),"0")</f>
        <v>0</v>
      </c>
      <c r="H214" s="29">
        <f>IFERROR(VLOOKUP(G214,'RoC2'!$B$1:$C$161,2,0),0)</f>
        <v>0</v>
      </c>
      <c r="I214" s="28">
        <f>IFERROR(VLOOKUP($B214,'RoC3'!$A$1:$B$161,2,0),0)</f>
        <v>0</v>
      </c>
      <c r="J214" s="29">
        <f>IFERROR(VLOOKUP(I214,'RoC3'!$B$1:$C$161,2,0),0)</f>
        <v>0</v>
      </c>
      <c r="K214" s="28">
        <f>IFERROR(VLOOKUP($B214,'RoC4'!$A$1:$B$161,2,0),0)</f>
        <v>0</v>
      </c>
      <c r="L214" s="29">
        <f>IFERROR(VLOOKUP(K214,'RoC4'!$B$1:$C$161,2,0),0)</f>
        <v>0</v>
      </c>
      <c r="M214" s="28">
        <f>IFERROR(VLOOKUP($B214,'RoC5'!$A$1:$B$161,2,0),0)</f>
        <v>0</v>
      </c>
      <c r="N214" s="29">
        <f>IFERROR(VLOOKUP(M214,'RoC5'!$B$1:$C$161,2,0),0)</f>
        <v>0</v>
      </c>
      <c r="O214" s="28">
        <f>IFERROR(VLOOKUP($B214,'RoC6'!$A$1:$B$161,2,0),0)</f>
        <v>0</v>
      </c>
      <c r="P214" s="29">
        <f>IFERROR(VLOOKUP(O214,'RoC6'!$B$1:$C$161,2,0),0)</f>
        <v>0</v>
      </c>
      <c r="Q214" s="28">
        <f>IFERROR(VLOOKUP($B214,'RoC7'!$A$1:$B$161,2,0),0)</f>
        <v>0</v>
      </c>
      <c r="R214" s="29">
        <f>IFERROR(VLOOKUP(Q214,'RoC7'!$B$1:$C$161,2,0),0)</f>
        <v>0</v>
      </c>
      <c r="S214" s="28">
        <f>IFERROR(VLOOKUP($B214,'RoC8'!$A$1:$B$161,2,0),0)</f>
        <v>0</v>
      </c>
      <c r="T214" s="29">
        <f>IFERROR(VLOOKUP(S214,'RoC8'!$B$1:$C$161,2,0),0)</f>
        <v>0</v>
      </c>
      <c r="U214" s="29">
        <f>IFERROR(VLOOKUP(E214,'RoC1'!$B$1:$C$160,2,0),0)</f>
        <v>0</v>
      </c>
      <c r="V214" s="29">
        <f>IFERROR(VLOOKUP(G214,'RoC2'!$B$1:$C$160,2,0),0)</f>
        <v>0</v>
      </c>
      <c r="W214" s="29">
        <f>IFERROR(VLOOKUP(I214,'RoC3'!$B$1:$C$160,2,0),0)</f>
        <v>0</v>
      </c>
      <c r="X214" s="29">
        <f>IFERROR(VLOOKUP(K214,'RoC4'!$B$1:$C$160,2,0),0)</f>
        <v>0</v>
      </c>
      <c r="Y214" s="29">
        <f>IFERROR(VLOOKUP(M214,'RoC5'!$B$1:$C$160,2,0),0)</f>
        <v>0</v>
      </c>
      <c r="Z214" s="29">
        <f>IFERROR(VLOOKUP(O214,'RoC6'!$B$1:$C$160,2,0),0)</f>
        <v>0</v>
      </c>
      <c r="AA214" s="29">
        <f>IFERROR(VLOOKUP(Q214,'RoC7'!$B$1:$C$160,2,0),0)</f>
        <v>0</v>
      </c>
      <c r="AB214" s="29">
        <f>IFERROR(VLOOKUP(S214,'RoC8'!$B$1:$C$160,2,0),0)</f>
        <v>0</v>
      </c>
    </row>
    <row r="215">
      <c r="A215" s="7">
        <v>214.0</v>
      </c>
      <c r="B215" s="57"/>
      <c r="C215" s="26">
        <f t="shared" si="1"/>
        <v>0</v>
      </c>
      <c r="D215" s="27"/>
      <c r="E215" s="28" t="str">
        <f>IFERROR(VLOOKUP($B215,'RoC1'!$A$1:$B$160,2,0),"0")</f>
        <v>0</v>
      </c>
      <c r="F215" s="29">
        <f>IFERROR(VLOOKUP(E215,'RoC1'!$B$1:$C$160,2,0),0)</f>
        <v>0</v>
      </c>
      <c r="G215" s="28" t="str">
        <f>IFERROR(VLOOKUP($B215,'RoC2'!$A$1:$B$161,2,0),"0")</f>
        <v>0</v>
      </c>
      <c r="H215" s="29">
        <f>IFERROR(VLOOKUP(G215,'RoC2'!$B$1:$C$161,2,0),0)</f>
        <v>0</v>
      </c>
      <c r="I215" s="28">
        <f>IFERROR(VLOOKUP($B215,'RoC3'!$A$1:$B$161,2,0),0)</f>
        <v>0</v>
      </c>
      <c r="J215" s="29">
        <f>IFERROR(VLOOKUP(I215,'RoC3'!$B$1:$C$161,2,0),0)</f>
        <v>0</v>
      </c>
      <c r="K215" s="28">
        <f>IFERROR(VLOOKUP($B215,'RoC4'!$A$1:$B$161,2,0),0)</f>
        <v>0</v>
      </c>
      <c r="L215" s="29">
        <f>IFERROR(VLOOKUP(K215,'RoC4'!$B$1:$C$161,2,0),0)</f>
        <v>0</v>
      </c>
      <c r="M215" s="28">
        <f>IFERROR(VLOOKUP($B215,'RoC5'!$A$1:$B$161,2,0),0)</f>
        <v>0</v>
      </c>
      <c r="N215" s="29">
        <f>IFERROR(VLOOKUP(M215,'RoC5'!$B$1:$C$161,2,0),0)</f>
        <v>0</v>
      </c>
      <c r="O215" s="28">
        <f>IFERROR(VLOOKUP($B215,'RoC6'!$A$1:$B$161,2,0),0)</f>
        <v>0</v>
      </c>
      <c r="P215" s="29">
        <f>IFERROR(VLOOKUP(O215,'RoC6'!$B$1:$C$161,2,0),0)</f>
        <v>0</v>
      </c>
      <c r="Q215" s="28">
        <f>IFERROR(VLOOKUP($B215,'RoC7'!$A$1:$B$161,2,0),0)</f>
        <v>0</v>
      </c>
      <c r="R215" s="29">
        <f>IFERROR(VLOOKUP(Q215,'RoC7'!$B$1:$C$161,2,0),0)</f>
        <v>0</v>
      </c>
      <c r="S215" s="28">
        <f>IFERROR(VLOOKUP($B215,'RoC8'!$A$1:$B$161,2,0),0)</f>
        <v>0</v>
      </c>
      <c r="T215" s="29">
        <f>IFERROR(VLOOKUP(S215,'RoC8'!$B$1:$C$161,2,0),0)</f>
        <v>0</v>
      </c>
      <c r="U215" s="29">
        <f>IFERROR(VLOOKUP(E215,'RoC1'!$B$1:$C$160,2,0),0)</f>
        <v>0</v>
      </c>
      <c r="V215" s="29">
        <f>IFERROR(VLOOKUP(G215,'RoC2'!$B$1:$C$160,2,0),0)</f>
        <v>0</v>
      </c>
      <c r="W215" s="29">
        <f>IFERROR(VLOOKUP(I215,'RoC3'!$B$1:$C$160,2,0),0)</f>
        <v>0</v>
      </c>
      <c r="X215" s="29">
        <f>IFERROR(VLOOKUP(K215,'RoC4'!$B$1:$C$160,2,0),0)</f>
        <v>0</v>
      </c>
      <c r="Y215" s="29">
        <f>IFERROR(VLOOKUP(M215,'RoC5'!$B$1:$C$160,2,0),0)</f>
        <v>0</v>
      </c>
      <c r="Z215" s="29">
        <f>IFERROR(VLOOKUP(O215,'RoC6'!$B$1:$C$160,2,0),0)</f>
        <v>0</v>
      </c>
      <c r="AA215" s="29">
        <f>IFERROR(VLOOKUP(Q215,'RoC7'!$B$1:$C$160,2,0),0)</f>
        <v>0</v>
      </c>
      <c r="AB215" s="29">
        <f>IFERROR(VLOOKUP(S215,'RoC8'!$B$1:$C$160,2,0),0)</f>
        <v>0</v>
      </c>
    </row>
    <row r="216">
      <c r="A216" s="7">
        <v>215.0</v>
      </c>
      <c r="B216" s="57"/>
      <c r="C216" s="26">
        <f t="shared" si="1"/>
        <v>0</v>
      </c>
      <c r="D216" s="27"/>
      <c r="E216" s="28" t="str">
        <f>IFERROR(VLOOKUP($B216,'RoC1'!$A$1:$B$160,2,0),"0")</f>
        <v>0</v>
      </c>
      <c r="F216" s="29">
        <f>IFERROR(VLOOKUP(E216,'RoC1'!$B$1:$C$160,2,0),0)</f>
        <v>0</v>
      </c>
      <c r="G216" s="28" t="str">
        <f>IFERROR(VLOOKUP($B216,'RoC2'!$A$1:$B$161,2,0),"0")</f>
        <v>0</v>
      </c>
      <c r="H216" s="29">
        <f>IFERROR(VLOOKUP(G216,'RoC2'!$B$1:$C$161,2,0),0)</f>
        <v>0</v>
      </c>
      <c r="I216" s="28">
        <f>IFERROR(VLOOKUP($B216,'RoC3'!$A$1:$B$161,2,0),0)</f>
        <v>0</v>
      </c>
      <c r="J216" s="29">
        <f>IFERROR(VLOOKUP(I216,'RoC3'!$B$1:$C$161,2,0),0)</f>
        <v>0</v>
      </c>
      <c r="K216" s="28">
        <f>IFERROR(VLOOKUP($B216,'RoC4'!$A$1:$B$161,2,0),0)</f>
        <v>0</v>
      </c>
      <c r="L216" s="29">
        <f>IFERROR(VLOOKUP(K216,'RoC4'!$B$1:$C$161,2,0),0)</f>
        <v>0</v>
      </c>
      <c r="M216" s="28">
        <f>IFERROR(VLOOKUP($B216,'RoC5'!$A$1:$B$161,2,0),0)</f>
        <v>0</v>
      </c>
      <c r="N216" s="29">
        <f>IFERROR(VLOOKUP(M216,'RoC5'!$B$1:$C$161,2,0),0)</f>
        <v>0</v>
      </c>
      <c r="O216" s="28">
        <f>IFERROR(VLOOKUP($B216,'RoC6'!$A$1:$B$161,2,0),0)</f>
        <v>0</v>
      </c>
      <c r="P216" s="29">
        <f>IFERROR(VLOOKUP(O216,'RoC6'!$B$1:$C$161,2,0),0)</f>
        <v>0</v>
      </c>
      <c r="Q216" s="28">
        <f>IFERROR(VLOOKUP($B216,'RoC7'!$A$1:$B$161,2,0),0)</f>
        <v>0</v>
      </c>
      <c r="R216" s="29">
        <f>IFERROR(VLOOKUP(Q216,'RoC7'!$B$1:$C$161,2,0),0)</f>
        <v>0</v>
      </c>
      <c r="S216" s="28">
        <f>IFERROR(VLOOKUP($B216,'RoC8'!$A$1:$B$161,2,0),0)</f>
        <v>0</v>
      </c>
      <c r="T216" s="29">
        <f>IFERROR(VLOOKUP(S216,'RoC8'!$B$1:$C$161,2,0),0)</f>
        <v>0</v>
      </c>
      <c r="U216" s="29">
        <f>IFERROR(VLOOKUP(E216,'RoC1'!$B$1:$C$160,2,0),0)</f>
        <v>0</v>
      </c>
      <c r="V216" s="29">
        <f>IFERROR(VLOOKUP(G216,'RoC2'!$B$1:$C$160,2,0),0)</f>
        <v>0</v>
      </c>
      <c r="W216" s="29">
        <f>IFERROR(VLOOKUP(I216,'RoC3'!$B$1:$C$160,2,0),0)</f>
        <v>0</v>
      </c>
      <c r="X216" s="29">
        <f>IFERROR(VLOOKUP(K216,'RoC4'!$B$1:$C$160,2,0),0)</f>
        <v>0</v>
      </c>
      <c r="Y216" s="29">
        <f>IFERROR(VLOOKUP(M216,'RoC5'!$B$1:$C$160,2,0),0)</f>
        <v>0</v>
      </c>
      <c r="Z216" s="29">
        <f>IFERROR(VLOOKUP(O216,'RoC6'!$B$1:$C$160,2,0),0)</f>
        <v>0</v>
      </c>
      <c r="AA216" s="29">
        <f>IFERROR(VLOOKUP(Q216,'RoC7'!$B$1:$C$160,2,0),0)</f>
        <v>0</v>
      </c>
      <c r="AB216" s="29">
        <f>IFERROR(VLOOKUP(S216,'RoC8'!$B$1:$C$160,2,0),0)</f>
        <v>0</v>
      </c>
    </row>
    <row r="217">
      <c r="A217" s="7">
        <v>216.0</v>
      </c>
      <c r="B217" s="57"/>
      <c r="C217" s="26">
        <f t="shared" si="1"/>
        <v>0</v>
      </c>
      <c r="D217" s="27"/>
      <c r="E217" s="28" t="str">
        <f>IFERROR(VLOOKUP($B217,'RoC1'!$A$1:$B$160,2,0),"0")</f>
        <v>0</v>
      </c>
      <c r="F217" s="29">
        <f>IFERROR(VLOOKUP(E217,'RoC1'!$B$1:$C$160,2,0),0)</f>
        <v>0</v>
      </c>
      <c r="G217" s="28" t="str">
        <f>IFERROR(VLOOKUP($B217,'RoC2'!$A$1:$B$161,2,0),"0")</f>
        <v>0</v>
      </c>
      <c r="H217" s="29">
        <f>IFERROR(VLOOKUP(G217,'RoC2'!$B$1:$C$161,2,0),0)</f>
        <v>0</v>
      </c>
      <c r="I217" s="28">
        <f>IFERROR(VLOOKUP($B217,'RoC3'!$A$1:$B$161,2,0),0)</f>
        <v>0</v>
      </c>
      <c r="J217" s="29">
        <f>IFERROR(VLOOKUP(I217,'RoC3'!$B$1:$C$161,2,0),0)</f>
        <v>0</v>
      </c>
      <c r="K217" s="28">
        <f>IFERROR(VLOOKUP($B217,'RoC4'!$A$1:$B$161,2,0),0)</f>
        <v>0</v>
      </c>
      <c r="L217" s="29">
        <f>IFERROR(VLOOKUP(K217,'RoC4'!$B$1:$C$161,2,0),0)</f>
        <v>0</v>
      </c>
      <c r="M217" s="28">
        <f>IFERROR(VLOOKUP($B217,'RoC5'!$A$1:$B$161,2,0),0)</f>
        <v>0</v>
      </c>
      <c r="N217" s="29">
        <f>IFERROR(VLOOKUP(M217,'RoC5'!$B$1:$C$161,2,0),0)</f>
        <v>0</v>
      </c>
      <c r="O217" s="28">
        <f>IFERROR(VLOOKUP($B217,'RoC6'!$A$1:$B$161,2,0),0)</f>
        <v>0</v>
      </c>
      <c r="P217" s="29">
        <f>IFERROR(VLOOKUP(O217,'RoC6'!$B$1:$C$161,2,0),0)</f>
        <v>0</v>
      </c>
      <c r="Q217" s="28">
        <f>IFERROR(VLOOKUP($B217,'RoC7'!$A$1:$B$161,2,0),0)</f>
        <v>0</v>
      </c>
      <c r="R217" s="29">
        <f>IFERROR(VLOOKUP(Q217,'RoC7'!$B$1:$C$161,2,0),0)</f>
        <v>0</v>
      </c>
      <c r="S217" s="28">
        <f>IFERROR(VLOOKUP($B217,'RoC8'!$A$1:$B$161,2,0),0)</f>
        <v>0</v>
      </c>
      <c r="T217" s="29">
        <f>IFERROR(VLOOKUP(S217,'RoC8'!$B$1:$C$161,2,0),0)</f>
        <v>0</v>
      </c>
      <c r="U217" s="29">
        <f>IFERROR(VLOOKUP(E217,'RoC1'!$B$1:$C$160,2,0),0)</f>
        <v>0</v>
      </c>
      <c r="V217" s="29">
        <f>IFERROR(VLOOKUP(G217,'RoC2'!$B$1:$C$160,2,0),0)</f>
        <v>0</v>
      </c>
      <c r="W217" s="29">
        <f>IFERROR(VLOOKUP(I217,'RoC3'!$B$1:$C$160,2,0),0)</f>
        <v>0</v>
      </c>
      <c r="X217" s="29">
        <f>IFERROR(VLOOKUP(K217,'RoC4'!$B$1:$C$160,2,0),0)</f>
        <v>0</v>
      </c>
      <c r="Y217" s="29">
        <f>IFERROR(VLOOKUP(M217,'RoC5'!$B$1:$C$160,2,0),0)</f>
        <v>0</v>
      </c>
      <c r="Z217" s="29">
        <f>IFERROR(VLOOKUP(O217,'RoC6'!$B$1:$C$160,2,0),0)</f>
        <v>0</v>
      </c>
      <c r="AA217" s="29">
        <f>IFERROR(VLOOKUP(Q217,'RoC7'!$B$1:$C$160,2,0),0)</f>
        <v>0</v>
      </c>
      <c r="AB217" s="29">
        <f>IFERROR(VLOOKUP(S217,'RoC8'!$B$1:$C$160,2,0),0)</f>
        <v>0</v>
      </c>
    </row>
    <row r="218">
      <c r="A218" s="7">
        <v>217.0</v>
      </c>
      <c r="B218" s="57"/>
      <c r="C218" s="26">
        <f t="shared" si="1"/>
        <v>0</v>
      </c>
      <c r="D218" s="27"/>
      <c r="E218" s="28" t="str">
        <f>IFERROR(VLOOKUP($B218,'RoC1'!$A$1:$B$160,2,0),"0")</f>
        <v>0</v>
      </c>
      <c r="F218" s="29">
        <f>IFERROR(VLOOKUP(E218,'RoC1'!$B$1:$C$160,2,0),0)</f>
        <v>0</v>
      </c>
      <c r="G218" s="28" t="str">
        <f>IFERROR(VLOOKUP($B218,'RoC2'!$A$1:$B$161,2,0),"0")</f>
        <v>0</v>
      </c>
      <c r="H218" s="29">
        <f>IFERROR(VLOOKUP(G218,'RoC2'!$B$1:$C$161,2,0),0)</f>
        <v>0</v>
      </c>
      <c r="I218" s="28">
        <f>IFERROR(VLOOKUP($B218,'RoC3'!$A$1:$B$161,2,0),0)</f>
        <v>0</v>
      </c>
      <c r="J218" s="29">
        <f>IFERROR(VLOOKUP(I218,'RoC3'!$B$1:$C$161,2,0),0)</f>
        <v>0</v>
      </c>
      <c r="K218" s="28">
        <f>IFERROR(VLOOKUP($B218,'RoC4'!$A$1:$B$161,2,0),0)</f>
        <v>0</v>
      </c>
      <c r="L218" s="29">
        <f>IFERROR(VLOOKUP(K218,'RoC4'!$B$1:$C$161,2,0),0)</f>
        <v>0</v>
      </c>
      <c r="M218" s="28">
        <f>IFERROR(VLOOKUP($B218,'RoC5'!$A$1:$B$161,2,0),0)</f>
        <v>0</v>
      </c>
      <c r="N218" s="29">
        <f>IFERROR(VLOOKUP(M218,'RoC5'!$B$1:$C$161,2,0),0)</f>
        <v>0</v>
      </c>
      <c r="O218" s="28">
        <f>IFERROR(VLOOKUP($B218,'RoC6'!$A$1:$B$161,2,0),0)</f>
        <v>0</v>
      </c>
      <c r="P218" s="29">
        <f>IFERROR(VLOOKUP(O218,'RoC6'!$B$1:$C$161,2,0),0)</f>
        <v>0</v>
      </c>
      <c r="Q218" s="28">
        <f>IFERROR(VLOOKUP($B218,'RoC7'!$A$1:$B$161,2,0),0)</f>
        <v>0</v>
      </c>
      <c r="R218" s="29">
        <f>IFERROR(VLOOKUP(Q218,'RoC7'!$B$1:$C$161,2,0),0)</f>
        <v>0</v>
      </c>
      <c r="S218" s="28">
        <f>IFERROR(VLOOKUP($B218,'RoC8'!$A$1:$B$161,2,0),0)</f>
        <v>0</v>
      </c>
      <c r="T218" s="29">
        <f>IFERROR(VLOOKUP(S218,'RoC8'!$B$1:$C$161,2,0),0)</f>
        <v>0</v>
      </c>
      <c r="U218" s="29">
        <f>IFERROR(VLOOKUP(E218,'RoC1'!$B$1:$C$160,2,0),0)</f>
        <v>0</v>
      </c>
      <c r="V218" s="29">
        <f>IFERROR(VLOOKUP(G218,'RoC2'!$B$1:$C$160,2,0),0)</f>
        <v>0</v>
      </c>
      <c r="W218" s="29">
        <f>IFERROR(VLOOKUP(I218,'RoC3'!$B$1:$C$160,2,0),0)</f>
        <v>0</v>
      </c>
      <c r="X218" s="29">
        <f>IFERROR(VLOOKUP(K218,'RoC4'!$B$1:$C$160,2,0),0)</f>
        <v>0</v>
      </c>
      <c r="Y218" s="29">
        <f>IFERROR(VLOOKUP(M218,'RoC5'!$B$1:$C$160,2,0),0)</f>
        <v>0</v>
      </c>
      <c r="Z218" s="29">
        <f>IFERROR(VLOOKUP(O218,'RoC6'!$B$1:$C$160,2,0),0)</f>
        <v>0</v>
      </c>
      <c r="AA218" s="29">
        <f>IFERROR(VLOOKUP(Q218,'RoC7'!$B$1:$C$160,2,0),0)</f>
        <v>0</v>
      </c>
      <c r="AB218" s="29">
        <f>IFERROR(VLOOKUP(S218,'RoC8'!$B$1:$C$160,2,0),0)</f>
        <v>0</v>
      </c>
    </row>
    <row r="219">
      <c r="A219" s="7">
        <v>218.0</v>
      </c>
      <c r="B219" s="57"/>
      <c r="C219" s="26">
        <f t="shared" si="1"/>
        <v>0</v>
      </c>
      <c r="D219" s="27"/>
      <c r="E219" s="28" t="str">
        <f>IFERROR(VLOOKUP($B219,'RoC1'!$A$1:$B$160,2,0),"0")</f>
        <v>0</v>
      </c>
      <c r="F219" s="29">
        <f>IFERROR(VLOOKUP(E219,'RoC1'!$B$1:$C$160,2,0),0)</f>
        <v>0</v>
      </c>
      <c r="G219" s="28" t="str">
        <f>IFERROR(VLOOKUP($B219,'RoC2'!$A$1:$B$161,2,0),"0")</f>
        <v>0</v>
      </c>
      <c r="H219" s="29">
        <f>IFERROR(VLOOKUP(G219,'RoC2'!$B$1:$C$161,2,0),0)</f>
        <v>0</v>
      </c>
      <c r="I219" s="28">
        <f>IFERROR(VLOOKUP($B219,'RoC3'!$A$1:$B$161,2,0),0)</f>
        <v>0</v>
      </c>
      <c r="J219" s="29">
        <f>IFERROR(VLOOKUP(I219,'RoC3'!$B$1:$C$161,2,0),0)</f>
        <v>0</v>
      </c>
      <c r="K219" s="28">
        <f>IFERROR(VLOOKUP($B219,'RoC4'!$A$1:$B$161,2,0),0)</f>
        <v>0</v>
      </c>
      <c r="L219" s="29">
        <f>IFERROR(VLOOKUP(K219,'RoC4'!$B$1:$C$161,2,0),0)</f>
        <v>0</v>
      </c>
      <c r="M219" s="28">
        <f>IFERROR(VLOOKUP($B219,'RoC5'!$A$1:$B$161,2,0),0)</f>
        <v>0</v>
      </c>
      <c r="N219" s="29">
        <f>IFERROR(VLOOKUP(M219,'RoC5'!$B$1:$C$161,2,0),0)</f>
        <v>0</v>
      </c>
      <c r="O219" s="28">
        <f>IFERROR(VLOOKUP($B219,'RoC6'!$A$1:$B$161,2,0),0)</f>
        <v>0</v>
      </c>
      <c r="P219" s="29">
        <f>IFERROR(VLOOKUP(O219,'RoC6'!$B$1:$C$161,2,0),0)</f>
        <v>0</v>
      </c>
      <c r="Q219" s="28">
        <f>IFERROR(VLOOKUP($B219,'RoC7'!$A$1:$B$161,2,0),0)</f>
        <v>0</v>
      </c>
      <c r="R219" s="29">
        <f>IFERROR(VLOOKUP(Q219,'RoC7'!$B$1:$C$161,2,0),0)</f>
        <v>0</v>
      </c>
      <c r="S219" s="28">
        <f>IFERROR(VLOOKUP($B219,'RoC8'!$A$1:$B$161,2,0),0)</f>
        <v>0</v>
      </c>
      <c r="T219" s="29">
        <f>IFERROR(VLOOKUP(S219,'RoC8'!$B$1:$C$161,2,0),0)</f>
        <v>0</v>
      </c>
      <c r="U219" s="29">
        <f>IFERROR(VLOOKUP(E219,'RoC1'!$B$1:$C$160,2,0),0)</f>
        <v>0</v>
      </c>
      <c r="V219" s="29">
        <f>IFERROR(VLOOKUP(G219,'RoC2'!$B$1:$C$160,2,0),0)</f>
        <v>0</v>
      </c>
      <c r="W219" s="29">
        <f>IFERROR(VLOOKUP(I219,'RoC3'!$B$1:$C$160,2,0),0)</f>
        <v>0</v>
      </c>
      <c r="X219" s="29">
        <f>IFERROR(VLOOKUP(K219,'RoC4'!$B$1:$C$160,2,0),0)</f>
        <v>0</v>
      </c>
      <c r="Y219" s="29">
        <f>IFERROR(VLOOKUP(M219,'RoC5'!$B$1:$C$160,2,0),0)</f>
        <v>0</v>
      </c>
      <c r="Z219" s="29">
        <f>IFERROR(VLOOKUP(O219,'RoC6'!$B$1:$C$160,2,0),0)</f>
        <v>0</v>
      </c>
      <c r="AA219" s="29">
        <f>IFERROR(VLOOKUP(Q219,'RoC7'!$B$1:$C$160,2,0),0)</f>
        <v>0</v>
      </c>
      <c r="AB219" s="29">
        <f>IFERROR(VLOOKUP(S219,'RoC8'!$B$1:$C$160,2,0),0)</f>
        <v>0</v>
      </c>
    </row>
    <row r="220">
      <c r="A220" s="7">
        <v>219.0</v>
      </c>
      <c r="B220" s="57"/>
      <c r="C220" s="26">
        <f t="shared" si="1"/>
        <v>0</v>
      </c>
      <c r="D220" s="27"/>
      <c r="E220" s="28" t="str">
        <f>IFERROR(VLOOKUP($B220,'RoC1'!$A$1:$B$160,2,0),"0")</f>
        <v>0</v>
      </c>
      <c r="F220" s="29">
        <f>IFERROR(VLOOKUP(E220,'RoC1'!$B$1:$C$160,2,0),0)</f>
        <v>0</v>
      </c>
      <c r="G220" s="28" t="str">
        <f>IFERROR(VLOOKUP($B220,'RoC2'!$A$1:$B$161,2,0),"0")</f>
        <v>0</v>
      </c>
      <c r="H220" s="29">
        <f>IFERROR(VLOOKUP(G220,'RoC2'!$B$1:$C$161,2,0),0)</f>
        <v>0</v>
      </c>
      <c r="I220" s="28">
        <f>IFERROR(VLOOKUP($B220,'RoC3'!$A$1:$B$161,2,0),0)</f>
        <v>0</v>
      </c>
      <c r="J220" s="29">
        <f>IFERROR(VLOOKUP(I220,'RoC3'!$B$1:$C$161,2,0),0)</f>
        <v>0</v>
      </c>
      <c r="K220" s="28">
        <f>IFERROR(VLOOKUP($B220,'RoC4'!$A$1:$B$161,2,0),0)</f>
        <v>0</v>
      </c>
      <c r="L220" s="29">
        <f>IFERROR(VLOOKUP(K220,'RoC4'!$B$1:$C$161,2,0),0)</f>
        <v>0</v>
      </c>
      <c r="M220" s="28">
        <f>IFERROR(VLOOKUP($B220,'RoC5'!$A$1:$B$161,2,0),0)</f>
        <v>0</v>
      </c>
      <c r="N220" s="29">
        <f>IFERROR(VLOOKUP(M220,'RoC5'!$B$1:$C$161,2,0),0)</f>
        <v>0</v>
      </c>
      <c r="O220" s="28">
        <f>IFERROR(VLOOKUP($B220,'RoC6'!$A$1:$B$161,2,0),0)</f>
        <v>0</v>
      </c>
      <c r="P220" s="29">
        <f>IFERROR(VLOOKUP(O220,'RoC6'!$B$1:$C$161,2,0),0)</f>
        <v>0</v>
      </c>
      <c r="Q220" s="28">
        <f>IFERROR(VLOOKUP($B220,'RoC7'!$A$1:$B$161,2,0),0)</f>
        <v>0</v>
      </c>
      <c r="R220" s="29">
        <f>IFERROR(VLOOKUP(Q220,'RoC7'!$B$1:$C$161,2,0),0)</f>
        <v>0</v>
      </c>
      <c r="S220" s="28">
        <f>IFERROR(VLOOKUP($B220,'RoC8'!$A$1:$B$161,2,0),0)</f>
        <v>0</v>
      </c>
      <c r="T220" s="29">
        <f>IFERROR(VLOOKUP(S220,'RoC8'!$B$1:$C$161,2,0),0)</f>
        <v>0</v>
      </c>
      <c r="U220" s="29">
        <f>IFERROR(VLOOKUP(E220,'RoC1'!$B$1:$C$160,2,0),0)</f>
        <v>0</v>
      </c>
      <c r="V220" s="29">
        <f>IFERROR(VLOOKUP(G220,'RoC2'!$B$1:$C$160,2,0),0)</f>
        <v>0</v>
      </c>
      <c r="W220" s="29">
        <f>IFERROR(VLOOKUP(I220,'RoC3'!$B$1:$C$160,2,0),0)</f>
        <v>0</v>
      </c>
      <c r="X220" s="29">
        <f>IFERROR(VLOOKUP(K220,'RoC4'!$B$1:$C$160,2,0),0)</f>
        <v>0</v>
      </c>
      <c r="Y220" s="29">
        <f>IFERROR(VLOOKUP(M220,'RoC5'!$B$1:$C$160,2,0),0)</f>
        <v>0</v>
      </c>
      <c r="Z220" s="29">
        <f>IFERROR(VLOOKUP(O220,'RoC6'!$B$1:$C$160,2,0),0)</f>
        <v>0</v>
      </c>
      <c r="AA220" s="29">
        <f>IFERROR(VLOOKUP(Q220,'RoC7'!$B$1:$C$160,2,0),0)</f>
        <v>0</v>
      </c>
      <c r="AB220" s="29">
        <f>IFERROR(VLOOKUP(S220,'RoC8'!$B$1:$C$160,2,0),0)</f>
        <v>0</v>
      </c>
    </row>
    <row r="221">
      <c r="A221" s="7">
        <v>220.0</v>
      </c>
      <c r="B221" s="57"/>
      <c r="C221" s="26">
        <f t="shared" si="1"/>
        <v>0</v>
      </c>
      <c r="D221" s="27"/>
      <c r="E221" s="28" t="str">
        <f>IFERROR(VLOOKUP($B221,'RoC1'!$A$1:$B$160,2,0),"0")</f>
        <v>0</v>
      </c>
      <c r="F221" s="29">
        <f>IFERROR(VLOOKUP(E221,'RoC1'!$B$1:$C$160,2,0),0)</f>
        <v>0</v>
      </c>
      <c r="G221" s="28" t="str">
        <f>IFERROR(VLOOKUP($B221,'RoC2'!$A$1:$B$161,2,0),"0")</f>
        <v>0</v>
      </c>
      <c r="H221" s="29">
        <f>IFERROR(VLOOKUP(G221,'RoC2'!$B$1:$C$161,2,0),0)</f>
        <v>0</v>
      </c>
      <c r="I221" s="28">
        <f>IFERROR(VLOOKUP($B221,'RoC3'!$A$1:$B$161,2,0),0)</f>
        <v>0</v>
      </c>
      <c r="J221" s="29">
        <f>IFERROR(VLOOKUP(I221,'RoC3'!$B$1:$C$161,2,0),0)</f>
        <v>0</v>
      </c>
      <c r="K221" s="28">
        <f>IFERROR(VLOOKUP($B221,'RoC4'!$A$1:$B$161,2,0),0)</f>
        <v>0</v>
      </c>
      <c r="L221" s="29">
        <f>IFERROR(VLOOKUP(K221,'RoC4'!$B$1:$C$161,2,0),0)</f>
        <v>0</v>
      </c>
      <c r="M221" s="28">
        <f>IFERROR(VLOOKUP($B221,'RoC5'!$A$1:$B$161,2,0),0)</f>
        <v>0</v>
      </c>
      <c r="N221" s="29">
        <f>IFERROR(VLOOKUP(M221,'RoC5'!$B$1:$C$161,2,0),0)</f>
        <v>0</v>
      </c>
      <c r="O221" s="28">
        <f>IFERROR(VLOOKUP($B221,'RoC6'!$A$1:$B$161,2,0),0)</f>
        <v>0</v>
      </c>
      <c r="P221" s="29">
        <f>IFERROR(VLOOKUP(O221,'RoC6'!$B$1:$C$161,2,0),0)</f>
        <v>0</v>
      </c>
      <c r="Q221" s="28">
        <f>IFERROR(VLOOKUP($B221,'RoC7'!$A$1:$B$161,2,0),0)</f>
        <v>0</v>
      </c>
      <c r="R221" s="29">
        <f>IFERROR(VLOOKUP(Q221,'RoC7'!$B$1:$C$161,2,0),0)</f>
        <v>0</v>
      </c>
      <c r="S221" s="28">
        <f>IFERROR(VLOOKUP($B221,'RoC8'!$A$1:$B$161,2,0),0)</f>
        <v>0</v>
      </c>
      <c r="T221" s="29">
        <f>IFERROR(VLOOKUP(S221,'RoC8'!$B$1:$C$161,2,0),0)</f>
        <v>0</v>
      </c>
      <c r="U221" s="29">
        <f>IFERROR(VLOOKUP(E221,'RoC1'!$B$1:$C$160,2,0),0)</f>
        <v>0</v>
      </c>
      <c r="V221" s="29">
        <f>IFERROR(VLOOKUP(G221,'RoC2'!$B$1:$C$160,2,0),0)</f>
        <v>0</v>
      </c>
      <c r="W221" s="29">
        <f>IFERROR(VLOOKUP(I221,'RoC3'!$B$1:$C$160,2,0),0)</f>
        <v>0</v>
      </c>
      <c r="X221" s="29">
        <f>IFERROR(VLOOKUP(K221,'RoC4'!$B$1:$C$160,2,0),0)</f>
        <v>0</v>
      </c>
      <c r="Y221" s="29">
        <f>IFERROR(VLOOKUP(M221,'RoC5'!$B$1:$C$160,2,0),0)</f>
        <v>0</v>
      </c>
      <c r="Z221" s="29">
        <f>IFERROR(VLOOKUP(O221,'RoC6'!$B$1:$C$160,2,0),0)</f>
        <v>0</v>
      </c>
      <c r="AA221" s="29">
        <f>IFERROR(VLOOKUP(Q221,'RoC7'!$B$1:$C$160,2,0),0)</f>
        <v>0</v>
      </c>
      <c r="AB221" s="29">
        <f>IFERROR(VLOOKUP(S221,'RoC8'!$B$1:$C$160,2,0),0)</f>
        <v>0</v>
      </c>
    </row>
    <row r="222">
      <c r="A222" s="7">
        <v>221.0</v>
      </c>
      <c r="B222" s="57"/>
      <c r="C222" s="26">
        <f t="shared" si="1"/>
        <v>0</v>
      </c>
      <c r="D222" s="27"/>
      <c r="E222" s="28" t="str">
        <f>IFERROR(VLOOKUP($B222,'RoC1'!$A$1:$B$160,2,0),"0")</f>
        <v>0</v>
      </c>
      <c r="F222" s="29">
        <f>IFERROR(VLOOKUP(E222,'RoC1'!$B$1:$C$160,2,0),0)</f>
        <v>0</v>
      </c>
      <c r="G222" s="28" t="str">
        <f>IFERROR(VLOOKUP($B222,'RoC2'!$A$1:$B$161,2,0),"0")</f>
        <v>0</v>
      </c>
      <c r="H222" s="29">
        <f>IFERROR(VLOOKUP(G222,'RoC2'!$B$1:$C$161,2,0),0)</f>
        <v>0</v>
      </c>
      <c r="I222" s="28">
        <f>IFERROR(VLOOKUP($B222,'RoC3'!$A$1:$B$161,2,0),0)</f>
        <v>0</v>
      </c>
      <c r="J222" s="29">
        <f>IFERROR(VLOOKUP(I222,'RoC3'!$B$1:$C$161,2,0),0)</f>
        <v>0</v>
      </c>
      <c r="K222" s="28">
        <f>IFERROR(VLOOKUP($B222,'RoC4'!$A$1:$B$161,2,0),0)</f>
        <v>0</v>
      </c>
      <c r="L222" s="29">
        <f>IFERROR(VLOOKUP(K222,'RoC4'!$B$1:$C$161,2,0),0)</f>
        <v>0</v>
      </c>
      <c r="M222" s="28">
        <f>IFERROR(VLOOKUP($B222,'RoC5'!$A$1:$B$161,2,0),0)</f>
        <v>0</v>
      </c>
      <c r="N222" s="29">
        <f>IFERROR(VLOOKUP(M222,'RoC5'!$B$1:$C$161,2,0),0)</f>
        <v>0</v>
      </c>
      <c r="O222" s="28">
        <f>IFERROR(VLOOKUP($B222,'RoC6'!$A$1:$B$161,2,0),0)</f>
        <v>0</v>
      </c>
      <c r="P222" s="29">
        <f>IFERROR(VLOOKUP(O222,'RoC6'!$B$1:$C$161,2,0),0)</f>
        <v>0</v>
      </c>
      <c r="Q222" s="28">
        <f>IFERROR(VLOOKUP($B222,'RoC7'!$A$1:$B$161,2,0),0)</f>
        <v>0</v>
      </c>
      <c r="R222" s="29">
        <f>IFERROR(VLOOKUP(Q222,'RoC7'!$B$1:$C$161,2,0),0)</f>
        <v>0</v>
      </c>
      <c r="S222" s="28">
        <f>IFERROR(VLOOKUP($B222,'RoC8'!$A$1:$B$161,2,0),0)</f>
        <v>0</v>
      </c>
      <c r="T222" s="29">
        <f>IFERROR(VLOOKUP(S222,'RoC8'!$B$1:$C$161,2,0),0)</f>
        <v>0</v>
      </c>
      <c r="U222" s="29">
        <f>IFERROR(VLOOKUP(E222,'RoC1'!$B$1:$C$160,2,0),0)</f>
        <v>0</v>
      </c>
      <c r="V222" s="29">
        <f>IFERROR(VLOOKUP(G222,'RoC2'!$B$1:$C$160,2,0),0)</f>
        <v>0</v>
      </c>
      <c r="W222" s="29">
        <f>IFERROR(VLOOKUP(I222,'RoC3'!$B$1:$C$160,2,0),0)</f>
        <v>0</v>
      </c>
      <c r="X222" s="29">
        <f>IFERROR(VLOOKUP(K222,'RoC4'!$B$1:$C$160,2,0),0)</f>
        <v>0</v>
      </c>
      <c r="Y222" s="29">
        <f>IFERROR(VLOOKUP(M222,'RoC5'!$B$1:$C$160,2,0),0)</f>
        <v>0</v>
      </c>
      <c r="Z222" s="29">
        <f>IFERROR(VLOOKUP(O222,'RoC6'!$B$1:$C$160,2,0),0)</f>
        <v>0</v>
      </c>
      <c r="AA222" s="29">
        <f>IFERROR(VLOOKUP(Q222,'RoC7'!$B$1:$C$160,2,0),0)</f>
        <v>0</v>
      </c>
      <c r="AB222" s="29">
        <f>IFERROR(VLOOKUP(S222,'RoC8'!$B$1:$C$160,2,0),0)</f>
        <v>0</v>
      </c>
    </row>
    <row r="223">
      <c r="A223" s="7">
        <v>222.0</v>
      </c>
      <c r="B223" s="57"/>
      <c r="C223" s="26">
        <f t="shared" si="1"/>
        <v>0</v>
      </c>
      <c r="D223" s="27"/>
      <c r="E223" s="28" t="str">
        <f>IFERROR(VLOOKUP($B223,'RoC1'!$A$1:$B$160,2,0),"0")</f>
        <v>0</v>
      </c>
      <c r="F223" s="29">
        <f>IFERROR(VLOOKUP(E223,'RoC1'!$B$1:$C$160,2,0),0)</f>
        <v>0</v>
      </c>
      <c r="G223" s="28" t="str">
        <f>IFERROR(VLOOKUP($B223,'RoC2'!$A$1:$B$161,2,0),"0")</f>
        <v>0</v>
      </c>
      <c r="H223" s="29">
        <f>IFERROR(VLOOKUP(G223,'RoC2'!$B$1:$C$161,2,0),0)</f>
        <v>0</v>
      </c>
      <c r="I223" s="28">
        <f>IFERROR(VLOOKUP($B223,'RoC3'!$A$1:$B$161,2,0),0)</f>
        <v>0</v>
      </c>
      <c r="J223" s="29">
        <f>IFERROR(VLOOKUP(I223,'RoC3'!$B$1:$C$161,2,0),0)</f>
        <v>0</v>
      </c>
      <c r="K223" s="28">
        <f>IFERROR(VLOOKUP($B223,'RoC4'!$A$1:$B$161,2,0),0)</f>
        <v>0</v>
      </c>
      <c r="L223" s="29">
        <f>IFERROR(VLOOKUP(K223,'RoC4'!$B$1:$C$161,2,0),0)</f>
        <v>0</v>
      </c>
      <c r="M223" s="28">
        <f>IFERROR(VLOOKUP($B223,'RoC5'!$A$1:$B$161,2,0),0)</f>
        <v>0</v>
      </c>
      <c r="N223" s="29">
        <f>IFERROR(VLOOKUP(M223,'RoC5'!$B$1:$C$161,2,0),0)</f>
        <v>0</v>
      </c>
      <c r="O223" s="28">
        <f>IFERROR(VLOOKUP($B223,'RoC6'!$A$1:$B$161,2,0),0)</f>
        <v>0</v>
      </c>
      <c r="P223" s="29">
        <f>IFERROR(VLOOKUP(O223,'RoC6'!$B$1:$C$161,2,0),0)</f>
        <v>0</v>
      </c>
      <c r="Q223" s="28">
        <f>IFERROR(VLOOKUP($B223,'RoC7'!$A$1:$B$161,2,0),0)</f>
        <v>0</v>
      </c>
      <c r="R223" s="29">
        <f>IFERROR(VLOOKUP(Q223,'RoC7'!$B$1:$C$161,2,0),0)</f>
        <v>0</v>
      </c>
      <c r="S223" s="28">
        <f>IFERROR(VLOOKUP($B223,'RoC8'!$A$1:$B$161,2,0),0)</f>
        <v>0</v>
      </c>
      <c r="T223" s="29">
        <f>IFERROR(VLOOKUP(S223,'RoC8'!$B$1:$C$161,2,0),0)</f>
        <v>0</v>
      </c>
      <c r="U223" s="29">
        <f>IFERROR(VLOOKUP(E223,'RoC1'!$B$1:$C$160,2,0),0)</f>
        <v>0</v>
      </c>
      <c r="V223" s="29">
        <f>IFERROR(VLOOKUP(G223,'RoC2'!$B$1:$C$160,2,0),0)</f>
        <v>0</v>
      </c>
      <c r="W223" s="29">
        <f>IFERROR(VLOOKUP(I223,'RoC3'!$B$1:$C$160,2,0),0)</f>
        <v>0</v>
      </c>
      <c r="X223" s="29">
        <f>IFERROR(VLOOKUP(K223,'RoC4'!$B$1:$C$160,2,0),0)</f>
        <v>0</v>
      </c>
      <c r="Y223" s="29">
        <f>IFERROR(VLOOKUP(M223,'RoC5'!$B$1:$C$160,2,0),0)</f>
        <v>0</v>
      </c>
      <c r="Z223" s="29">
        <f>IFERROR(VLOOKUP(O223,'RoC6'!$B$1:$C$160,2,0),0)</f>
        <v>0</v>
      </c>
      <c r="AA223" s="29">
        <f>IFERROR(VLOOKUP(Q223,'RoC7'!$B$1:$C$160,2,0),0)</f>
        <v>0</v>
      </c>
      <c r="AB223" s="29">
        <f>IFERROR(VLOOKUP(S223,'RoC8'!$B$1:$C$160,2,0),0)</f>
        <v>0</v>
      </c>
    </row>
    <row r="224">
      <c r="A224" s="7">
        <v>223.0</v>
      </c>
      <c r="B224" s="57"/>
      <c r="C224" s="26">
        <f t="shared" si="1"/>
        <v>0</v>
      </c>
      <c r="D224" s="27"/>
      <c r="E224" s="28" t="str">
        <f>IFERROR(VLOOKUP($B224,'RoC1'!$A$1:$B$160,2,0),"0")</f>
        <v>0</v>
      </c>
      <c r="F224" s="29">
        <f>IFERROR(VLOOKUP(E224,'RoC1'!$B$1:$C$160,2,0),0)</f>
        <v>0</v>
      </c>
      <c r="G224" s="28" t="str">
        <f>IFERROR(VLOOKUP($B224,'RoC2'!$A$1:$B$161,2,0),"0")</f>
        <v>0</v>
      </c>
      <c r="H224" s="29">
        <f>IFERROR(VLOOKUP(G224,'RoC2'!$B$1:$C$161,2,0),0)</f>
        <v>0</v>
      </c>
      <c r="I224" s="28">
        <f>IFERROR(VLOOKUP($B224,'RoC3'!$A$1:$B$161,2,0),0)</f>
        <v>0</v>
      </c>
      <c r="J224" s="29">
        <f>IFERROR(VLOOKUP(I224,'RoC3'!$B$1:$C$161,2,0),0)</f>
        <v>0</v>
      </c>
      <c r="K224" s="28">
        <f>IFERROR(VLOOKUP($B224,'RoC4'!$A$1:$B$161,2,0),0)</f>
        <v>0</v>
      </c>
      <c r="L224" s="29">
        <f>IFERROR(VLOOKUP(K224,'RoC4'!$B$1:$C$161,2,0),0)</f>
        <v>0</v>
      </c>
      <c r="M224" s="28">
        <f>IFERROR(VLOOKUP($B224,'RoC5'!$A$1:$B$161,2,0),0)</f>
        <v>0</v>
      </c>
      <c r="N224" s="29">
        <f>IFERROR(VLOOKUP(M224,'RoC5'!$B$1:$C$161,2,0),0)</f>
        <v>0</v>
      </c>
      <c r="O224" s="28">
        <f>IFERROR(VLOOKUP($B224,'RoC6'!$A$1:$B$161,2,0),0)</f>
        <v>0</v>
      </c>
      <c r="P224" s="29">
        <f>IFERROR(VLOOKUP(O224,'RoC6'!$B$1:$C$161,2,0),0)</f>
        <v>0</v>
      </c>
      <c r="Q224" s="28">
        <f>IFERROR(VLOOKUP($B224,'RoC7'!$A$1:$B$161,2,0),0)</f>
        <v>0</v>
      </c>
      <c r="R224" s="29">
        <f>IFERROR(VLOOKUP(Q224,'RoC7'!$B$1:$C$161,2,0),0)</f>
        <v>0</v>
      </c>
      <c r="S224" s="28">
        <f>IFERROR(VLOOKUP($B224,'RoC8'!$A$1:$B$161,2,0),0)</f>
        <v>0</v>
      </c>
      <c r="T224" s="29">
        <f>IFERROR(VLOOKUP(S224,'RoC8'!$B$1:$C$161,2,0),0)</f>
        <v>0</v>
      </c>
      <c r="U224" s="29">
        <f>IFERROR(VLOOKUP(E224,'RoC1'!$B$1:$C$160,2,0),0)</f>
        <v>0</v>
      </c>
      <c r="V224" s="29">
        <f>IFERROR(VLOOKUP(G224,'RoC2'!$B$1:$C$160,2,0),0)</f>
        <v>0</v>
      </c>
      <c r="W224" s="29">
        <f>IFERROR(VLOOKUP(I224,'RoC3'!$B$1:$C$160,2,0),0)</f>
        <v>0</v>
      </c>
      <c r="X224" s="29">
        <f>IFERROR(VLOOKUP(K224,'RoC4'!$B$1:$C$160,2,0),0)</f>
        <v>0</v>
      </c>
      <c r="Y224" s="29">
        <f>IFERROR(VLOOKUP(M224,'RoC5'!$B$1:$C$160,2,0),0)</f>
        <v>0</v>
      </c>
      <c r="Z224" s="29">
        <f>IFERROR(VLOOKUP(O224,'RoC6'!$B$1:$C$160,2,0),0)</f>
        <v>0</v>
      </c>
      <c r="AA224" s="29">
        <f>IFERROR(VLOOKUP(Q224,'RoC7'!$B$1:$C$160,2,0),0)</f>
        <v>0</v>
      </c>
      <c r="AB224" s="29">
        <f>IFERROR(VLOOKUP(S224,'RoC8'!$B$1:$C$160,2,0),0)</f>
        <v>0</v>
      </c>
    </row>
    <row r="225">
      <c r="A225" s="7">
        <v>224.0</v>
      </c>
      <c r="B225" s="57"/>
      <c r="C225" s="26">
        <f t="shared" si="1"/>
        <v>0</v>
      </c>
      <c r="D225" s="27"/>
      <c r="E225" s="28" t="str">
        <f>IFERROR(VLOOKUP($B225,'RoC1'!$A$1:$B$160,2,0),"0")</f>
        <v>0</v>
      </c>
      <c r="F225" s="29">
        <f>IFERROR(VLOOKUP(E225,'RoC1'!$B$1:$C$160,2,0),0)</f>
        <v>0</v>
      </c>
      <c r="G225" s="28" t="str">
        <f>IFERROR(VLOOKUP($B225,'RoC2'!$A$1:$B$161,2,0),"0")</f>
        <v>0</v>
      </c>
      <c r="H225" s="29">
        <f>IFERROR(VLOOKUP(G225,'RoC2'!$B$1:$C$161,2,0),0)</f>
        <v>0</v>
      </c>
      <c r="I225" s="28">
        <f>IFERROR(VLOOKUP($B225,'RoC3'!$A$1:$B$161,2,0),0)</f>
        <v>0</v>
      </c>
      <c r="J225" s="29">
        <f>IFERROR(VLOOKUP(I225,'RoC3'!$B$1:$C$161,2,0),0)</f>
        <v>0</v>
      </c>
      <c r="K225" s="28">
        <f>IFERROR(VLOOKUP($B225,'RoC4'!$A$1:$B$161,2,0),0)</f>
        <v>0</v>
      </c>
      <c r="L225" s="29">
        <f>IFERROR(VLOOKUP(K225,'RoC4'!$B$1:$C$161,2,0),0)</f>
        <v>0</v>
      </c>
      <c r="M225" s="28">
        <f>IFERROR(VLOOKUP($B225,'RoC5'!$A$1:$B$161,2,0),0)</f>
        <v>0</v>
      </c>
      <c r="N225" s="29">
        <f>IFERROR(VLOOKUP(M225,'RoC5'!$B$1:$C$161,2,0),0)</f>
        <v>0</v>
      </c>
      <c r="O225" s="28">
        <f>IFERROR(VLOOKUP($B225,'RoC6'!$A$1:$B$161,2,0),0)</f>
        <v>0</v>
      </c>
      <c r="P225" s="29">
        <f>IFERROR(VLOOKUP(O225,'RoC6'!$B$1:$C$161,2,0),0)</f>
        <v>0</v>
      </c>
      <c r="Q225" s="28">
        <f>IFERROR(VLOOKUP($B225,'RoC7'!$A$1:$B$161,2,0),0)</f>
        <v>0</v>
      </c>
      <c r="R225" s="29">
        <f>IFERROR(VLOOKUP(Q225,'RoC7'!$B$1:$C$161,2,0),0)</f>
        <v>0</v>
      </c>
      <c r="S225" s="28">
        <f>IFERROR(VLOOKUP($B225,'RoC8'!$A$1:$B$161,2,0),0)</f>
        <v>0</v>
      </c>
      <c r="T225" s="29">
        <f>IFERROR(VLOOKUP(S225,'RoC8'!$B$1:$C$161,2,0),0)</f>
        <v>0</v>
      </c>
      <c r="U225" s="29">
        <f>IFERROR(VLOOKUP(E225,'RoC1'!$B$1:$C$160,2,0),0)</f>
        <v>0</v>
      </c>
      <c r="V225" s="29">
        <f>IFERROR(VLOOKUP(G225,'RoC2'!$B$1:$C$160,2,0),0)</f>
        <v>0</v>
      </c>
      <c r="W225" s="29">
        <f>IFERROR(VLOOKUP(I225,'RoC3'!$B$1:$C$160,2,0),0)</f>
        <v>0</v>
      </c>
      <c r="X225" s="29">
        <f>IFERROR(VLOOKUP(K225,'RoC4'!$B$1:$C$160,2,0),0)</f>
        <v>0</v>
      </c>
      <c r="Y225" s="29">
        <f>IFERROR(VLOOKUP(M225,'RoC5'!$B$1:$C$160,2,0),0)</f>
        <v>0</v>
      </c>
      <c r="Z225" s="29">
        <f>IFERROR(VLOOKUP(O225,'RoC6'!$B$1:$C$160,2,0),0)</f>
        <v>0</v>
      </c>
      <c r="AA225" s="29">
        <f>IFERROR(VLOOKUP(Q225,'RoC7'!$B$1:$C$160,2,0),0)</f>
        <v>0</v>
      </c>
      <c r="AB225" s="29">
        <f>IFERROR(VLOOKUP(S225,'RoC8'!$B$1:$C$160,2,0),0)</f>
        <v>0</v>
      </c>
    </row>
    <row r="226">
      <c r="A226" s="7">
        <v>225.0</v>
      </c>
      <c r="B226" s="57"/>
      <c r="C226" s="26">
        <f t="shared" si="1"/>
        <v>0</v>
      </c>
      <c r="D226" s="27"/>
      <c r="E226" s="28" t="str">
        <f>IFERROR(VLOOKUP($B226,'RoC1'!$A$1:$B$160,2,0),"0")</f>
        <v>0</v>
      </c>
      <c r="F226" s="29">
        <f>IFERROR(VLOOKUP(E226,'RoC1'!$B$1:$C$160,2,0),0)</f>
        <v>0</v>
      </c>
      <c r="G226" s="28" t="str">
        <f>IFERROR(VLOOKUP($B226,'RoC2'!$A$1:$B$161,2,0),"0")</f>
        <v>0</v>
      </c>
      <c r="H226" s="29">
        <f>IFERROR(VLOOKUP(G226,'RoC2'!$B$1:$C$161,2,0),0)</f>
        <v>0</v>
      </c>
      <c r="I226" s="28">
        <f>IFERROR(VLOOKUP($B226,'RoC3'!$A$1:$B$161,2,0),0)</f>
        <v>0</v>
      </c>
      <c r="J226" s="29">
        <f>IFERROR(VLOOKUP(I226,'RoC3'!$B$1:$C$161,2,0),0)</f>
        <v>0</v>
      </c>
      <c r="K226" s="28">
        <f>IFERROR(VLOOKUP($B226,'RoC4'!$A$1:$B$161,2,0),0)</f>
        <v>0</v>
      </c>
      <c r="L226" s="29">
        <f>IFERROR(VLOOKUP(K226,'RoC4'!$B$1:$C$161,2,0),0)</f>
        <v>0</v>
      </c>
      <c r="M226" s="28">
        <f>IFERROR(VLOOKUP($B226,'RoC5'!$A$1:$B$161,2,0),0)</f>
        <v>0</v>
      </c>
      <c r="N226" s="29">
        <f>IFERROR(VLOOKUP(M226,'RoC5'!$B$1:$C$161,2,0),0)</f>
        <v>0</v>
      </c>
      <c r="O226" s="28">
        <f>IFERROR(VLOOKUP($B226,'RoC6'!$A$1:$B$161,2,0),0)</f>
        <v>0</v>
      </c>
      <c r="P226" s="29">
        <f>IFERROR(VLOOKUP(O226,'RoC6'!$B$1:$C$161,2,0),0)</f>
        <v>0</v>
      </c>
      <c r="Q226" s="28">
        <f>IFERROR(VLOOKUP($B226,'RoC7'!$A$1:$B$161,2,0),0)</f>
        <v>0</v>
      </c>
      <c r="R226" s="29">
        <f>IFERROR(VLOOKUP(Q226,'RoC7'!$B$1:$C$161,2,0),0)</f>
        <v>0</v>
      </c>
      <c r="S226" s="28">
        <f>IFERROR(VLOOKUP($B226,'RoC8'!$A$1:$B$161,2,0),0)</f>
        <v>0</v>
      </c>
      <c r="T226" s="29">
        <f>IFERROR(VLOOKUP(S226,'RoC8'!$B$1:$C$161,2,0),0)</f>
        <v>0</v>
      </c>
      <c r="U226" s="29">
        <f>IFERROR(VLOOKUP(E226,'RoC1'!$B$1:$C$160,2,0),0)</f>
        <v>0</v>
      </c>
      <c r="V226" s="29">
        <f>IFERROR(VLOOKUP(G226,'RoC2'!$B$1:$C$160,2,0),0)</f>
        <v>0</v>
      </c>
      <c r="W226" s="29">
        <f>IFERROR(VLOOKUP(I226,'RoC3'!$B$1:$C$160,2,0),0)</f>
        <v>0</v>
      </c>
      <c r="X226" s="29">
        <f>IFERROR(VLOOKUP(K226,'RoC4'!$B$1:$C$160,2,0),0)</f>
        <v>0</v>
      </c>
      <c r="Y226" s="29">
        <f>IFERROR(VLOOKUP(M226,'RoC5'!$B$1:$C$160,2,0),0)</f>
        <v>0</v>
      </c>
      <c r="Z226" s="29">
        <f>IFERROR(VLOOKUP(O226,'RoC6'!$B$1:$C$160,2,0),0)</f>
        <v>0</v>
      </c>
      <c r="AA226" s="29">
        <f>IFERROR(VLOOKUP(Q226,'RoC7'!$B$1:$C$160,2,0),0)</f>
        <v>0</v>
      </c>
      <c r="AB226" s="29">
        <f>IFERROR(VLOOKUP(S226,'RoC8'!$B$1:$C$160,2,0),0)</f>
        <v>0</v>
      </c>
    </row>
    <row r="227">
      <c r="A227" s="7">
        <v>226.0</v>
      </c>
      <c r="B227" s="57"/>
      <c r="C227" s="26">
        <f t="shared" si="1"/>
        <v>0</v>
      </c>
      <c r="D227" s="27"/>
      <c r="E227" s="28" t="str">
        <f>IFERROR(VLOOKUP($B227,'RoC1'!$A$1:$B$160,2,0),"0")</f>
        <v>0</v>
      </c>
      <c r="F227" s="29">
        <f>IFERROR(VLOOKUP(E227,'RoC1'!$B$1:$C$160,2,0),0)</f>
        <v>0</v>
      </c>
      <c r="G227" s="28" t="str">
        <f>IFERROR(VLOOKUP($B227,'RoC2'!$A$1:$B$161,2,0),"0")</f>
        <v>0</v>
      </c>
      <c r="H227" s="29">
        <f>IFERROR(VLOOKUP(G227,'RoC2'!$B$1:$C$161,2,0),0)</f>
        <v>0</v>
      </c>
      <c r="I227" s="28">
        <f>IFERROR(VLOOKUP($B227,'RoC3'!$A$1:$B$161,2,0),0)</f>
        <v>0</v>
      </c>
      <c r="J227" s="29">
        <f>IFERROR(VLOOKUP(I227,'RoC3'!$B$1:$C$161,2,0),0)</f>
        <v>0</v>
      </c>
      <c r="K227" s="28">
        <f>IFERROR(VLOOKUP($B227,'RoC4'!$A$1:$B$161,2,0),0)</f>
        <v>0</v>
      </c>
      <c r="L227" s="29">
        <f>IFERROR(VLOOKUP(K227,'RoC4'!$B$1:$C$161,2,0),0)</f>
        <v>0</v>
      </c>
      <c r="M227" s="28">
        <f>IFERROR(VLOOKUP($B227,'RoC5'!$A$1:$B$161,2,0),0)</f>
        <v>0</v>
      </c>
      <c r="N227" s="29">
        <f>IFERROR(VLOOKUP(M227,'RoC5'!$B$1:$C$161,2,0),0)</f>
        <v>0</v>
      </c>
      <c r="O227" s="28">
        <f>IFERROR(VLOOKUP($B227,'RoC6'!$A$1:$B$161,2,0),0)</f>
        <v>0</v>
      </c>
      <c r="P227" s="29">
        <f>IFERROR(VLOOKUP(O227,'RoC6'!$B$1:$C$161,2,0),0)</f>
        <v>0</v>
      </c>
      <c r="Q227" s="28">
        <f>IFERROR(VLOOKUP($B227,'RoC7'!$A$1:$B$161,2,0),0)</f>
        <v>0</v>
      </c>
      <c r="R227" s="29">
        <f>IFERROR(VLOOKUP(Q227,'RoC7'!$B$1:$C$161,2,0),0)</f>
        <v>0</v>
      </c>
      <c r="S227" s="28">
        <f>IFERROR(VLOOKUP($B227,'RoC8'!$A$1:$B$161,2,0),0)</f>
        <v>0</v>
      </c>
      <c r="T227" s="29">
        <f>IFERROR(VLOOKUP(S227,'RoC8'!$B$1:$C$161,2,0),0)</f>
        <v>0</v>
      </c>
      <c r="U227" s="29">
        <f>IFERROR(VLOOKUP(E227,'RoC1'!$B$1:$C$160,2,0),0)</f>
        <v>0</v>
      </c>
      <c r="V227" s="29">
        <f>IFERROR(VLOOKUP(G227,'RoC2'!$B$1:$C$160,2,0),0)</f>
        <v>0</v>
      </c>
      <c r="W227" s="29">
        <f>IFERROR(VLOOKUP(I227,'RoC3'!$B$1:$C$160,2,0),0)</f>
        <v>0</v>
      </c>
      <c r="X227" s="29">
        <f>IFERROR(VLOOKUP(K227,'RoC4'!$B$1:$C$160,2,0),0)</f>
        <v>0</v>
      </c>
      <c r="Y227" s="29">
        <f>IFERROR(VLOOKUP(M227,'RoC5'!$B$1:$C$160,2,0),0)</f>
        <v>0</v>
      </c>
      <c r="Z227" s="29">
        <f>IFERROR(VLOOKUP(O227,'RoC6'!$B$1:$C$160,2,0),0)</f>
        <v>0</v>
      </c>
      <c r="AA227" s="29">
        <f>IFERROR(VLOOKUP(Q227,'RoC7'!$B$1:$C$160,2,0),0)</f>
        <v>0</v>
      </c>
      <c r="AB227" s="29">
        <f>IFERROR(VLOOKUP(S227,'RoC8'!$B$1:$C$160,2,0),0)</f>
        <v>0</v>
      </c>
    </row>
    <row r="228">
      <c r="A228" s="7">
        <v>227.0</v>
      </c>
      <c r="B228" s="57"/>
      <c r="C228" s="26">
        <f t="shared" si="1"/>
        <v>0</v>
      </c>
      <c r="D228" s="27"/>
      <c r="E228" s="28" t="str">
        <f>IFERROR(VLOOKUP($B228,'RoC1'!$A$1:$B$160,2,0),"0")</f>
        <v>0</v>
      </c>
      <c r="F228" s="29">
        <f>IFERROR(VLOOKUP(E228,'RoC1'!$B$1:$C$160,2,0),0)</f>
        <v>0</v>
      </c>
      <c r="G228" s="28" t="str">
        <f>IFERROR(VLOOKUP($B228,'RoC2'!$A$1:$B$161,2,0),"0")</f>
        <v>0</v>
      </c>
      <c r="H228" s="29">
        <f>IFERROR(VLOOKUP(G228,'RoC2'!$B$1:$C$161,2,0),0)</f>
        <v>0</v>
      </c>
      <c r="I228" s="28">
        <f>IFERROR(VLOOKUP($B228,'RoC3'!$A$1:$B$161,2,0),0)</f>
        <v>0</v>
      </c>
      <c r="J228" s="29">
        <f>IFERROR(VLOOKUP(I228,'RoC3'!$B$1:$C$161,2,0),0)</f>
        <v>0</v>
      </c>
      <c r="K228" s="28">
        <f>IFERROR(VLOOKUP($B228,'RoC4'!$A$1:$B$161,2,0),0)</f>
        <v>0</v>
      </c>
      <c r="L228" s="29">
        <f>IFERROR(VLOOKUP(K228,'RoC4'!$B$1:$C$161,2,0),0)</f>
        <v>0</v>
      </c>
      <c r="M228" s="28">
        <f>IFERROR(VLOOKUP($B228,'RoC5'!$A$1:$B$161,2,0),0)</f>
        <v>0</v>
      </c>
      <c r="N228" s="29">
        <f>IFERROR(VLOOKUP(M228,'RoC5'!$B$1:$C$161,2,0),0)</f>
        <v>0</v>
      </c>
      <c r="O228" s="28">
        <f>IFERROR(VLOOKUP($B228,'RoC6'!$A$1:$B$161,2,0),0)</f>
        <v>0</v>
      </c>
      <c r="P228" s="29">
        <f>IFERROR(VLOOKUP(O228,'RoC6'!$B$1:$C$161,2,0),0)</f>
        <v>0</v>
      </c>
      <c r="Q228" s="28">
        <f>IFERROR(VLOOKUP($B228,'RoC7'!$A$1:$B$161,2,0),0)</f>
        <v>0</v>
      </c>
      <c r="R228" s="29">
        <f>IFERROR(VLOOKUP(Q228,'RoC7'!$B$1:$C$161,2,0),0)</f>
        <v>0</v>
      </c>
      <c r="S228" s="28">
        <f>IFERROR(VLOOKUP($B228,'RoC8'!$A$1:$B$161,2,0),0)</f>
        <v>0</v>
      </c>
      <c r="T228" s="29">
        <f>IFERROR(VLOOKUP(S228,'RoC8'!$B$1:$C$161,2,0),0)</f>
        <v>0</v>
      </c>
      <c r="U228" s="29">
        <f>IFERROR(VLOOKUP(E228,'RoC1'!$B$1:$C$160,2,0),0)</f>
        <v>0</v>
      </c>
      <c r="V228" s="29">
        <f>IFERROR(VLOOKUP(G228,'RoC2'!$B$1:$C$160,2,0),0)</f>
        <v>0</v>
      </c>
      <c r="W228" s="29">
        <f>IFERROR(VLOOKUP(I228,'RoC3'!$B$1:$C$160,2,0),0)</f>
        <v>0</v>
      </c>
      <c r="X228" s="29">
        <f>IFERROR(VLOOKUP(K228,'RoC4'!$B$1:$C$160,2,0),0)</f>
        <v>0</v>
      </c>
      <c r="Y228" s="29">
        <f>IFERROR(VLOOKUP(M228,'RoC5'!$B$1:$C$160,2,0),0)</f>
        <v>0</v>
      </c>
      <c r="Z228" s="29">
        <f>IFERROR(VLOOKUP(O228,'RoC6'!$B$1:$C$160,2,0),0)</f>
        <v>0</v>
      </c>
      <c r="AA228" s="29">
        <f>IFERROR(VLOOKUP(Q228,'RoC7'!$B$1:$C$160,2,0),0)</f>
        <v>0</v>
      </c>
      <c r="AB228" s="29">
        <f>IFERROR(VLOOKUP(S228,'RoC8'!$B$1:$C$160,2,0),0)</f>
        <v>0</v>
      </c>
    </row>
    <row r="229">
      <c r="A229" s="7">
        <v>228.0</v>
      </c>
      <c r="B229" s="57"/>
      <c r="C229" s="26">
        <f t="shared" si="1"/>
        <v>0</v>
      </c>
      <c r="D229" s="27"/>
      <c r="E229" s="28" t="str">
        <f>IFERROR(VLOOKUP($B229,'RoC1'!$A$1:$B$160,2,0),"0")</f>
        <v>0</v>
      </c>
      <c r="F229" s="29">
        <f>IFERROR(VLOOKUP(E229,'RoC1'!$B$1:$C$160,2,0),0)</f>
        <v>0</v>
      </c>
      <c r="G229" s="28" t="str">
        <f>IFERROR(VLOOKUP($B229,'RoC2'!$A$1:$B$161,2,0),"0")</f>
        <v>0</v>
      </c>
      <c r="H229" s="29">
        <f>IFERROR(VLOOKUP(G229,'RoC2'!$B$1:$C$161,2,0),0)</f>
        <v>0</v>
      </c>
      <c r="I229" s="28">
        <f>IFERROR(VLOOKUP($B229,'RoC3'!$A$1:$B$161,2,0),0)</f>
        <v>0</v>
      </c>
      <c r="J229" s="29">
        <f>IFERROR(VLOOKUP(I229,'RoC3'!$B$1:$C$161,2,0),0)</f>
        <v>0</v>
      </c>
      <c r="K229" s="28">
        <f>IFERROR(VLOOKUP($B229,'RoC4'!$A$1:$B$161,2,0),0)</f>
        <v>0</v>
      </c>
      <c r="L229" s="29">
        <f>IFERROR(VLOOKUP(K229,'RoC4'!$B$1:$C$161,2,0),0)</f>
        <v>0</v>
      </c>
      <c r="M229" s="28">
        <f>IFERROR(VLOOKUP($B229,'RoC5'!$A$1:$B$161,2,0),0)</f>
        <v>0</v>
      </c>
      <c r="N229" s="29">
        <f>IFERROR(VLOOKUP(M229,'RoC5'!$B$1:$C$161,2,0),0)</f>
        <v>0</v>
      </c>
      <c r="O229" s="28">
        <f>IFERROR(VLOOKUP($B229,'RoC6'!$A$1:$B$161,2,0),0)</f>
        <v>0</v>
      </c>
      <c r="P229" s="29">
        <f>IFERROR(VLOOKUP(O229,'RoC6'!$B$1:$C$161,2,0),0)</f>
        <v>0</v>
      </c>
      <c r="Q229" s="28">
        <f>IFERROR(VLOOKUP($B229,'RoC7'!$A$1:$B$161,2,0),0)</f>
        <v>0</v>
      </c>
      <c r="R229" s="29">
        <f>IFERROR(VLOOKUP(Q229,'RoC7'!$B$1:$C$161,2,0),0)</f>
        <v>0</v>
      </c>
      <c r="S229" s="28">
        <f>IFERROR(VLOOKUP($B229,'RoC8'!$A$1:$B$161,2,0),0)</f>
        <v>0</v>
      </c>
      <c r="T229" s="29">
        <f>IFERROR(VLOOKUP(S229,'RoC8'!$B$1:$C$161,2,0),0)</f>
        <v>0</v>
      </c>
      <c r="U229" s="29">
        <f>IFERROR(VLOOKUP(E229,'RoC1'!$B$1:$C$160,2,0),0)</f>
        <v>0</v>
      </c>
      <c r="V229" s="29">
        <f>IFERROR(VLOOKUP(G229,'RoC2'!$B$1:$C$160,2,0),0)</f>
        <v>0</v>
      </c>
      <c r="W229" s="29">
        <f>IFERROR(VLOOKUP(I229,'RoC3'!$B$1:$C$160,2,0),0)</f>
        <v>0</v>
      </c>
      <c r="X229" s="29">
        <f>IFERROR(VLOOKUP(K229,'RoC4'!$B$1:$C$160,2,0),0)</f>
        <v>0</v>
      </c>
      <c r="Y229" s="29">
        <f>IFERROR(VLOOKUP(M229,'RoC5'!$B$1:$C$160,2,0),0)</f>
        <v>0</v>
      </c>
      <c r="Z229" s="29">
        <f>IFERROR(VLOOKUP(O229,'RoC6'!$B$1:$C$160,2,0),0)</f>
        <v>0</v>
      </c>
      <c r="AA229" s="29">
        <f>IFERROR(VLOOKUP(Q229,'RoC7'!$B$1:$C$160,2,0),0)</f>
        <v>0</v>
      </c>
      <c r="AB229" s="29">
        <f>IFERROR(VLOOKUP(S229,'RoC8'!$B$1:$C$160,2,0),0)</f>
        <v>0</v>
      </c>
    </row>
    <row r="230">
      <c r="A230" s="7">
        <v>229.0</v>
      </c>
      <c r="B230" s="57"/>
      <c r="C230" s="26">
        <f t="shared" si="1"/>
        <v>0</v>
      </c>
      <c r="D230" s="27"/>
      <c r="E230" s="28" t="str">
        <f>IFERROR(VLOOKUP($B230,'RoC1'!$A$1:$B$160,2,0),"0")</f>
        <v>0</v>
      </c>
      <c r="F230" s="29">
        <f>IFERROR(VLOOKUP(E230,'RoC1'!$B$1:$C$160,2,0),0)</f>
        <v>0</v>
      </c>
      <c r="G230" s="28" t="str">
        <f>IFERROR(VLOOKUP($B230,'RoC2'!$A$1:$B$161,2,0),"0")</f>
        <v>0</v>
      </c>
      <c r="H230" s="29">
        <f>IFERROR(VLOOKUP(G230,'RoC2'!$B$1:$C$161,2,0),0)</f>
        <v>0</v>
      </c>
      <c r="I230" s="28">
        <f>IFERROR(VLOOKUP($B230,'RoC3'!$A$1:$B$161,2,0),0)</f>
        <v>0</v>
      </c>
      <c r="J230" s="29">
        <f>IFERROR(VLOOKUP(I230,'RoC3'!$B$1:$C$161,2,0),0)</f>
        <v>0</v>
      </c>
      <c r="K230" s="28">
        <f>IFERROR(VLOOKUP($B230,'RoC4'!$A$1:$B$161,2,0),0)</f>
        <v>0</v>
      </c>
      <c r="L230" s="29">
        <f>IFERROR(VLOOKUP(K230,'RoC4'!$B$1:$C$161,2,0),0)</f>
        <v>0</v>
      </c>
      <c r="M230" s="28">
        <f>IFERROR(VLOOKUP($B230,'RoC5'!$A$1:$B$161,2,0),0)</f>
        <v>0</v>
      </c>
      <c r="N230" s="29">
        <f>IFERROR(VLOOKUP(M230,'RoC5'!$B$1:$C$161,2,0),0)</f>
        <v>0</v>
      </c>
      <c r="O230" s="28">
        <f>IFERROR(VLOOKUP($B230,'RoC6'!$A$1:$B$161,2,0),0)</f>
        <v>0</v>
      </c>
      <c r="P230" s="29">
        <f>IFERROR(VLOOKUP(O230,'RoC6'!$B$1:$C$161,2,0),0)</f>
        <v>0</v>
      </c>
      <c r="Q230" s="28">
        <f>IFERROR(VLOOKUP($B230,'RoC7'!$A$1:$B$161,2,0),0)</f>
        <v>0</v>
      </c>
      <c r="R230" s="29">
        <f>IFERROR(VLOOKUP(Q230,'RoC7'!$B$1:$C$161,2,0),0)</f>
        <v>0</v>
      </c>
      <c r="S230" s="28">
        <f>IFERROR(VLOOKUP($B230,'RoC8'!$A$1:$B$161,2,0),0)</f>
        <v>0</v>
      </c>
      <c r="T230" s="29">
        <f>IFERROR(VLOOKUP(S230,'RoC8'!$B$1:$C$161,2,0),0)</f>
        <v>0</v>
      </c>
      <c r="U230" s="29">
        <f>IFERROR(VLOOKUP(E230,'RoC1'!$B$1:$C$160,2,0),0)</f>
        <v>0</v>
      </c>
      <c r="V230" s="29">
        <f>IFERROR(VLOOKUP(G230,'RoC2'!$B$1:$C$160,2,0),0)</f>
        <v>0</v>
      </c>
      <c r="W230" s="29">
        <f>IFERROR(VLOOKUP(I230,'RoC3'!$B$1:$C$160,2,0),0)</f>
        <v>0</v>
      </c>
      <c r="X230" s="29">
        <f>IFERROR(VLOOKUP(K230,'RoC4'!$B$1:$C$160,2,0),0)</f>
        <v>0</v>
      </c>
      <c r="Y230" s="29">
        <f>IFERROR(VLOOKUP(M230,'RoC5'!$B$1:$C$160,2,0),0)</f>
        <v>0</v>
      </c>
      <c r="Z230" s="29">
        <f>IFERROR(VLOOKUP(O230,'RoC6'!$B$1:$C$160,2,0),0)</f>
        <v>0</v>
      </c>
      <c r="AA230" s="29">
        <f>IFERROR(VLOOKUP(Q230,'RoC7'!$B$1:$C$160,2,0),0)</f>
        <v>0</v>
      </c>
      <c r="AB230" s="29">
        <f>IFERROR(VLOOKUP(S230,'RoC8'!$B$1:$C$160,2,0),0)</f>
        <v>0</v>
      </c>
    </row>
    <row r="231">
      <c r="A231" s="7">
        <v>230.0</v>
      </c>
      <c r="B231" s="57"/>
      <c r="C231" s="26">
        <f t="shared" si="1"/>
        <v>0</v>
      </c>
      <c r="D231" s="27"/>
      <c r="E231" s="28" t="str">
        <f>IFERROR(VLOOKUP($B231,'RoC1'!$A$1:$B$160,2,0),"0")</f>
        <v>0</v>
      </c>
      <c r="F231" s="29">
        <f>IFERROR(VLOOKUP(E231,'RoC1'!$B$1:$C$160,2,0),0)</f>
        <v>0</v>
      </c>
      <c r="G231" s="28" t="str">
        <f>IFERROR(VLOOKUP($B231,'RoC2'!$A$1:$B$161,2,0),"0")</f>
        <v>0</v>
      </c>
      <c r="H231" s="29">
        <f>IFERROR(VLOOKUP(G231,'RoC2'!$B$1:$C$161,2,0),0)</f>
        <v>0</v>
      </c>
      <c r="I231" s="28">
        <f>IFERROR(VLOOKUP($B231,'RoC3'!$A$1:$B$161,2,0),0)</f>
        <v>0</v>
      </c>
      <c r="J231" s="29">
        <f>IFERROR(VLOOKUP(I231,'RoC3'!$B$1:$C$161,2,0),0)</f>
        <v>0</v>
      </c>
      <c r="K231" s="28">
        <f>IFERROR(VLOOKUP($B231,'RoC4'!$A$1:$B$161,2,0),0)</f>
        <v>0</v>
      </c>
      <c r="L231" s="29">
        <f>IFERROR(VLOOKUP(K231,'RoC4'!$B$1:$C$161,2,0),0)</f>
        <v>0</v>
      </c>
      <c r="M231" s="28">
        <f>IFERROR(VLOOKUP($B231,'RoC5'!$A$1:$B$161,2,0),0)</f>
        <v>0</v>
      </c>
      <c r="N231" s="29">
        <f>IFERROR(VLOOKUP(M231,'RoC5'!$B$1:$C$161,2,0),0)</f>
        <v>0</v>
      </c>
      <c r="O231" s="28">
        <f>IFERROR(VLOOKUP($B231,'RoC6'!$A$1:$B$161,2,0),0)</f>
        <v>0</v>
      </c>
      <c r="P231" s="29">
        <f>IFERROR(VLOOKUP(O231,'RoC6'!$B$1:$C$161,2,0),0)</f>
        <v>0</v>
      </c>
      <c r="Q231" s="28">
        <f>IFERROR(VLOOKUP($B231,'RoC7'!$A$1:$B$161,2,0),0)</f>
        <v>0</v>
      </c>
      <c r="R231" s="29">
        <f>IFERROR(VLOOKUP(Q231,'RoC7'!$B$1:$C$161,2,0),0)</f>
        <v>0</v>
      </c>
      <c r="S231" s="28">
        <f>IFERROR(VLOOKUP($B231,'RoC8'!$A$1:$B$161,2,0),0)</f>
        <v>0</v>
      </c>
      <c r="T231" s="29">
        <f>IFERROR(VLOOKUP(S231,'RoC8'!$B$1:$C$161,2,0),0)</f>
        <v>0</v>
      </c>
      <c r="U231" s="29">
        <f>IFERROR(VLOOKUP(E231,'RoC1'!$B$1:$C$160,2,0),0)</f>
        <v>0</v>
      </c>
      <c r="V231" s="29">
        <f>IFERROR(VLOOKUP(G231,'RoC2'!$B$1:$C$160,2,0),0)</f>
        <v>0</v>
      </c>
      <c r="W231" s="29">
        <f>IFERROR(VLOOKUP(I231,'RoC3'!$B$1:$C$160,2,0),0)</f>
        <v>0</v>
      </c>
      <c r="X231" s="29">
        <f>IFERROR(VLOOKUP(K231,'RoC4'!$B$1:$C$160,2,0),0)</f>
        <v>0</v>
      </c>
      <c r="Y231" s="29">
        <f>IFERROR(VLOOKUP(M231,'RoC5'!$B$1:$C$160,2,0),0)</f>
        <v>0</v>
      </c>
      <c r="Z231" s="29">
        <f>IFERROR(VLOOKUP(O231,'RoC6'!$B$1:$C$160,2,0),0)</f>
        <v>0</v>
      </c>
      <c r="AA231" s="29">
        <f>IFERROR(VLOOKUP(Q231,'RoC7'!$B$1:$C$160,2,0),0)</f>
        <v>0</v>
      </c>
      <c r="AB231" s="29">
        <f>IFERROR(VLOOKUP(S231,'RoC8'!$B$1:$C$160,2,0),0)</f>
        <v>0</v>
      </c>
    </row>
    <row r="232">
      <c r="A232" s="7">
        <v>231.0</v>
      </c>
      <c r="B232" s="57"/>
      <c r="C232" s="26">
        <f t="shared" si="1"/>
        <v>0</v>
      </c>
      <c r="D232" s="27"/>
      <c r="E232" s="28" t="str">
        <f>IFERROR(VLOOKUP($B232,'RoC1'!$A$1:$B$160,2,0),"0")</f>
        <v>0</v>
      </c>
      <c r="F232" s="29">
        <f>IFERROR(VLOOKUP(E232,'RoC1'!$B$1:$C$160,2,0),0)</f>
        <v>0</v>
      </c>
      <c r="G232" s="28" t="str">
        <f>IFERROR(VLOOKUP($B232,'RoC2'!$A$1:$B$161,2,0),"0")</f>
        <v>0</v>
      </c>
      <c r="H232" s="29">
        <f>IFERROR(VLOOKUP(G232,'RoC2'!$B$1:$C$161,2,0),0)</f>
        <v>0</v>
      </c>
      <c r="I232" s="28">
        <f>IFERROR(VLOOKUP($B232,'RoC3'!$A$1:$B$161,2,0),0)</f>
        <v>0</v>
      </c>
      <c r="J232" s="29">
        <f>IFERROR(VLOOKUP(I232,'RoC3'!$B$1:$C$161,2,0),0)</f>
        <v>0</v>
      </c>
      <c r="K232" s="28">
        <f>IFERROR(VLOOKUP($B232,'RoC4'!$A$1:$B$161,2,0),0)</f>
        <v>0</v>
      </c>
      <c r="L232" s="29">
        <f>IFERROR(VLOOKUP(K232,'RoC4'!$B$1:$C$161,2,0),0)</f>
        <v>0</v>
      </c>
      <c r="M232" s="28">
        <f>IFERROR(VLOOKUP($B232,'RoC5'!$A$1:$B$161,2,0),0)</f>
        <v>0</v>
      </c>
      <c r="N232" s="29">
        <f>IFERROR(VLOOKUP(M232,'RoC5'!$B$1:$C$161,2,0),0)</f>
        <v>0</v>
      </c>
      <c r="O232" s="28">
        <f>IFERROR(VLOOKUP($B232,'RoC6'!$A$1:$B$161,2,0),0)</f>
        <v>0</v>
      </c>
      <c r="P232" s="29">
        <f>IFERROR(VLOOKUP(O232,'RoC6'!$B$1:$C$161,2,0),0)</f>
        <v>0</v>
      </c>
      <c r="Q232" s="28">
        <f>IFERROR(VLOOKUP($B232,'RoC7'!$A$1:$B$161,2,0),0)</f>
        <v>0</v>
      </c>
      <c r="R232" s="29">
        <f>IFERROR(VLOOKUP(Q232,'RoC7'!$B$1:$C$161,2,0),0)</f>
        <v>0</v>
      </c>
      <c r="S232" s="28">
        <f>IFERROR(VLOOKUP($B232,'RoC8'!$A$1:$B$161,2,0),0)</f>
        <v>0</v>
      </c>
      <c r="T232" s="29">
        <f>IFERROR(VLOOKUP(S232,'RoC8'!$B$1:$C$161,2,0),0)</f>
        <v>0</v>
      </c>
      <c r="U232" s="29">
        <f>IFERROR(VLOOKUP(E232,'RoC1'!$B$1:$C$160,2,0),0)</f>
        <v>0</v>
      </c>
      <c r="V232" s="29">
        <f>IFERROR(VLOOKUP(G232,'RoC2'!$B$1:$C$160,2,0),0)</f>
        <v>0</v>
      </c>
      <c r="W232" s="29">
        <f>IFERROR(VLOOKUP(I232,'RoC3'!$B$1:$C$160,2,0),0)</f>
        <v>0</v>
      </c>
      <c r="X232" s="29">
        <f>IFERROR(VLOOKUP(K232,'RoC4'!$B$1:$C$160,2,0),0)</f>
        <v>0</v>
      </c>
      <c r="Y232" s="29">
        <f>IFERROR(VLOOKUP(M232,'RoC5'!$B$1:$C$160,2,0),0)</f>
        <v>0</v>
      </c>
      <c r="Z232" s="29">
        <f>IFERROR(VLOOKUP(O232,'RoC6'!$B$1:$C$160,2,0),0)</f>
        <v>0</v>
      </c>
      <c r="AA232" s="29">
        <f>IFERROR(VLOOKUP(Q232,'RoC7'!$B$1:$C$160,2,0),0)</f>
        <v>0</v>
      </c>
      <c r="AB232" s="29">
        <f>IFERROR(VLOOKUP(S232,'RoC8'!$B$1:$C$160,2,0),0)</f>
        <v>0</v>
      </c>
    </row>
    <row r="233">
      <c r="A233" s="7">
        <v>232.0</v>
      </c>
      <c r="B233" s="57"/>
      <c r="C233" s="26">
        <f t="shared" si="1"/>
        <v>0</v>
      </c>
      <c r="D233" s="27"/>
      <c r="E233" s="28" t="str">
        <f>IFERROR(VLOOKUP($B233,'RoC1'!$A$1:$B$160,2,0),"0")</f>
        <v>0</v>
      </c>
      <c r="F233" s="29">
        <f>IFERROR(VLOOKUP(E233,'RoC1'!$B$1:$C$160,2,0),0)</f>
        <v>0</v>
      </c>
      <c r="G233" s="28" t="str">
        <f>IFERROR(VLOOKUP($B233,'RoC2'!$A$1:$B$161,2,0),"0")</f>
        <v>0</v>
      </c>
      <c r="H233" s="29">
        <f>IFERROR(VLOOKUP(G233,'RoC2'!$B$1:$C$161,2,0),0)</f>
        <v>0</v>
      </c>
      <c r="I233" s="28">
        <f>IFERROR(VLOOKUP($B233,'RoC3'!$A$1:$B$161,2,0),0)</f>
        <v>0</v>
      </c>
      <c r="J233" s="29">
        <f>IFERROR(VLOOKUP(I233,'RoC3'!$B$1:$C$161,2,0),0)</f>
        <v>0</v>
      </c>
      <c r="K233" s="28">
        <f>IFERROR(VLOOKUP($B233,'RoC4'!$A$1:$B$161,2,0),0)</f>
        <v>0</v>
      </c>
      <c r="L233" s="29">
        <f>IFERROR(VLOOKUP(K233,'RoC4'!$B$1:$C$161,2,0),0)</f>
        <v>0</v>
      </c>
      <c r="M233" s="28">
        <f>IFERROR(VLOOKUP($B233,'RoC5'!$A$1:$B$161,2,0),0)</f>
        <v>0</v>
      </c>
      <c r="N233" s="29">
        <f>IFERROR(VLOOKUP(M233,'RoC5'!$B$1:$C$161,2,0),0)</f>
        <v>0</v>
      </c>
      <c r="O233" s="28">
        <f>IFERROR(VLOOKUP($B233,'RoC6'!$A$1:$B$161,2,0),0)</f>
        <v>0</v>
      </c>
      <c r="P233" s="29">
        <f>IFERROR(VLOOKUP(O233,'RoC6'!$B$1:$C$161,2,0),0)</f>
        <v>0</v>
      </c>
      <c r="Q233" s="28">
        <f>IFERROR(VLOOKUP($B233,'RoC7'!$A$1:$B$161,2,0),0)</f>
        <v>0</v>
      </c>
      <c r="R233" s="29">
        <f>IFERROR(VLOOKUP(Q233,'RoC7'!$B$1:$C$161,2,0),0)</f>
        <v>0</v>
      </c>
      <c r="S233" s="28">
        <f>IFERROR(VLOOKUP($B233,'RoC8'!$A$1:$B$161,2,0),0)</f>
        <v>0</v>
      </c>
      <c r="T233" s="29">
        <f>IFERROR(VLOOKUP(S233,'RoC8'!$B$1:$C$161,2,0),0)</f>
        <v>0</v>
      </c>
      <c r="U233" s="29">
        <f>IFERROR(VLOOKUP(E233,'RoC1'!$B$1:$C$160,2,0),0)</f>
        <v>0</v>
      </c>
      <c r="V233" s="29">
        <f>IFERROR(VLOOKUP(G233,'RoC2'!$B$1:$C$160,2,0),0)</f>
        <v>0</v>
      </c>
      <c r="W233" s="29">
        <f>IFERROR(VLOOKUP(I233,'RoC3'!$B$1:$C$160,2,0),0)</f>
        <v>0</v>
      </c>
      <c r="X233" s="29">
        <f>IFERROR(VLOOKUP(K233,'RoC4'!$B$1:$C$160,2,0),0)</f>
        <v>0</v>
      </c>
      <c r="Y233" s="29">
        <f>IFERROR(VLOOKUP(M233,'RoC5'!$B$1:$C$160,2,0),0)</f>
        <v>0</v>
      </c>
      <c r="Z233" s="29">
        <f>IFERROR(VLOOKUP(O233,'RoC6'!$B$1:$C$160,2,0),0)</f>
        <v>0</v>
      </c>
      <c r="AA233" s="29">
        <f>IFERROR(VLOOKUP(Q233,'RoC7'!$B$1:$C$160,2,0),0)</f>
        <v>0</v>
      </c>
      <c r="AB233" s="29">
        <f>IFERROR(VLOOKUP(S233,'RoC8'!$B$1:$C$160,2,0),0)</f>
        <v>0</v>
      </c>
    </row>
    <row r="234">
      <c r="A234" s="7">
        <v>233.0</v>
      </c>
      <c r="B234" s="57"/>
      <c r="C234" s="26">
        <f t="shared" si="1"/>
        <v>0</v>
      </c>
      <c r="D234" s="27"/>
      <c r="E234" s="28" t="str">
        <f>IFERROR(VLOOKUP($B234,'RoC1'!$A$1:$B$160,2,0),"0")</f>
        <v>0</v>
      </c>
      <c r="F234" s="29">
        <f>IFERROR(VLOOKUP(E234,'RoC1'!$B$1:$C$160,2,0),0)</f>
        <v>0</v>
      </c>
      <c r="G234" s="28" t="str">
        <f>IFERROR(VLOOKUP($B234,'RoC2'!$A$1:$B$161,2,0),"0")</f>
        <v>0</v>
      </c>
      <c r="H234" s="29">
        <f>IFERROR(VLOOKUP(G234,'RoC2'!$B$1:$C$161,2,0),0)</f>
        <v>0</v>
      </c>
      <c r="I234" s="28">
        <f>IFERROR(VLOOKUP($B234,'RoC3'!$A$1:$B$161,2,0),0)</f>
        <v>0</v>
      </c>
      <c r="J234" s="29">
        <f>IFERROR(VLOOKUP(I234,'RoC3'!$B$1:$C$161,2,0),0)</f>
        <v>0</v>
      </c>
      <c r="K234" s="28">
        <f>IFERROR(VLOOKUP($B234,'RoC4'!$A$1:$B$161,2,0),0)</f>
        <v>0</v>
      </c>
      <c r="L234" s="29">
        <f>IFERROR(VLOOKUP(K234,'RoC4'!$B$1:$C$161,2,0),0)</f>
        <v>0</v>
      </c>
      <c r="M234" s="28">
        <f>IFERROR(VLOOKUP($B234,'RoC5'!$A$1:$B$161,2,0),0)</f>
        <v>0</v>
      </c>
      <c r="N234" s="29">
        <f>IFERROR(VLOOKUP(M234,'RoC5'!$B$1:$C$161,2,0),0)</f>
        <v>0</v>
      </c>
      <c r="O234" s="28">
        <f>IFERROR(VLOOKUP($B234,'RoC6'!$A$1:$B$161,2,0),0)</f>
        <v>0</v>
      </c>
      <c r="P234" s="29">
        <f>IFERROR(VLOOKUP(O234,'RoC6'!$B$1:$C$161,2,0),0)</f>
        <v>0</v>
      </c>
      <c r="Q234" s="28">
        <f>IFERROR(VLOOKUP($B234,'RoC7'!$A$1:$B$161,2,0),0)</f>
        <v>0</v>
      </c>
      <c r="R234" s="29">
        <f>IFERROR(VLOOKUP(Q234,'RoC7'!$B$1:$C$161,2,0),0)</f>
        <v>0</v>
      </c>
      <c r="S234" s="28">
        <f>IFERROR(VLOOKUP($B234,'RoC8'!$A$1:$B$161,2,0),0)</f>
        <v>0</v>
      </c>
      <c r="T234" s="29">
        <f>IFERROR(VLOOKUP(S234,'RoC8'!$B$1:$C$161,2,0),0)</f>
        <v>0</v>
      </c>
      <c r="U234" s="29">
        <f>IFERROR(VLOOKUP(E234,'RoC1'!$B$1:$C$160,2,0),0)</f>
        <v>0</v>
      </c>
      <c r="V234" s="29">
        <f>IFERROR(VLOOKUP(G234,'RoC2'!$B$1:$C$160,2,0),0)</f>
        <v>0</v>
      </c>
      <c r="W234" s="29">
        <f>IFERROR(VLOOKUP(I234,'RoC3'!$B$1:$C$160,2,0),0)</f>
        <v>0</v>
      </c>
      <c r="X234" s="29">
        <f>IFERROR(VLOOKUP(K234,'RoC4'!$B$1:$C$160,2,0),0)</f>
        <v>0</v>
      </c>
      <c r="Y234" s="29">
        <f>IFERROR(VLOOKUP(M234,'RoC5'!$B$1:$C$160,2,0),0)</f>
        <v>0</v>
      </c>
      <c r="Z234" s="29">
        <f>IFERROR(VLOOKUP(O234,'RoC6'!$B$1:$C$160,2,0),0)</f>
        <v>0</v>
      </c>
      <c r="AA234" s="29">
        <f>IFERROR(VLOOKUP(Q234,'RoC7'!$B$1:$C$160,2,0),0)</f>
        <v>0</v>
      </c>
      <c r="AB234" s="29">
        <f>IFERROR(VLOOKUP(S234,'RoC8'!$B$1:$C$160,2,0),0)</f>
        <v>0</v>
      </c>
    </row>
    <row r="235">
      <c r="A235" s="7">
        <v>234.0</v>
      </c>
      <c r="B235" s="57"/>
      <c r="C235" s="26">
        <f t="shared" si="1"/>
        <v>0</v>
      </c>
      <c r="D235" s="27"/>
      <c r="E235" s="28" t="str">
        <f>IFERROR(VLOOKUP($B235,'RoC1'!$A$1:$B$160,2,0),"0")</f>
        <v>0</v>
      </c>
      <c r="F235" s="29">
        <f>IFERROR(VLOOKUP(E235,'RoC1'!$B$1:$C$160,2,0),0)</f>
        <v>0</v>
      </c>
      <c r="G235" s="28" t="str">
        <f>IFERROR(VLOOKUP($B235,'RoC2'!$A$1:$B$161,2,0),"0")</f>
        <v>0</v>
      </c>
      <c r="H235" s="29">
        <f>IFERROR(VLOOKUP(G235,'RoC2'!$B$1:$C$161,2,0),0)</f>
        <v>0</v>
      </c>
      <c r="I235" s="28">
        <f>IFERROR(VLOOKUP($B235,'RoC3'!$A$1:$B$161,2,0),0)</f>
        <v>0</v>
      </c>
      <c r="J235" s="29">
        <f>IFERROR(VLOOKUP(I235,'RoC3'!$B$1:$C$161,2,0),0)</f>
        <v>0</v>
      </c>
      <c r="K235" s="28">
        <f>IFERROR(VLOOKUP($B235,'RoC4'!$A$1:$B$161,2,0),0)</f>
        <v>0</v>
      </c>
      <c r="L235" s="29">
        <f>IFERROR(VLOOKUP(K235,'RoC4'!$B$1:$C$161,2,0),0)</f>
        <v>0</v>
      </c>
      <c r="M235" s="28">
        <f>IFERROR(VLOOKUP($B235,'RoC5'!$A$1:$B$161,2,0),0)</f>
        <v>0</v>
      </c>
      <c r="N235" s="29">
        <f>IFERROR(VLOOKUP(M235,'RoC5'!$B$1:$C$161,2,0),0)</f>
        <v>0</v>
      </c>
      <c r="O235" s="28">
        <f>IFERROR(VLOOKUP($B235,'RoC6'!$A$1:$B$161,2,0),0)</f>
        <v>0</v>
      </c>
      <c r="P235" s="29">
        <f>IFERROR(VLOOKUP(O235,'RoC6'!$B$1:$C$161,2,0),0)</f>
        <v>0</v>
      </c>
      <c r="Q235" s="28">
        <f>IFERROR(VLOOKUP($B235,'RoC7'!$A$1:$B$161,2,0),0)</f>
        <v>0</v>
      </c>
      <c r="R235" s="29">
        <f>IFERROR(VLOOKUP(Q235,'RoC7'!$B$1:$C$161,2,0),0)</f>
        <v>0</v>
      </c>
      <c r="S235" s="28">
        <f>IFERROR(VLOOKUP($B235,'RoC8'!$A$1:$B$161,2,0),0)</f>
        <v>0</v>
      </c>
      <c r="T235" s="29">
        <f>IFERROR(VLOOKUP(S235,'RoC8'!$B$1:$C$161,2,0),0)</f>
        <v>0</v>
      </c>
      <c r="U235" s="29">
        <f>IFERROR(VLOOKUP(E235,'RoC1'!$B$1:$C$160,2,0),0)</f>
        <v>0</v>
      </c>
      <c r="V235" s="29">
        <f>IFERROR(VLOOKUP(G235,'RoC2'!$B$1:$C$160,2,0),0)</f>
        <v>0</v>
      </c>
      <c r="W235" s="29">
        <f>IFERROR(VLOOKUP(I235,'RoC3'!$B$1:$C$160,2,0),0)</f>
        <v>0</v>
      </c>
      <c r="X235" s="29">
        <f>IFERROR(VLOOKUP(K235,'RoC4'!$B$1:$C$160,2,0),0)</f>
        <v>0</v>
      </c>
      <c r="Y235" s="29">
        <f>IFERROR(VLOOKUP(M235,'RoC5'!$B$1:$C$160,2,0),0)</f>
        <v>0</v>
      </c>
      <c r="Z235" s="29">
        <f>IFERROR(VLOOKUP(O235,'RoC6'!$B$1:$C$160,2,0),0)</f>
        <v>0</v>
      </c>
      <c r="AA235" s="29">
        <f>IFERROR(VLOOKUP(Q235,'RoC7'!$B$1:$C$160,2,0),0)</f>
        <v>0</v>
      </c>
      <c r="AB235" s="29">
        <f>IFERROR(VLOOKUP(S235,'RoC8'!$B$1:$C$160,2,0),0)</f>
        <v>0</v>
      </c>
    </row>
    <row r="236">
      <c r="A236" s="7">
        <v>235.0</v>
      </c>
      <c r="B236" s="57"/>
      <c r="C236" s="26">
        <f t="shared" si="1"/>
        <v>0</v>
      </c>
      <c r="D236" s="27"/>
      <c r="E236" s="28" t="str">
        <f>IFERROR(VLOOKUP($B236,'RoC1'!$A$1:$B$160,2,0),"0")</f>
        <v>0</v>
      </c>
      <c r="F236" s="29">
        <f>IFERROR(VLOOKUP(E236,'RoC1'!$B$1:$C$160,2,0),0)</f>
        <v>0</v>
      </c>
      <c r="G236" s="28" t="str">
        <f>IFERROR(VLOOKUP($B236,'RoC2'!$A$1:$B$161,2,0),"0")</f>
        <v>0</v>
      </c>
      <c r="H236" s="29">
        <f>IFERROR(VLOOKUP(G236,'RoC2'!$B$1:$C$161,2,0),0)</f>
        <v>0</v>
      </c>
      <c r="I236" s="28">
        <f>IFERROR(VLOOKUP($B236,'RoC3'!$A$1:$B$161,2,0),0)</f>
        <v>0</v>
      </c>
      <c r="J236" s="29">
        <f>IFERROR(VLOOKUP(I236,'RoC3'!$B$1:$C$161,2,0),0)</f>
        <v>0</v>
      </c>
      <c r="K236" s="28">
        <f>IFERROR(VLOOKUP($B236,'RoC4'!$A$1:$B$161,2,0),0)</f>
        <v>0</v>
      </c>
      <c r="L236" s="29">
        <f>IFERROR(VLOOKUP(K236,'RoC4'!$B$1:$C$161,2,0),0)</f>
        <v>0</v>
      </c>
      <c r="M236" s="28">
        <f>IFERROR(VLOOKUP($B236,'RoC5'!$A$1:$B$161,2,0),0)</f>
        <v>0</v>
      </c>
      <c r="N236" s="29">
        <f>IFERROR(VLOOKUP(M236,'RoC5'!$B$1:$C$161,2,0),0)</f>
        <v>0</v>
      </c>
      <c r="O236" s="28">
        <f>IFERROR(VLOOKUP($B236,'RoC6'!$A$1:$B$161,2,0),0)</f>
        <v>0</v>
      </c>
      <c r="P236" s="29">
        <f>IFERROR(VLOOKUP(O236,'RoC6'!$B$1:$C$161,2,0),0)</f>
        <v>0</v>
      </c>
      <c r="Q236" s="28">
        <f>IFERROR(VLOOKUP($B236,'RoC7'!$A$1:$B$161,2,0),0)</f>
        <v>0</v>
      </c>
      <c r="R236" s="29">
        <f>IFERROR(VLOOKUP(Q236,'RoC7'!$B$1:$C$161,2,0),0)</f>
        <v>0</v>
      </c>
      <c r="S236" s="28">
        <f>IFERROR(VLOOKUP($B236,'RoC8'!$A$1:$B$161,2,0),0)</f>
        <v>0</v>
      </c>
      <c r="T236" s="29">
        <f>IFERROR(VLOOKUP(S236,'RoC8'!$B$1:$C$161,2,0),0)</f>
        <v>0</v>
      </c>
      <c r="U236" s="29">
        <f>IFERROR(VLOOKUP(E236,'RoC1'!$B$1:$C$160,2,0),0)</f>
        <v>0</v>
      </c>
      <c r="V236" s="29">
        <f>IFERROR(VLOOKUP(G236,'RoC2'!$B$1:$C$160,2,0),0)</f>
        <v>0</v>
      </c>
      <c r="W236" s="29">
        <f>IFERROR(VLOOKUP(I236,'RoC3'!$B$1:$C$160,2,0),0)</f>
        <v>0</v>
      </c>
      <c r="X236" s="29">
        <f>IFERROR(VLOOKUP(K236,'RoC4'!$B$1:$C$160,2,0),0)</f>
        <v>0</v>
      </c>
      <c r="Y236" s="29">
        <f>IFERROR(VLOOKUP(M236,'RoC5'!$B$1:$C$160,2,0),0)</f>
        <v>0</v>
      </c>
      <c r="Z236" s="29">
        <f>IFERROR(VLOOKUP(O236,'RoC6'!$B$1:$C$160,2,0),0)</f>
        <v>0</v>
      </c>
      <c r="AA236" s="29">
        <f>IFERROR(VLOOKUP(Q236,'RoC7'!$B$1:$C$160,2,0),0)</f>
        <v>0</v>
      </c>
      <c r="AB236" s="29">
        <f>IFERROR(VLOOKUP(S236,'RoC8'!$B$1:$C$160,2,0),0)</f>
        <v>0</v>
      </c>
    </row>
    <row r="237">
      <c r="A237" s="7">
        <v>236.0</v>
      </c>
      <c r="B237" s="57"/>
      <c r="C237" s="26">
        <f t="shared" si="1"/>
        <v>0</v>
      </c>
      <c r="D237" s="27"/>
      <c r="E237" s="28" t="str">
        <f>IFERROR(VLOOKUP($B237,'RoC1'!$A$1:$B$160,2,0),"0")</f>
        <v>0</v>
      </c>
      <c r="F237" s="29">
        <f>IFERROR(VLOOKUP(E237,'RoC1'!$B$1:$C$160,2,0),0)</f>
        <v>0</v>
      </c>
      <c r="G237" s="28" t="str">
        <f>IFERROR(VLOOKUP($B237,'RoC2'!$A$1:$B$161,2,0),"0")</f>
        <v>0</v>
      </c>
      <c r="H237" s="29">
        <f>IFERROR(VLOOKUP(G237,'RoC2'!$B$1:$C$161,2,0),0)</f>
        <v>0</v>
      </c>
      <c r="I237" s="28">
        <f>IFERROR(VLOOKUP($B237,'RoC3'!$A$1:$B$161,2,0),0)</f>
        <v>0</v>
      </c>
      <c r="J237" s="29">
        <f>IFERROR(VLOOKUP(I237,'RoC3'!$B$1:$C$161,2,0),0)</f>
        <v>0</v>
      </c>
      <c r="K237" s="28">
        <f>IFERROR(VLOOKUP($B237,'RoC4'!$A$1:$B$161,2,0),0)</f>
        <v>0</v>
      </c>
      <c r="L237" s="29">
        <f>IFERROR(VLOOKUP(K237,'RoC4'!$B$1:$C$161,2,0),0)</f>
        <v>0</v>
      </c>
      <c r="M237" s="28">
        <f>IFERROR(VLOOKUP($B237,'RoC5'!$A$1:$B$161,2,0),0)</f>
        <v>0</v>
      </c>
      <c r="N237" s="29">
        <f>IFERROR(VLOOKUP(M237,'RoC5'!$B$1:$C$161,2,0),0)</f>
        <v>0</v>
      </c>
      <c r="O237" s="28">
        <f>IFERROR(VLOOKUP($B237,'RoC6'!$A$1:$B$161,2,0),0)</f>
        <v>0</v>
      </c>
      <c r="P237" s="29">
        <f>IFERROR(VLOOKUP(O237,'RoC6'!$B$1:$C$161,2,0),0)</f>
        <v>0</v>
      </c>
      <c r="Q237" s="28">
        <f>IFERROR(VLOOKUP($B237,'RoC7'!$A$1:$B$161,2,0),0)</f>
        <v>0</v>
      </c>
      <c r="R237" s="29">
        <f>IFERROR(VLOOKUP(Q237,'RoC7'!$B$1:$C$161,2,0),0)</f>
        <v>0</v>
      </c>
      <c r="S237" s="28">
        <f>IFERROR(VLOOKUP($B237,'RoC8'!$A$1:$B$161,2,0),0)</f>
        <v>0</v>
      </c>
      <c r="T237" s="29">
        <f>IFERROR(VLOOKUP(S237,'RoC8'!$B$1:$C$161,2,0),0)</f>
        <v>0</v>
      </c>
      <c r="U237" s="29">
        <f>IFERROR(VLOOKUP(E237,'RoC1'!$B$1:$C$160,2,0),0)</f>
        <v>0</v>
      </c>
      <c r="V237" s="29">
        <f>IFERROR(VLOOKUP(G237,'RoC2'!$B$1:$C$160,2,0),0)</f>
        <v>0</v>
      </c>
      <c r="W237" s="29">
        <f>IFERROR(VLOOKUP(I237,'RoC3'!$B$1:$C$160,2,0),0)</f>
        <v>0</v>
      </c>
      <c r="X237" s="29">
        <f>IFERROR(VLOOKUP(K237,'RoC4'!$B$1:$C$160,2,0),0)</f>
        <v>0</v>
      </c>
      <c r="Y237" s="29">
        <f>IFERROR(VLOOKUP(M237,'RoC5'!$B$1:$C$160,2,0),0)</f>
        <v>0</v>
      </c>
      <c r="Z237" s="29">
        <f>IFERROR(VLOOKUP(O237,'RoC6'!$B$1:$C$160,2,0),0)</f>
        <v>0</v>
      </c>
      <c r="AA237" s="29">
        <f>IFERROR(VLOOKUP(Q237,'RoC7'!$B$1:$C$160,2,0),0)</f>
        <v>0</v>
      </c>
      <c r="AB237" s="29">
        <f>IFERROR(VLOOKUP(S237,'RoC8'!$B$1:$C$160,2,0),0)</f>
        <v>0</v>
      </c>
    </row>
    <row r="238">
      <c r="A238" s="7">
        <v>237.0</v>
      </c>
      <c r="B238" s="57"/>
      <c r="C238" s="26">
        <f t="shared" si="1"/>
        <v>0</v>
      </c>
      <c r="D238" s="27"/>
      <c r="E238" s="28" t="str">
        <f>IFERROR(VLOOKUP($B238,'RoC1'!$A$1:$B$160,2,0),"0")</f>
        <v>0</v>
      </c>
      <c r="F238" s="29">
        <f>IFERROR(VLOOKUP(E238,'RoC1'!$B$1:$C$160,2,0),0)</f>
        <v>0</v>
      </c>
      <c r="G238" s="28" t="str">
        <f>IFERROR(VLOOKUP($B238,'RoC2'!$A$1:$B$161,2,0),"0")</f>
        <v>0</v>
      </c>
      <c r="H238" s="29">
        <f>IFERROR(VLOOKUP(G238,'RoC2'!$B$1:$C$161,2,0),0)</f>
        <v>0</v>
      </c>
      <c r="I238" s="28">
        <f>IFERROR(VLOOKUP($B238,'RoC3'!$A$1:$B$161,2,0),0)</f>
        <v>0</v>
      </c>
      <c r="J238" s="29">
        <f>IFERROR(VLOOKUP(I238,'RoC3'!$B$1:$C$161,2,0),0)</f>
        <v>0</v>
      </c>
      <c r="K238" s="28">
        <f>IFERROR(VLOOKUP($B238,'RoC4'!$A$1:$B$161,2,0),0)</f>
        <v>0</v>
      </c>
      <c r="L238" s="29">
        <f>IFERROR(VLOOKUP(K238,'RoC4'!$B$1:$C$161,2,0),0)</f>
        <v>0</v>
      </c>
      <c r="M238" s="28">
        <f>IFERROR(VLOOKUP($B238,'RoC5'!$A$1:$B$161,2,0),0)</f>
        <v>0</v>
      </c>
      <c r="N238" s="29">
        <f>IFERROR(VLOOKUP(M238,'RoC5'!$B$1:$C$161,2,0),0)</f>
        <v>0</v>
      </c>
      <c r="O238" s="28">
        <f>IFERROR(VLOOKUP($B238,'RoC6'!$A$1:$B$161,2,0),0)</f>
        <v>0</v>
      </c>
      <c r="P238" s="29">
        <f>IFERROR(VLOOKUP(O238,'RoC6'!$B$1:$C$161,2,0),0)</f>
        <v>0</v>
      </c>
      <c r="Q238" s="28">
        <f>IFERROR(VLOOKUP($B238,'RoC7'!$A$1:$B$161,2,0),0)</f>
        <v>0</v>
      </c>
      <c r="R238" s="29">
        <f>IFERROR(VLOOKUP(Q238,'RoC7'!$B$1:$C$161,2,0),0)</f>
        <v>0</v>
      </c>
      <c r="S238" s="28">
        <f>IFERROR(VLOOKUP($B238,'RoC8'!$A$1:$B$161,2,0),0)</f>
        <v>0</v>
      </c>
      <c r="T238" s="29">
        <f>IFERROR(VLOOKUP(S238,'RoC8'!$B$1:$C$161,2,0),0)</f>
        <v>0</v>
      </c>
      <c r="U238" s="29">
        <f>IFERROR(VLOOKUP(E238,'RoC1'!$B$1:$C$160,2,0),0)</f>
        <v>0</v>
      </c>
      <c r="V238" s="29">
        <f>IFERROR(VLOOKUP(G238,'RoC2'!$B$1:$C$160,2,0),0)</f>
        <v>0</v>
      </c>
      <c r="W238" s="29">
        <f>IFERROR(VLOOKUP(I238,'RoC3'!$B$1:$C$160,2,0),0)</f>
        <v>0</v>
      </c>
      <c r="X238" s="29">
        <f>IFERROR(VLOOKUP(K238,'RoC4'!$B$1:$C$160,2,0),0)</f>
        <v>0</v>
      </c>
      <c r="Y238" s="29">
        <f>IFERROR(VLOOKUP(M238,'RoC5'!$B$1:$C$160,2,0),0)</f>
        <v>0</v>
      </c>
      <c r="Z238" s="29">
        <f>IFERROR(VLOOKUP(O238,'RoC6'!$B$1:$C$160,2,0),0)</f>
        <v>0</v>
      </c>
      <c r="AA238" s="29">
        <f>IFERROR(VLOOKUP(Q238,'RoC7'!$B$1:$C$160,2,0),0)</f>
        <v>0</v>
      </c>
      <c r="AB238" s="29">
        <f>IFERROR(VLOOKUP(S238,'RoC8'!$B$1:$C$160,2,0),0)</f>
        <v>0</v>
      </c>
    </row>
    <row r="239">
      <c r="A239" s="7">
        <v>238.0</v>
      </c>
      <c r="B239" s="57"/>
      <c r="C239" s="26">
        <f t="shared" si="1"/>
        <v>0</v>
      </c>
      <c r="D239" s="27"/>
      <c r="E239" s="28" t="str">
        <f>IFERROR(VLOOKUP($B239,'RoC1'!$A$1:$B$160,2,0),"0")</f>
        <v>0</v>
      </c>
      <c r="F239" s="29">
        <f>IFERROR(VLOOKUP(E239,'RoC1'!$B$1:$C$160,2,0),0)</f>
        <v>0</v>
      </c>
      <c r="G239" s="28" t="str">
        <f>IFERROR(VLOOKUP($B239,'RoC2'!$A$1:$B$161,2,0),"0")</f>
        <v>0</v>
      </c>
      <c r="H239" s="29">
        <f>IFERROR(VLOOKUP(G239,'RoC2'!$B$1:$C$161,2,0),0)</f>
        <v>0</v>
      </c>
      <c r="I239" s="28">
        <f>IFERROR(VLOOKUP($B239,'RoC3'!$A$1:$B$161,2,0),0)</f>
        <v>0</v>
      </c>
      <c r="J239" s="29">
        <f>IFERROR(VLOOKUP(I239,'RoC3'!$B$1:$C$161,2,0),0)</f>
        <v>0</v>
      </c>
      <c r="K239" s="28">
        <f>IFERROR(VLOOKUP($B239,'RoC4'!$A$1:$B$161,2,0),0)</f>
        <v>0</v>
      </c>
      <c r="L239" s="29">
        <f>IFERROR(VLOOKUP(K239,'RoC4'!$B$1:$C$161,2,0),0)</f>
        <v>0</v>
      </c>
      <c r="M239" s="28">
        <f>IFERROR(VLOOKUP($B239,'RoC5'!$A$1:$B$161,2,0),0)</f>
        <v>0</v>
      </c>
      <c r="N239" s="29">
        <f>IFERROR(VLOOKUP(M239,'RoC5'!$B$1:$C$161,2,0),0)</f>
        <v>0</v>
      </c>
      <c r="O239" s="28">
        <f>IFERROR(VLOOKUP($B239,'RoC6'!$A$1:$B$161,2,0),0)</f>
        <v>0</v>
      </c>
      <c r="P239" s="29">
        <f>IFERROR(VLOOKUP(O239,'RoC6'!$B$1:$C$161,2,0),0)</f>
        <v>0</v>
      </c>
      <c r="Q239" s="28">
        <f>IFERROR(VLOOKUP($B239,'RoC7'!$A$1:$B$161,2,0),0)</f>
        <v>0</v>
      </c>
      <c r="R239" s="29">
        <f>IFERROR(VLOOKUP(Q239,'RoC7'!$B$1:$C$161,2,0),0)</f>
        <v>0</v>
      </c>
      <c r="S239" s="28">
        <f>IFERROR(VLOOKUP($B239,'RoC8'!$A$1:$B$161,2,0),0)</f>
        <v>0</v>
      </c>
      <c r="T239" s="29">
        <f>IFERROR(VLOOKUP(S239,'RoC8'!$B$1:$C$161,2,0),0)</f>
        <v>0</v>
      </c>
      <c r="U239" s="29">
        <f>IFERROR(VLOOKUP(E239,'RoC1'!$B$1:$C$160,2,0),0)</f>
        <v>0</v>
      </c>
      <c r="V239" s="29">
        <f>IFERROR(VLOOKUP(G239,'RoC2'!$B$1:$C$160,2,0),0)</f>
        <v>0</v>
      </c>
      <c r="W239" s="29">
        <f>IFERROR(VLOOKUP(I239,'RoC3'!$B$1:$C$160,2,0),0)</f>
        <v>0</v>
      </c>
      <c r="X239" s="29">
        <f>IFERROR(VLOOKUP(K239,'RoC4'!$B$1:$C$160,2,0),0)</f>
        <v>0</v>
      </c>
      <c r="Y239" s="29">
        <f>IFERROR(VLOOKUP(M239,'RoC5'!$B$1:$C$160,2,0),0)</f>
        <v>0</v>
      </c>
      <c r="Z239" s="29">
        <f>IFERROR(VLOOKUP(O239,'RoC6'!$B$1:$C$160,2,0),0)</f>
        <v>0</v>
      </c>
      <c r="AA239" s="29">
        <f>IFERROR(VLOOKUP(Q239,'RoC7'!$B$1:$C$160,2,0),0)</f>
        <v>0</v>
      </c>
      <c r="AB239" s="29">
        <f>IFERROR(VLOOKUP(S239,'RoC8'!$B$1:$C$160,2,0),0)</f>
        <v>0</v>
      </c>
    </row>
    <row r="240">
      <c r="A240" s="7">
        <v>239.0</v>
      </c>
      <c r="B240" s="57"/>
      <c r="C240" s="26">
        <f t="shared" si="1"/>
        <v>0</v>
      </c>
      <c r="D240" s="27"/>
      <c r="E240" s="28" t="str">
        <f>IFERROR(VLOOKUP($B240,'RoC1'!$A$1:$B$160,2,0),"0")</f>
        <v>0</v>
      </c>
      <c r="F240" s="29">
        <f>IFERROR(VLOOKUP(E240,'RoC1'!$B$1:$C$160,2,0),0)</f>
        <v>0</v>
      </c>
      <c r="G240" s="28" t="str">
        <f>IFERROR(VLOOKUP($B240,'RoC2'!$A$1:$B$161,2,0),"0")</f>
        <v>0</v>
      </c>
      <c r="H240" s="29">
        <f>IFERROR(VLOOKUP(G240,'RoC2'!$B$1:$C$161,2,0),0)</f>
        <v>0</v>
      </c>
      <c r="I240" s="28">
        <f>IFERROR(VLOOKUP($B240,'RoC3'!$A$1:$B$161,2,0),0)</f>
        <v>0</v>
      </c>
      <c r="J240" s="29">
        <f>IFERROR(VLOOKUP(I240,'RoC3'!$B$1:$C$161,2,0),0)</f>
        <v>0</v>
      </c>
      <c r="K240" s="28">
        <f>IFERROR(VLOOKUP($B240,'RoC4'!$A$1:$B$161,2,0),0)</f>
        <v>0</v>
      </c>
      <c r="L240" s="29">
        <f>IFERROR(VLOOKUP(K240,'RoC4'!$B$1:$C$161,2,0),0)</f>
        <v>0</v>
      </c>
      <c r="M240" s="28">
        <f>IFERROR(VLOOKUP($B240,'RoC5'!$A$1:$B$161,2,0),0)</f>
        <v>0</v>
      </c>
      <c r="N240" s="29">
        <f>IFERROR(VLOOKUP(M240,'RoC5'!$B$1:$C$161,2,0),0)</f>
        <v>0</v>
      </c>
      <c r="O240" s="28">
        <f>IFERROR(VLOOKUP($B240,'RoC6'!$A$1:$B$161,2,0),0)</f>
        <v>0</v>
      </c>
      <c r="P240" s="29">
        <f>IFERROR(VLOOKUP(O240,'RoC6'!$B$1:$C$161,2,0),0)</f>
        <v>0</v>
      </c>
      <c r="Q240" s="28">
        <f>IFERROR(VLOOKUP($B240,'RoC7'!$A$1:$B$161,2,0),0)</f>
        <v>0</v>
      </c>
      <c r="R240" s="29">
        <f>IFERROR(VLOOKUP(Q240,'RoC7'!$B$1:$C$161,2,0),0)</f>
        <v>0</v>
      </c>
      <c r="S240" s="28">
        <f>IFERROR(VLOOKUP($B240,'RoC8'!$A$1:$B$161,2,0),0)</f>
        <v>0</v>
      </c>
      <c r="T240" s="29">
        <f>IFERROR(VLOOKUP(S240,'RoC8'!$B$1:$C$161,2,0),0)</f>
        <v>0</v>
      </c>
      <c r="U240" s="29">
        <f>IFERROR(VLOOKUP(E240,'RoC1'!$B$1:$C$160,2,0),0)</f>
        <v>0</v>
      </c>
      <c r="V240" s="29">
        <f>IFERROR(VLOOKUP(G240,'RoC2'!$B$1:$C$160,2,0),0)</f>
        <v>0</v>
      </c>
      <c r="W240" s="29">
        <f>IFERROR(VLOOKUP(I240,'RoC3'!$B$1:$C$160,2,0),0)</f>
        <v>0</v>
      </c>
      <c r="X240" s="29">
        <f>IFERROR(VLOOKUP(K240,'RoC4'!$B$1:$C$160,2,0),0)</f>
        <v>0</v>
      </c>
      <c r="Y240" s="29">
        <f>IFERROR(VLOOKUP(M240,'RoC5'!$B$1:$C$160,2,0),0)</f>
        <v>0</v>
      </c>
      <c r="Z240" s="29">
        <f>IFERROR(VLOOKUP(O240,'RoC6'!$B$1:$C$160,2,0),0)</f>
        <v>0</v>
      </c>
      <c r="AA240" s="29">
        <f>IFERROR(VLOOKUP(Q240,'RoC7'!$B$1:$C$160,2,0),0)</f>
        <v>0</v>
      </c>
      <c r="AB240" s="29">
        <f>IFERROR(VLOOKUP(S240,'RoC8'!$B$1:$C$160,2,0),0)</f>
        <v>0</v>
      </c>
    </row>
    <row r="241">
      <c r="A241" s="7">
        <v>240.0</v>
      </c>
      <c r="B241" s="57"/>
      <c r="C241" s="26">
        <f t="shared" si="1"/>
        <v>0</v>
      </c>
      <c r="D241" s="27"/>
      <c r="E241" s="28" t="str">
        <f>IFERROR(VLOOKUP($B241,'RoC1'!$A$1:$B$160,2,0),"0")</f>
        <v>0</v>
      </c>
      <c r="F241" s="29">
        <f>IFERROR(VLOOKUP(E241,'RoC1'!$B$1:$C$160,2,0),0)</f>
        <v>0</v>
      </c>
      <c r="G241" s="28" t="str">
        <f>IFERROR(VLOOKUP($B241,'RoC2'!$A$1:$B$161,2,0),"0")</f>
        <v>0</v>
      </c>
      <c r="H241" s="29">
        <f>IFERROR(VLOOKUP(G241,'RoC2'!$B$1:$C$161,2,0),0)</f>
        <v>0</v>
      </c>
      <c r="I241" s="28">
        <f>IFERROR(VLOOKUP($B241,'RoC3'!$A$1:$B$161,2,0),0)</f>
        <v>0</v>
      </c>
      <c r="J241" s="29">
        <f>IFERROR(VLOOKUP(I241,'RoC3'!$B$1:$C$161,2,0),0)</f>
        <v>0</v>
      </c>
      <c r="K241" s="28">
        <f>IFERROR(VLOOKUP($B241,'RoC4'!$A$1:$B$161,2,0),0)</f>
        <v>0</v>
      </c>
      <c r="L241" s="29">
        <f>IFERROR(VLOOKUP(K241,'RoC4'!$B$1:$C$161,2,0),0)</f>
        <v>0</v>
      </c>
      <c r="M241" s="28">
        <f>IFERROR(VLOOKUP($B241,'RoC5'!$A$1:$B$161,2,0),0)</f>
        <v>0</v>
      </c>
      <c r="N241" s="29">
        <f>IFERROR(VLOOKUP(M241,'RoC5'!$B$1:$C$161,2,0),0)</f>
        <v>0</v>
      </c>
      <c r="O241" s="28">
        <f>IFERROR(VLOOKUP($B241,'RoC6'!$A$1:$B$161,2,0),0)</f>
        <v>0</v>
      </c>
      <c r="P241" s="29">
        <f>IFERROR(VLOOKUP(O241,'RoC6'!$B$1:$C$161,2,0),0)</f>
        <v>0</v>
      </c>
      <c r="Q241" s="28">
        <f>IFERROR(VLOOKUP($B241,'RoC7'!$A$1:$B$161,2,0),0)</f>
        <v>0</v>
      </c>
      <c r="R241" s="29">
        <f>IFERROR(VLOOKUP(Q241,'RoC7'!$B$1:$C$161,2,0),0)</f>
        <v>0</v>
      </c>
      <c r="S241" s="28">
        <f>IFERROR(VLOOKUP($B241,'RoC8'!$A$1:$B$161,2,0),0)</f>
        <v>0</v>
      </c>
      <c r="T241" s="29">
        <f>IFERROR(VLOOKUP(S241,'RoC8'!$B$1:$C$161,2,0),0)</f>
        <v>0</v>
      </c>
      <c r="U241" s="29">
        <f>IFERROR(VLOOKUP(E241,'RoC1'!$B$1:$C$160,2,0),0)</f>
        <v>0</v>
      </c>
      <c r="V241" s="29">
        <f>IFERROR(VLOOKUP(G241,'RoC2'!$B$1:$C$160,2,0),0)</f>
        <v>0</v>
      </c>
      <c r="W241" s="29">
        <f>IFERROR(VLOOKUP(I241,'RoC3'!$B$1:$C$160,2,0),0)</f>
        <v>0</v>
      </c>
      <c r="X241" s="29">
        <f>IFERROR(VLOOKUP(K241,'RoC4'!$B$1:$C$160,2,0),0)</f>
        <v>0</v>
      </c>
      <c r="Y241" s="29">
        <f>IFERROR(VLOOKUP(M241,'RoC5'!$B$1:$C$160,2,0),0)</f>
        <v>0</v>
      </c>
      <c r="Z241" s="29">
        <f>IFERROR(VLOOKUP(O241,'RoC6'!$B$1:$C$160,2,0),0)</f>
        <v>0</v>
      </c>
      <c r="AA241" s="29">
        <f>IFERROR(VLOOKUP(Q241,'RoC7'!$B$1:$C$160,2,0),0)</f>
        <v>0</v>
      </c>
      <c r="AB241" s="29">
        <f>IFERROR(VLOOKUP(S241,'RoC8'!$B$1:$C$160,2,0),0)</f>
        <v>0</v>
      </c>
    </row>
    <row r="242">
      <c r="A242" s="7">
        <v>241.0</v>
      </c>
      <c r="B242" s="57"/>
      <c r="C242" s="26">
        <f t="shared" si="1"/>
        <v>0</v>
      </c>
      <c r="D242" s="27"/>
      <c r="E242" s="28" t="str">
        <f>IFERROR(VLOOKUP($B242,'RoC1'!$A$1:$B$160,2,0),"0")</f>
        <v>0</v>
      </c>
      <c r="F242" s="29">
        <f>IFERROR(VLOOKUP(E242,'RoC1'!$B$1:$C$160,2,0),0)</f>
        <v>0</v>
      </c>
      <c r="G242" s="28" t="str">
        <f>IFERROR(VLOOKUP($B242,'RoC2'!$A$1:$B$161,2,0),"0")</f>
        <v>0</v>
      </c>
      <c r="H242" s="29">
        <f>IFERROR(VLOOKUP(G242,'RoC2'!$B$1:$C$161,2,0),0)</f>
        <v>0</v>
      </c>
      <c r="I242" s="28">
        <f>IFERROR(VLOOKUP($B242,'RoC3'!$A$1:$B$161,2,0),0)</f>
        <v>0</v>
      </c>
      <c r="J242" s="29">
        <f>IFERROR(VLOOKUP(I242,'RoC3'!$B$1:$C$161,2,0),0)</f>
        <v>0</v>
      </c>
      <c r="K242" s="28">
        <f>IFERROR(VLOOKUP($B242,'RoC4'!$A$1:$B$161,2,0),0)</f>
        <v>0</v>
      </c>
      <c r="L242" s="29">
        <f>IFERROR(VLOOKUP(K242,'RoC4'!$B$1:$C$161,2,0),0)</f>
        <v>0</v>
      </c>
      <c r="M242" s="28">
        <f>IFERROR(VLOOKUP($B242,'RoC5'!$A$1:$B$161,2,0),0)</f>
        <v>0</v>
      </c>
      <c r="N242" s="29">
        <f>IFERROR(VLOOKUP(M242,'RoC5'!$B$1:$C$161,2,0),0)</f>
        <v>0</v>
      </c>
      <c r="O242" s="28">
        <f>IFERROR(VLOOKUP($B242,'RoC6'!$A$1:$B$161,2,0),0)</f>
        <v>0</v>
      </c>
      <c r="P242" s="29">
        <f>IFERROR(VLOOKUP(O242,'RoC6'!$B$1:$C$161,2,0),0)</f>
        <v>0</v>
      </c>
      <c r="Q242" s="28">
        <f>IFERROR(VLOOKUP($B242,'RoC7'!$A$1:$B$161,2,0),0)</f>
        <v>0</v>
      </c>
      <c r="R242" s="29">
        <f>IFERROR(VLOOKUP(Q242,'RoC7'!$B$1:$C$161,2,0),0)</f>
        <v>0</v>
      </c>
      <c r="S242" s="28">
        <f>IFERROR(VLOOKUP($B242,'RoC8'!$A$1:$B$161,2,0),0)</f>
        <v>0</v>
      </c>
      <c r="T242" s="29">
        <f>IFERROR(VLOOKUP(S242,'RoC8'!$B$1:$C$161,2,0),0)</f>
        <v>0</v>
      </c>
      <c r="U242" s="29">
        <f>IFERROR(VLOOKUP(E242,'RoC1'!$B$1:$C$160,2,0),0)</f>
        <v>0</v>
      </c>
      <c r="V242" s="29">
        <f>IFERROR(VLOOKUP(G242,'RoC2'!$B$1:$C$160,2,0),0)</f>
        <v>0</v>
      </c>
      <c r="W242" s="29">
        <f>IFERROR(VLOOKUP(I242,'RoC3'!$B$1:$C$160,2,0),0)</f>
        <v>0</v>
      </c>
      <c r="X242" s="29">
        <f>IFERROR(VLOOKUP(K242,'RoC4'!$B$1:$C$160,2,0),0)</f>
        <v>0</v>
      </c>
      <c r="Y242" s="29">
        <f>IFERROR(VLOOKUP(M242,'RoC5'!$B$1:$C$160,2,0),0)</f>
        <v>0</v>
      </c>
      <c r="Z242" s="29">
        <f>IFERROR(VLOOKUP(O242,'RoC6'!$B$1:$C$160,2,0),0)</f>
        <v>0</v>
      </c>
      <c r="AA242" s="29">
        <f>IFERROR(VLOOKUP(Q242,'RoC7'!$B$1:$C$160,2,0),0)</f>
        <v>0</v>
      </c>
      <c r="AB242" s="29">
        <f>IFERROR(VLOOKUP(S242,'RoC8'!$B$1:$C$160,2,0),0)</f>
        <v>0</v>
      </c>
    </row>
    <row r="243">
      <c r="A243" s="7">
        <v>242.0</v>
      </c>
      <c r="B243" s="57"/>
      <c r="C243" s="26">
        <f t="shared" si="1"/>
        <v>0</v>
      </c>
      <c r="D243" s="27"/>
      <c r="E243" s="28" t="str">
        <f>IFERROR(VLOOKUP($B243,'RoC1'!$A$1:$B$160,2,0),"0")</f>
        <v>0</v>
      </c>
      <c r="F243" s="29">
        <f>IFERROR(VLOOKUP(E243,'RoC1'!$B$1:$C$160,2,0),0)</f>
        <v>0</v>
      </c>
      <c r="G243" s="28" t="str">
        <f>IFERROR(VLOOKUP($B243,'RoC2'!$A$1:$B$161,2,0),"0")</f>
        <v>0</v>
      </c>
      <c r="H243" s="29">
        <f>IFERROR(VLOOKUP(G243,'RoC2'!$B$1:$C$161,2,0),0)</f>
        <v>0</v>
      </c>
      <c r="I243" s="28">
        <f>IFERROR(VLOOKUP($B243,'RoC3'!$A$1:$B$161,2,0),0)</f>
        <v>0</v>
      </c>
      <c r="J243" s="29">
        <f>IFERROR(VLOOKUP(I243,'RoC3'!$B$1:$C$161,2,0),0)</f>
        <v>0</v>
      </c>
      <c r="K243" s="28">
        <f>IFERROR(VLOOKUP($B243,'RoC4'!$A$1:$B$161,2,0),0)</f>
        <v>0</v>
      </c>
      <c r="L243" s="29">
        <f>IFERROR(VLOOKUP(K243,'RoC4'!$B$1:$C$161,2,0),0)</f>
        <v>0</v>
      </c>
      <c r="M243" s="28">
        <f>IFERROR(VLOOKUP($B243,'RoC5'!$A$1:$B$161,2,0),0)</f>
        <v>0</v>
      </c>
      <c r="N243" s="29">
        <f>IFERROR(VLOOKUP(M243,'RoC5'!$B$1:$C$161,2,0),0)</f>
        <v>0</v>
      </c>
      <c r="O243" s="28">
        <f>IFERROR(VLOOKUP($B243,'RoC6'!$A$1:$B$161,2,0),0)</f>
        <v>0</v>
      </c>
      <c r="P243" s="29">
        <f>IFERROR(VLOOKUP(O243,'RoC6'!$B$1:$C$161,2,0),0)</f>
        <v>0</v>
      </c>
      <c r="Q243" s="28">
        <f>IFERROR(VLOOKUP($B243,'RoC7'!$A$1:$B$161,2,0),0)</f>
        <v>0</v>
      </c>
      <c r="R243" s="29">
        <f>IFERROR(VLOOKUP(Q243,'RoC7'!$B$1:$C$161,2,0),0)</f>
        <v>0</v>
      </c>
      <c r="S243" s="28">
        <f>IFERROR(VLOOKUP($B243,'RoC8'!$A$1:$B$161,2,0),0)</f>
        <v>0</v>
      </c>
      <c r="T243" s="29">
        <f>IFERROR(VLOOKUP(S243,'RoC8'!$B$1:$C$161,2,0),0)</f>
        <v>0</v>
      </c>
      <c r="U243" s="29">
        <f>IFERROR(VLOOKUP(E243,'RoC1'!$B$1:$C$160,2,0),0)</f>
        <v>0</v>
      </c>
      <c r="V243" s="29">
        <f>IFERROR(VLOOKUP(G243,'RoC2'!$B$1:$C$160,2,0),0)</f>
        <v>0</v>
      </c>
      <c r="W243" s="29">
        <f>IFERROR(VLOOKUP(I243,'RoC3'!$B$1:$C$160,2,0),0)</f>
        <v>0</v>
      </c>
      <c r="X243" s="29">
        <f>IFERROR(VLOOKUP(K243,'RoC4'!$B$1:$C$160,2,0),0)</f>
        <v>0</v>
      </c>
      <c r="Y243" s="29">
        <f>IFERROR(VLOOKUP(M243,'RoC5'!$B$1:$C$160,2,0),0)</f>
        <v>0</v>
      </c>
      <c r="Z243" s="29">
        <f>IFERROR(VLOOKUP(O243,'RoC6'!$B$1:$C$160,2,0),0)</f>
        <v>0</v>
      </c>
      <c r="AA243" s="29">
        <f>IFERROR(VLOOKUP(Q243,'RoC7'!$B$1:$C$160,2,0),0)</f>
        <v>0</v>
      </c>
      <c r="AB243" s="29">
        <f>IFERROR(VLOOKUP(S243,'RoC8'!$B$1:$C$160,2,0),0)</f>
        <v>0</v>
      </c>
    </row>
    <row r="244">
      <c r="A244" s="7">
        <v>243.0</v>
      </c>
      <c r="B244" s="57"/>
      <c r="C244" s="26">
        <f t="shared" si="1"/>
        <v>0</v>
      </c>
      <c r="D244" s="27"/>
      <c r="E244" s="28" t="str">
        <f>IFERROR(VLOOKUP($B244,'RoC1'!$A$1:$B$160,2,0),"0")</f>
        <v>0</v>
      </c>
      <c r="F244" s="29">
        <f>IFERROR(VLOOKUP(E244,'RoC1'!$B$1:$C$160,2,0),0)</f>
        <v>0</v>
      </c>
      <c r="G244" s="28" t="str">
        <f>IFERROR(VLOOKUP($B244,'RoC2'!$A$1:$B$161,2,0),"0")</f>
        <v>0</v>
      </c>
      <c r="H244" s="29">
        <f>IFERROR(VLOOKUP(G244,'RoC2'!$B$1:$C$161,2,0),0)</f>
        <v>0</v>
      </c>
      <c r="I244" s="28">
        <f>IFERROR(VLOOKUP($B244,'RoC3'!$A$1:$B$161,2,0),0)</f>
        <v>0</v>
      </c>
      <c r="J244" s="29">
        <f>IFERROR(VLOOKUP(I244,'RoC3'!$B$1:$C$161,2,0),0)</f>
        <v>0</v>
      </c>
      <c r="K244" s="28">
        <f>IFERROR(VLOOKUP($B244,'RoC4'!$A$1:$B$161,2,0),0)</f>
        <v>0</v>
      </c>
      <c r="L244" s="29">
        <f>IFERROR(VLOOKUP(K244,'RoC4'!$B$1:$C$161,2,0),0)</f>
        <v>0</v>
      </c>
      <c r="M244" s="28">
        <f>IFERROR(VLOOKUP($B244,'RoC5'!$A$1:$B$161,2,0),0)</f>
        <v>0</v>
      </c>
      <c r="N244" s="29">
        <f>IFERROR(VLOOKUP(M244,'RoC5'!$B$1:$C$161,2,0),0)</f>
        <v>0</v>
      </c>
      <c r="O244" s="28">
        <f>IFERROR(VLOOKUP($B244,'RoC6'!$A$1:$B$161,2,0),0)</f>
        <v>0</v>
      </c>
      <c r="P244" s="29">
        <f>IFERROR(VLOOKUP(O244,'RoC6'!$B$1:$C$161,2,0),0)</f>
        <v>0</v>
      </c>
      <c r="Q244" s="28">
        <f>IFERROR(VLOOKUP($B244,'RoC7'!$A$1:$B$161,2,0),0)</f>
        <v>0</v>
      </c>
      <c r="R244" s="29">
        <f>IFERROR(VLOOKUP(Q244,'RoC7'!$B$1:$C$161,2,0),0)</f>
        <v>0</v>
      </c>
      <c r="S244" s="28">
        <f>IFERROR(VLOOKUP($B244,'RoC8'!$A$1:$B$161,2,0),0)</f>
        <v>0</v>
      </c>
      <c r="T244" s="29">
        <f>IFERROR(VLOOKUP(S244,'RoC8'!$B$1:$C$161,2,0),0)</f>
        <v>0</v>
      </c>
      <c r="U244" s="29">
        <f>IFERROR(VLOOKUP(E244,'RoC1'!$B$1:$C$160,2,0),0)</f>
        <v>0</v>
      </c>
      <c r="V244" s="29">
        <f>IFERROR(VLOOKUP(G244,'RoC2'!$B$1:$C$160,2,0),0)</f>
        <v>0</v>
      </c>
      <c r="W244" s="29">
        <f>IFERROR(VLOOKUP(I244,'RoC3'!$B$1:$C$160,2,0),0)</f>
        <v>0</v>
      </c>
      <c r="X244" s="29">
        <f>IFERROR(VLOOKUP(K244,'RoC4'!$B$1:$C$160,2,0),0)</f>
        <v>0</v>
      </c>
      <c r="Y244" s="29">
        <f>IFERROR(VLOOKUP(M244,'RoC5'!$B$1:$C$160,2,0),0)</f>
        <v>0</v>
      </c>
      <c r="Z244" s="29">
        <f>IFERROR(VLOOKUP(O244,'RoC6'!$B$1:$C$160,2,0),0)</f>
        <v>0</v>
      </c>
      <c r="AA244" s="29">
        <f>IFERROR(VLOOKUP(Q244,'RoC7'!$B$1:$C$160,2,0),0)</f>
        <v>0</v>
      </c>
      <c r="AB244" s="29">
        <f>IFERROR(VLOOKUP(S244,'RoC8'!$B$1:$C$160,2,0),0)</f>
        <v>0</v>
      </c>
    </row>
    <row r="245">
      <c r="A245" s="7">
        <v>244.0</v>
      </c>
      <c r="B245" s="57"/>
      <c r="C245" s="26">
        <f t="shared" si="1"/>
        <v>0</v>
      </c>
      <c r="D245" s="27"/>
      <c r="E245" s="28" t="str">
        <f>IFERROR(VLOOKUP($B245,'RoC1'!$A$1:$B$160,2,0),"0")</f>
        <v>0</v>
      </c>
      <c r="F245" s="29">
        <f>IFERROR(VLOOKUP(E245,'RoC1'!$B$1:$C$160,2,0),0)</f>
        <v>0</v>
      </c>
      <c r="G245" s="28" t="str">
        <f>IFERROR(VLOOKUP($B245,'RoC2'!$A$1:$B$161,2,0),"0")</f>
        <v>0</v>
      </c>
      <c r="H245" s="29">
        <f>IFERROR(VLOOKUP(G245,'RoC2'!$B$1:$C$161,2,0),0)</f>
        <v>0</v>
      </c>
      <c r="I245" s="28">
        <f>IFERROR(VLOOKUP($B245,'RoC3'!$A$1:$B$161,2,0),0)</f>
        <v>0</v>
      </c>
      <c r="J245" s="29">
        <f>IFERROR(VLOOKUP(I245,'RoC3'!$B$1:$C$161,2,0),0)</f>
        <v>0</v>
      </c>
      <c r="K245" s="28">
        <f>IFERROR(VLOOKUP($B245,'RoC4'!$A$1:$B$161,2,0),0)</f>
        <v>0</v>
      </c>
      <c r="L245" s="29">
        <f>IFERROR(VLOOKUP(K245,'RoC4'!$B$1:$C$161,2,0),0)</f>
        <v>0</v>
      </c>
      <c r="M245" s="28">
        <f>IFERROR(VLOOKUP($B245,'RoC5'!$A$1:$B$161,2,0),0)</f>
        <v>0</v>
      </c>
      <c r="N245" s="29">
        <f>IFERROR(VLOOKUP(M245,'RoC5'!$B$1:$C$161,2,0),0)</f>
        <v>0</v>
      </c>
      <c r="O245" s="28">
        <f>IFERROR(VLOOKUP($B245,'RoC6'!$A$1:$B$161,2,0),0)</f>
        <v>0</v>
      </c>
      <c r="P245" s="29">
        <f>IFERROR(VLOOKUP(O245,'RoC6'!$B$1:$C$161,2,0),0)</f>
        <v>0</v>
      </c>
      <c r="Q245" s="28">
        <f>IFERROR(VLOOKUP($B245,'RoC7'!$A$1:$B$161,2,0),0)</f>
        <v>0</v>
      </c>
      <c r="R245" s="29">
        <f>IFERROR(VLOOKUP(Q245,'RoC7'!$B$1:$C$161,2,0),0)</f>
        <v>0</v>
      </c>
      <c r="S245" s="28">
        <f>IFERROR(VLOOKUP($B245,'RoC8'!$A$1:$B$161,2,0),0)</f>
        <v>0</v>
      </c>
      <c r="T245" s="29">
        <f>IFERROR(VLOOKUP(S245,'RoC8'!$B$1:$C$161,2,0),0)</f>
        <v>0</v>
      </c>
      <c r="U245" s="29">
        <f>IFERROR(VLOOKUP(E245,'RoC1'!$B$1:$C$160,2,0),0)</f>
        <v>0</v>
      </c>
      <c r="V245" s="29">
        <f>IFERROR(VLOOKUP(G245,'RoC2'!$B$1:$C$160,2,0),0)</f>
        <v>0</v>
      </c>
      <c r="W245" s="29">
        <f>IFERROR(VLOOKUP(I245,'RoC3'!$B$1:$C$160,2,0),0)</f>
        <v>0</v>
      </c>
      <c r="X245" s="29">
        <f>IFERROR(VLOOKUP(K245,'RoC4'!$B$1:$C$160,2,0),0)</f>
        <v>0</v>
      </c>
      <c r="Y245" s="29">
        <f>IFERROR(VLOOKUP(M245,'RoC5'!$B$1:$C$160,2,0),0)</f>
        <v>0</v>
      </c>
      <c r="Z245" s="29">
        <f>IFERROR(VLOOKUP(O245,'RoC6'!$B$1:$C$160,2,0),0)</f>
        <v>0</v>
      </c>
      <c r="AA245" s="29">
        <f>IFERROR(VLOOKUP(Q245,'RoC7'!$B$1:$C$160,2,0),0)</f>
        <v>0</v>
      </c>
      <c r="AB245" s="29">
        <f>IFERROR(VLOOKUP(S245,'RoC8'!$B$1:$C$160,2,0),0)</f>
        <v>0</v>
      </c>
    </row>
    <row r="246">
      <c r="A246" s="7">
        <v>245.0</v>
      </c>
      <c r="B246" s="57"/>
      <c r="C246" s="26">
        <f t="shared" si="1"/>
        <v>0</v>
      </c>
      <c r="D246" s="27"/>
      <c r="E246" s="28" t="str">
        <f>IFERROR(VLOOKUP($B246,'RoC1'!$A$1:$B$160,2,0),"0")</f>
        <v>0</v>
      </c>
      <c r="F246" s="29">
        <f>IFERROR(VLOOKUP(E246,'RoC1'!$B$1:$C$160,2,0),0)</f>
        <v>0</v>
      </c>
      <c r="G246" s="28" t="str">
        <f>IFERROR(VLOOKUP($B246,'RoC2'!$A$1:$B$161,2,0),"0")</f>
        <v>0</v>
      </c>
      <c r="H246" s="29">
        <f>IFERROR(VLOOKUP(G246,'RoC2'!$B$1:$C$161,2,0),0)</f>
        <v>0</v>
      </c>
      <c r="I246" s="28">
        <f>IFERROR(VLOOKUP($B246,'RoC3'!$A$1:$B$161,2,0),0)</f>
        <v>0</v>
      </c>
      <c r="J246" s="29">
        <f>IFERROR(VLOOKUP(I246,'RoC3'!$B$1:$C$161,2,0),0)</f>
        <v>0</v>
      </c>
      <c r="K246" s="28">
        <f>IFERROR(VLOOKUP($B246,'RoC4'!$A$1:$B$161,2,0),0)</f>
        <v>0</v>
      </c>
      <c r="L246" s="29">
        <f>IFERROR(VLOOKUP(K246,'RoC4'!$B$1:$C$161,2,0),0)</f>
        <v>0</v>
      </c>
      <c r="M246" s="28">
        <f>IFERROR(VLOOKUP($B246,'RoC5'!$A$1:$B$161,2,0),0)</f>
        <v>0</v>
      </c>
      <c r="N246" s="29">
        <f>IFERROR(VLOOKUP(M246,'RoC5'!$B$1:$C$161,2,0),0)</f>
        <v>0</v>
      </c>
      <c r="O246" s="28">
        <f>IFERROR(VLOOKUP($B246,'RoC6'!$A$1:$B$161,2,0),0)</f>
        <v>0</v>
      </c>
      <c r="P246" s="29">
        <f>IFERROR(VLOOKUP(O246,'RoC6'!$B$1:$C$161,2,0),0)</f>
        <v>0</v>
      </c>
      <c r="Q246" s="28">
        <f>IFERROR(VLOOKUP($B246,'RoC7'!$A$1:$B$161,2,0),0)</f>
        <v>0</v>
      </c>
      <c r="R246" s="29">
        <f>IFERROR(VLOOKUP(Q246,'RoC7'!$B$1:$C$161,2,0),0)</f>
        <v>0</v>
      </c>
      <c r="S246" s="28">
        <f>IFERROR(VLOOKUP($B246,'RoC8'!$A$1:$B$161,2,0),0)</f>
        <v>0</v>
      </c>
      <c r="T246" s="29">
        <f>IFERROR(VLOOKUP(S246,'RoC8'!$B$1:$C$161,2,0),0)</f>
        <v>0</v>
      </c>
      <c r="U246" s="29">
        <f>IFERROR(VLOOKUP(E246,'RoC1'!$B$1:$C$160,2,0),0)</f>
        <v>0</v>
      </c>
      <c r="V246" s="29">
        <f>IFERROR(VLOOKUP(G246,'RoC2'!$B$1:$C$160,2,0),0)</f>
        <v>0</v>
      </c>
      <c r="W246" s="29">
        <f>IFERROR(VLOOKUP(I246,'RoC3'!$B$1:$C$160,2,0),0)</f>
        <v>0</v>
      </c>
      <c r="X246" s="29">
        <f>IFERROR(VLOOKUP(K246,'RoC4'!$B$1:$C$160,2,0),0)</f>
        <v>0</v>
      </c>
      <c r="Y246" s="29">
        <f>IFERROR(VLOOKUP(M246,'RoC5'!$B$1:$C$160,2,0),0)</f>
        <v>0</v>
      </c>
      <c r="Z246" s="29">
        <f>IFERROR(VLOOKUP(O246,'RoC6'!$B$1:$C$160,2,0),0)</f>
        <v>0</v>
      </c>
      <c r="AA246" s="29">
        <f>IFERROR(VLOOKUP(Q246,'RoC7'!$B$1:$C$160,2,0),0)</f>
        <v>0</v>
      </c>
      <c r="AB246" s="29">
        <f>IFERROR(VLOOKUP(S246,'RoC8'!$B$1:$C$160,2,0),0)</f>
        <v>0</v>
      </c>
    </row>
    <row r="247">
      <c r="A247" s="7">
        <v>246.0</v>
      </c>
      <c r="B247" s="57"/>
      <c r="C247" s="26">
        <f t="shared" si="1"/>
        <v>0</v>
      </c>
      <c r="D247" s="27"/>
      <c r="E247" s="28" t="str">
        <f>IFERROR(VLOOKUP($B247,'RoC1'!$A$1:$B$160,2,0),"0")</f>
        <v>0</v>
      </c>
      <c r="F247" s="29">
        <f>IFERROR(VLOOKUP(E247,'RoC1'!$B$1:$C$160,2,0),0)</f>
        <v>0</v>
      </c>
      <c r="G247" s="28" t="str">
        <f>IFERROR(VLOOKUP($B247,'RoC2'!$A$1:$B$161,2,0),"0")</f>
        <v>0</v>
      </c>
      <c r="H247" s="29">
        <f>IFERROR(VLOOKUP(G247,'RoC2'!$B$1:$C$161,2,0),0)</f>
        <v>0</v>
      </c>
      <c r="I247" s="28">
        <f>IFERROR(VLOOKUP($B247,'RoC3'!$A$1:$B$161,2,0),0)</f>
        <v>0</v>
      </c>
      <c r="J247" s="29">
        <f>IFERROR(VLOOKUP(I247,'RoC3'!$B$1:$C$161,2,0),0)</f>
        <v>0</v>
      </c>
      <c r="K247" s="28">
        <f>IFERROR(VLOOKUP($B247,'RoC4'!$A$1:$B$161,2,0),0)</f>
        <v>0</v>
      </c>
      <c r="L247" s="29">
        <f>IFERROR(VLOOKUP(K247,'RoC4'!$B$1:$C$161,2,0),0)</f>
        <v>0</v>
      </c>
      <c r="M247" s="28">
        <f>IFERROR(VLOOKUP($B247,'RoC5'!$A$1:$B$161,2,0),0)</f>
        <v>0</v>
      </c>
      <c r="N247" s="29">
        <f>IFERROR(VLOOKUP(M247,'RoC5'!$B$1:$C$161,2,0),0)</f>
        <v>0</v>
      </c>
      <c r="O247" s="28">
        <f>IFERROR(VLOOKUP($B247,'RoC6'!$A$1:$B$161,2,0),0)</f>
        <v>0</v>
      </c>
      <c r="P247" s="29">
        <f>IFERROR(VLOOKUP(O247,'RoC6'!$B$1:$C$161,2,0),0)</f>
        <v>0</v>
      </c>
      <c r="Q247" s="28">
        <f>IFERROR(VLOOKUP($B247,'RoC7'!$A$1:$B$161,2,0),0)</f>
        <v>0</v>
      </c>
      <c r="R247" s="29">
        <f>IFERROR(VLOOKUP(Q247,'RoC7'!$B$1:$C$161,2,0),0)</f>
        <v>0</v>
      </c>
      <c r="S247" s="28">
        <f>IFERROR(VLOOKUP($B247,'RoC8'!$A$1:$B$161,2,0),0)</f>
        <v>0</v>
      </c>
      <c r="T247" s="29">
        <f>IFERROR(VLOOKUP(S247,'RoC8'!$B$1:$C$161,2,0),0)</f>
        <v>0</v>
      </c>
      <c r="U247" s="29">
        <f>IFERROR(VLOOKUP(E247,'RoC1'!$B$1:$C$160,2,0),0)</f>
        <v>0</v>
      </c>
      <c r="V247" s="29">
        <f>IFERROR(VLOOKUP(G247,'RoC2'!$B$1:$C$160,2,0),0)</f>
        <v>0</v>
      </c>
      <c r="W247" s="29">
        <f>IFERROR(VLOOKUP(I247,'RoC3'!$B$1:$C$160,2,0),0)</f>
        <v>0</v>
      </c>
      <c r="X247" s="29">
        <f>IFERROR(VLOOKUP(K247,'RoC4'!$B$1:$C$160,2,0),0)</f>
        <v>0</v>
      </c>
      <c r="Y247" s="29">
        <f>IFERROR(VLOOKUP(M247,'RoC5'!$B$1:$C$160,2,0),0)</f>
        <v>0</v>
      </c>
      <c r="Z247" s="29">
        <f>IFERROR(VLOOKUP(O247,'RoC6'!$B$1:$C$160,2,0),0)</f>
        <v>0</v>
      </c>
      <c r="AA247" s="29">
        <f>IFERROR(VLOOKUP(Q247,'RoC7'!$B$1:$C$160,2,0),0)</f>
        <v>0</v>
      </c>
      <c r="AB247" s="29">
        <f>IFERROR(VLOOKUP(S247,'RoC8'!$B$1:$C$160,2,0),0)</f>
        <v>0</v>
      </c>
    </row>
    <row r="248">
      <c r="A248" s="7">
        <v>247.0</v>
      </c>
      <c r="B248" s="57"/>
      <c r="C248" s="26">
        <f t="shared" si="1"/>
        <v>0</v>
      </c>
      <c r="D248" s="27"/>
      <c r="E248" s="28" t="str">
        <f>IFERROR(VLOOKUP($B248,'RoC1'!$A$1:$B$160,2,0),"0")</f>
        <v>0</v>
      </c>
      <c r="F248" s="29">
        <f>IFERROR(VLOOKUP(E248,'RoC1'!$B$1:$C$160,2,0),0)</f>
        <v>0</v>
      </c>
      <c r="G248" s="28" t="str">
        <f>IFERROR(VLOOKUP($B248,'RoC2'!$A$1:$B$161,2,0),"0")</f>
        <v>0</v>
      </c>
      <c r="H248" s="29">
        <f>IFERROR(VLOOKUP(G248,'RoC2'!$B$1:$C$161,2,0),0)</f>
        <v>0</v>
      </c>
      <c r="I248" s="28">
        <f>IFERROR(VLOOKUP($B248,'RoC3'!$A$1:$B$161,2,0),0)</f>
        <v>0</v>
      </c>
      <c r="J248" s="29">
        <f>IFERROR(VLOOKUP(I248,'RoC3'!$B$1:$C$161,2,0),0)</f>
        <v>0</v>
      </c>
      <c r="K248" s="28">
        <f>IFERROR(VLOOKUP($B248,'RoC4'!$A$1:$B$161,2,0),0)</f>
        <v>0</v>
      </c>
      <c r="L248" s="29">
        <f>IFERROR(VLOOKUP(K248,'RoC4'!$B$1:$C$161,2,0),0)</f>
        <v>0</v>
      </c>
      <c r="M248" s="28">
        <f>IFERROR(VLOOKUP($B248,'RoC5'!$A$1:$B$161,2,0),0)</f>
        <v>0</v>
      </c>
      <c r="N248" s="29">
        <f>IFERROR(VLOOKUP(M248,'RoC5'!$B$1:$C$161,2,0),0)</f>
        <v>0</v>
      </c>
      <c r="O248" s="28">
        <f>IFERROR(VLOOKUP($B248,'RoC6'!$A$1:$B$161,2,0),0)</f>
        <v>0</v>
      </c>
      <c r="P248" s="29">
        <f>IFERROR(VLOOKUP(O248,'RoC6'!$B$1:$C$161,2,0),0)</f>
        <v>0</v>
      </c>
      <c r="Q248" s="28">
        <f>IFERROR(VLOOKUP($B248,'RoC7'!$A$1:$B$161,2,0),0)</f>
        <v>0</v>
      </c>
      <c r="R248" s="29">
        <f>IFERROR(VLOOKUP(Q248,'RoC7'!$B$1:$C$161,2,0),0)</f>
        <v>0</v>
      </c>
      <c r="S248" s="28">
        <f>IFERROR(VLOOKUP($B248,'RoC8'!$A$1:$B$161,2,0),0)</f>
        <v>0</v>
      </c>
      <c r="T248" s="29">
        <f>IFERROR(VLOOKUP(S248,'RoC8'!$B$1:$C$161,2,0),0)</f>
        <v>0</v>
      </c>
      <c r="U248" s="29">
        <f>IFERROR(VLOOKUP(E248,'RoC1'!$B$1:$C$160,2,0),0)</f>
        <v>0</v>
      </c>
      <c r="V248" s="29">
        <f>IFERROR(VLOOKUP(G248,'RoC2'!$B$1:$C$160,2,0),0)</f>
        <v>0</v>
      </c>
      <c r="W248" s="29">
        <f>IFERROR(VLOOKUP(I248,'RoC3'!$B$1:$C$160,2,0),0)</f>
        <v>0</v>
      </c>
      <c r="X248" s="29">
        <f>IFERROR(VLOOKUP(K248,'RoC4'!$B$1:$C$160,2,0),0)</f>
        <v>0</v>
      </c>
      <c r="Y248" s="29">
        <f>IFERROR(VLOOKUP(M248,'RoC5'!$B$1:$C$160,2,0),0)</f>
        <v>0</v>
      </c>
      <c r="Z248" s="29">
        <f>IFERROR(VLOOKUP(O248,'RoC6'!$B$1:$C$160,2,0),0)</f>
        <v>0</v>
      </c>
      <c r="AA248" s="29">
        <f>IFERROR(VLOOKUP(Q248,'RoC7'!$B$1:$C$160,2,0),0)</f>
        <v>0</v>
      </c>
      <c r="AB248" s="29">
        <f>IFERROR(VLOOKUP(S248,'RoC8'!$B$1:$C$160,2,0),0)</f>
        <v>0</v>
      </c>
    </row>
    <row r="249">
      <c r="A249" s="7">
        <v>248.0</v>
      </c>
      <c r="B249" s="57"/>
      <c r="C249" s="26">
        <f t="shared" si="1"/>
        <v>0</v>
      </c>
      <c r="D249" s="27"/>
      <c r="E249" s="28" t="str">
        <f>IFERROR(VLOOKUP($B249,'RoC1'!$A$1:$B$160,2,0),"0")</f>
        <v>0</v>
      </c>
      <c r="F249" s="29">
        <f>IFERROR(VLOOKUP(E249,'RoC1'!$B$1:$C$160,2,0),0)</f>
        <v>0</v>
      </c>
      <c r="G249" s="28" t="str">
        <f>IFERROR(VLOOKUP($B249,'RoC2'!$A$1:$B$161,2,0),"0")</f>
        <v>0</v>
      </c>
      <c r="H249" s="29">
        <f>IFERROR(VLOOKUP(G249,'RoC2'!$B$1:$C$161,2,0),0)</f>
        <v>0</v>
      </c>
      <c r="I249" s="28">
        <f>IFERROR(VLOOKUP($B249,'RoC3'!$A$1:$B$161,2,0),0)</f>
        <v>0</v>
      </c>
      <c r="J249" s="29">
        <f>IFERROR(VLOOKUP(I249,'RoC3'!$B$1:$C$161,2,0),0)</f>
        <v>0</v>
      </c>
      <c r="K249" s="28">
        <f>IFERROR(VLOOKUP($B249,'RoC4'!$A$1:$B$161,2,0),0)</f>
        <v>0</v>
      </c>
      <c r="L249" s="29">
        <f>IFERROR(VLOOKUP(K249,'RoC4'!$B$1:$C$161,2,0),0)</f>
        <v>0</v>
      </c>
      <c r="M249" s="28">
        <f>IFERROR(VLOOKUP($B249,'RoC5'!$A$1:$B$161,2,0),0)</f>
        <v>0</v>
      </c>
      <c r="N249" s="29">
        <f>IFERROR(VLOOKUP(M249,'RoC5'!$B$1:$C$161,2,0),0)</f>
        <v>0</v>
      </c>
      <c r="O249" s="28">
        <f>IFERROR(VLOOKUP($B249,'RoC6'!$A$1:$B$161,2,0),0)</f>
        <v>0</v>
      </c>
      <c r="P249" s="29">
        <f>IFERROR(VLOOKUP(O249,'RoC6'!$B$1:$C$161,2,0),0)</f>
        <v>0</v>
      </c>
      <c r="Q249" s="28">
        <f>IFERROR(VLOOKUP($B249,'RoC7'!$A$1:$B$161,2,0),0)</f>
        <v>0</v>
      </c>
      <c r="R249" s="29">
        <f>IFERROR(VLOOKUP(Q249,'RoC7'!$B$1:$C$161,2,0),0)</f>
        <v>0</v>
      </c>
      <c r="S249" s="28">
        <f>IFERROR(VLOOKUP($B249,'RoC8'!$A$1:$B$161,2,0),0)</f>
        <v>0</v>
      </c>
      <c r="T249" s="29">
        <f>IFERROR(VLOOKUP(S249,'RoC8'!$B$1:$C$161,2,0),0)</f>
        <v>0</v>
      </c>
      <c r="U249" s="29">
        <f>IFERROR(VLOOKUP(E249,'RoC1'!$B$1:$C$160,2,0),0)</f>
        <v>0</v>
      </c>
      <c r="V249" s="29">
        <f>IFERROR(VLOOKUP(G249,'RoC2'!$B$1:$C$160,2,0),0)</f>
        <v>0</v>
      </c>
      <c r="W249" s="29">
        <f>IFERROR(VLOOKUP(I249,'RoC3'!$B$1:$C$160,2,0),0)</f>
        <v>0</v>
      </c>
      <c r="X249" s="29">
        <f>IFERROR(VLOOKUP(K249,'RoC4'!$B$1:$C$160,2,0),0)</f>
        <v>0</v>
      </c>
      <c r="Y249" s="29">
        <f>IFERROR(VLOOKUP(M249,'RoC5'!$B$1:$C$160,2,0),0)</f>
        <v>0</v>
      </c>
      <c r="Z249" s="29">
        <f>IFERROR(VLOOKUP(O249,'RoC6'!$B$1:$C$160,2,0),0)</f>
        <v>0</v>
      </c>
      <c r="AA249" s="29">
        <f>IFERROR(VLOOKUP(Q249,'RoC7'!$B$1:$C$160,2,0),0)</f>
        <v>0</v>
      </c>
      <c r="AB249" s="29">
        <f>IFERROR(VLOOKUP(S249,'RoC8'!$B$1:$C$160,2,0),0)</f>
        <v>0</v>
      </c>
    </row>
    <row r="250">
      <c r="A250" s="7">
        <v>249.0</v>
      </c>
      <c r="B250" s="57"/>
      <c r="C250" s="26">
        <f t="shared" si="1"/>
        <v>0</v>
      </c>
      <c r="D250" s="27"/>
      <c r="E250" s="28" t="str">
        <f>IFERROR(VLOOKUP($B250,'RoC1'!$A$1:$B$160,2,0),"0")</f>
        <v>0</v>
      </c>
      <c r="F250" s="29">
        <f>IFERROR(VLOOKUP(E250,'RoC1'!$B$1:$C$160,2,0),0)</f>
        <v>0</v>
      </c>
      <c r="G250" s="28" t="str">
        <f>IFERROR(VLOOKUP($B250,'RoC2'!$A$1:$B$161,2,0),"0")</f>
        <v>0</v>
      </c>
      <c r="H250" s="29">
        <f>IFERROR(VLOOKUP(G250,'RoC2'!$B$1:$C$161,2,0),0)</f>
        <v>0</v>
      </c>
      <c r="I250" s="28">
        <f>IFERROR(VLOOKUP($B250,'RoC3'!$A$1:$B$161,2,0),0)</f>
        <v>0</v>
      </c>
      <c r="J250" s="29">
        <f>IFERROR(VLOOKUP(I250,'RoC3'!$B$1:$C$161,2,0),0)</f>
        <v>0</v>
      </c>
      <c r="K250" s="28">
        <f>IFERROR(VLOOKUP($B250,'RoC4'!$A$1:$B$161,2,0),0)</f>
        <v>0</v>
      </c>
      <c r="L250" s="29">
        <f>IFERROR(VLOOKUP(K250,'RoC4'!$B$1:$C$161,2,0),0)</f>
        <v>0</v>
      </c>
      <c r="M250" s="28">
        <f>IFERROR(VLOOKUP($B250,'RoC5'!$A$1:$B$161,2,0),0)</f>
        <v>0</v>
      </c>
      <c r="N250" s="29">
        <f>IFERROR(VLOOKUP(M250,'RoC5'!$B$1:$C$161,2,0),0)</f>
        <v>0</v>
      </c>
      <c r="O250" s="28">
        <f>IFERROR(VLOOKUP($B250,'RoC6'!$A$1:$B$161,2,0),0)</f>
        <v>0</v>
      </c>
      <c r="P250" s="29">
        <f>IFERROR(VLOOKUP(O250,'RoC6'!$B$1:$C$161,2,0),0)</f>
        <v>0</v>
      </c>
      <c r="Q250" s="28">
        <f>IFERROR(VLOOKUP($B250,'RoC7'!$A$1:$B$161,2,0),0)</f>
        <v>0</v>
      </c>
      <c r="R250" s="29">
        <f>IFERROR(VLOOKUP(Q250,'RoC7'!$B$1:$C$161,2,0),0)</f>
        <v>0</v>
      </c>
      <c r="S250" s="28">
        <f>IFERROR(VLOOKUP($B250,'RoC8'!$A$1:$B$161,2,0),0)</f>
        <v>0</v>
      </c>
      <c r="T250" s="29">
        <f>IFERROR(VLOOKUP(S250,'RoC8'!$B$1:$C$161,2,0),0)</f>
        <v>0</v>
      </c>
      <c r="U250" s="29">
        <f>IFERROR(VLOOKUP(E250,'RoC1'!$B$1:$C$160,2,0),0)</f>
        <v>0</v>
      </c>
      <c r="V250" s="29">
        <f>IFERROR(VLOOKUP(G250,'RoC2'!$B$1:$C$160,2,0),0)</f>
        <v>0</v>
      </c>
      <c r="W250" s="29">
        <f>IFERROR(VLOOKUP(I250,'RoC3'!$B$1:$C$160,2,0),0)</f>
        <v>0</v>
      </c>
      <c r="X250" s="29">
        <f>IFERROR(VLOOKUP(K250,'RoC4'!$B$1:$C$160,2,0),0)</f>
        <v>0</v>
      </c>
      <c r="Y250" s="29">
        <f>IFERROR(VLOOKUP(M250,'RoC5'!$B$1:$C$160,2,0),0)</f>
        <v>0</v>
      </c>
      <c r="Z250" s="29">
        <f>IFERROR(VLOOKUP(O250,'RoC6'!$B$1:$C$160,2,0),0)</f>
        <v>0</v>
      </c>
      <c r="AA250" s="29">
        <f>IFERROR(VLOOKUP(Q250,'RoC7'!$B$1:$C$160,2,0),0)</f>
        <v>0</v>
      </c>
      <c r="AB250" s="29">
        <f>IFERROR(VLOOKUP(S250,'RoC8'!$B$1:$C$160,2,0),0)</f>
        <v>0</v>
      </c>
    </row>
    <row r="251">
      <c r="A251" s="7">
        <v>250.0</v>
      </c>
      <c r="B251" s="57"/>
      <c r="C251" s="26">
        <f t="shared" si="1"/>
        <v>0</v>
      </c>
      <c r="D251" s="27"/>
      <c r="E251" s="28" t="str">
        <f>IFERROR(VLOOKUP($B251,'RoC1'!$A$1:$B$160,2,0),"0")</f>
        <v>0</v>
      </c>
      <c r="F251" s="29">
        <f>IFERROR(VLOOKUP(E251,'RoC1'!$B$1:$C$160,2,0),0)</f>
        <v>0</v>
      </c>
      <c r="G251" s="28" t="str">
        <f>IFERROR(VLOOKUP($B251,'RoC2'!$A$1:$B$161,2,0),"0")</f>
        <v>0</v>
      </c>
      <c r="H251" s="29">
        <f>IFERROR(VLOOKUP(G251,'RoC2'!$B$1:$C$161,2,0),0)</f>
        <v>0</v>
      </c>
      <c r="I251" s="28">
        <f>IFERROR(VLOOKUP($B251,'RoC3'!$A$1:$B$161,2,0),0)</f>
        <v>0</v>
      </c>
      <c r="J251" s="29">
        <f>IFERROR(VLOOKUP(I251,'RoC3'!$B$1:$C$161,2,0),0)</f>
        <v>0</v>
      </c>
      <c r="K251" s="28">
        <f>IFERROR(VLOOKUP($B251,'RoC4'!$A$1:$B$161,2,0),0)</f>
        <v>0</v>
      </c>
      <c r="L251" s="29">
        <f>IFERROR(VLOOKUP(K251,'RoC4'!$B$1:$C$161,2,0),0)</f>
        <v>0</v>
      </c>
      <c r="M251" s="28">
        <f>IFERROR(VLOOKUP($B251,'RoC5'!$A$1:$B$161,2,0),0)</f>
        <v>0</v>
      </c>
      <c r="N251" s="29">
        <f>IFERROR(VLOOKUP(M251,'RoC5'!$B$1:$C$161,2,0),0)</f>
        <v>0</v>
      </c>
      <c r="O251" s="28">
        <f>IFERROR(VLOOKUP($B251,'RoC6'!$A$1:$B$161,2,0),0)</f>
        <v>0</v>
      </c>
      <c r="P251" s="29">
        <f>IFERROR(VLOOKUP(O251,'RoC6'!$B$1:$C$161,2,0),0)</f>
        <v>0</v>
      </c>
      <c r="Q251" s="28">
        <f>IFERROR(VLOOKUP($B251,'RoC7'!$A$1:$B$161,2,0),0)</f>
        <v>0</v>
      </c>
      <c r="R251" s="29">
        <f>IFERROR(VLOOKUP(Q251,'RoC7'!$B$1:$C$161,2,0),0)</f>
        <v>0</v>
      </c>
      <c r="S251" s="28">
        <f>IFERROR(VLOOKUP($B251,'RoC8'!$A$1:$B$161,2,0),0)</f>
        <v>0</v>
      </c>
      <c r="T251" s="29">
        <f>IFERROR(VLOOKUP(S251,'RoC8'!$B$1:$C$161,2,0),0)</f>
        <v>0</v>
      </c>
      <c r="U251" s="29">
        <f>IFERROR(VLOOKUP(E251,'RoC1'!$B$1:$C$160,2,0),0)</f>
        <v>0</v>
      </c>
      <c r="V251" s="29">
        <f>IFERROR(VLOOKUP(G251,'RoC2'!$B$1:$C$160,2,0),0)</f>
        <v>0</v>
      </c>
      <c r="W251" s="29">
        <f>IFERROR(VLOOKUP(I251,'RoC3'!$B$1:$C$160,2,0),0)</f>
        <v>0</v>
      </c>
      <c r="X251" s="29">
        <f>IFERROR(VLOOKUP(K251,'RoC4'!$B$1:$C$160,2,0),0)</f>
        <v>0</v>
      </c>
      <c r="Y251" s="29">
        <f>IFERROR(VLOOKUP(M251,'RoC5'!$B$1:$C$160,2,0),0)</f>
        <v>0</v>
      </c>
      <c r="Z251" s="29">
        <f>IFERROR(VLOOKUP(O251,'RoC6'!$B$1:$C$160,2,0),0)</f>
        <v>0</v>
      </c>
      <c r="AA251" s="29">
        <f>IFERROR(VLOOKUP(Q251,'RoC7'!$B$1:$C$160,2,0),0)</f>
        <v>0</v>
      </c>
      <c r="AB251" s="29">
        <f>IFERROR(VLOOKUP(S251,'RoC8'!$B$1:$C$160,2,0),0)</f>
        <v>0</v>
      </c>
    </row>
    <row r="252">
      <c r="A252" s="76"/>
      <c r="B252" s="76"/>
      <c r="C252" s="77"/>
      <c r="D252" s="77"/>
      <c r="E252" s="77"/>
      <c r="F252" s="78"/>
      <c r="G252" s="77"/>
      <c r="H252" s="78"/>
      <c r="I252" s="77"/>
      <c r="J252" s="78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>
      <c r="A253" s="76"/>
      <c r="B253" s="76"/>
      <c r="C253" s="77"/>
      <c r="D253" s="77"/>
      <c r="E253" s="77"/>
      <c r="F253" s="78"/>
      <c r="G253" s="77"/>
      <c r="H253" s="78"/>
      <c r="I253" s="77"/>
      <c r="J253" s="78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>
      <c r="A254" s="76"/>
      <c r="B254" s="76"/>
      <c r="C254" s="77"/>
      <c r="D254" s="77"/>
      <c r="E254" s="77"/>
      <c r="F254" s="78"/>
      <c r="G254" s="77"/>
      <c r="H254" s="78"/>
      <c r="I254" s="77"/>
      <c r="J254" s="78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>
      <c r="A255" s="76"/>
      <c r="B255" s="76"/>
      <c r="C255" s="77"/>
      <c r="D255" s="77"/>
      <c r="E255" s="77"/>
      <c r="F255" s="78"/>
      <c r="G255" s="77"/>
      <c r="H255" s="78"/>
      <c r="I255" s="77"/>
      <c r="J255" s="78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>
      <c r="A256" s="76"/>
      <c r="B256" s="76"/>
      <c r="C256" s="77"/>
      <c r="D256" s="77"/>
      <c r="E256" s="77"/>
      <c r="F256" s="78"/>
      <c r="G256" s="77"/>
      <c r="H256" s="78"/>
      <c r="I256" s="77"/>
      <c r="J256" s="78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>
      <c r="A257" s="76"/>
      <c r="B257" s="76"/>
      <c r="C257" s="77"/>
      <c r="D257" s="77"/>
      <c r="E257" s="77"/>
      <c r="F257" s="78"/>
      <c r="G257" s="77"/>
      <c r="H257" s="78"/>
      <c r="I257" s="77"/>
      <c r="J257" s="78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>
      <c r="A258" s="76"/>
      <c r="B258" s="76"/>
      <c r="C258" s="77"/>
      <c r="D258" s="77"/>
      <c r="E258" s="77"/>
      <c r="F258" s="78"/>
      <c r="G258" s="77"/>
      <c r="H258" s="78"/>
      <c r="I258" s="77"/>
      <c r="J258" s="78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>
      <c r="A259" s="76"/>
      <c r="B259" s="76"/>
      <c r="C259" s="77"/>
      <c r="D259" s="77"/>
      <c r="E259" s="77"/>
      <c r="F259" s="78"/>
      <c r="G259" s="77"/>
      <c r="H259" s="78"/>
      <c r="I259" s="77"/>
      <c r="J259" s="78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>
      <c r="A260" s="76"/>
      <c r="B260" s="76"/>
      <c r="C260" s="77"/>
      <c r="D260" s="77"/>
      <c r="E260" s="77"/>
      <c r="F260" s="78"/>
      <c r="G260" s="77"/>
      <c r="H260" s="78"/>
      <c r="I260" s="77"/>
      <c r="J260" s="78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>
      <c r="A261" s="76"/>
      <c r="B261" s="76"/>
      <c r="C261" s="77"/>
      <c r="D261" s="77"/>
      <c r="E261" s="77"/>
      <c r="F261" s="78"/>
      <c r="G261" s="77"/>
      <c r="H261" s="78"/>
      <c r="I261" s="77"/>
      <c r="J261" s="78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>
      <c r="A262" s="76"/>
      <c r="B262" s="76"/>
      <c r="C262" s="77"/>
      <c r="D262" s="77"/>
      <c r="E262" s="77"/>
      <c r="F262" s="78"/>
      <c r="G262" s="77"/>
      <c r="H262" s="78"/>
      <c r="I262" s="77"/>
      <c r="J262" s="78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>
      <c r="A263" s="76"/>
      <c r="B263" s="76"/>
      <c r="C263" s="77"/>
      <c r="D263" s="77"/>
      <c r="E263" s="77"/>
      <c r="F263" s="78"/>
      <c r="G263" s="77"/>
      <c r="H263" s="78"/>
      <c r="I263" s="77"/>
      <c r="J263" s="78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>
      <c r="A264" s="76"/>
      <c r="B264" s="76"/>
      <c r="C264" s="77"/>
      <c r="D264" s="77"/>
      <c r="E264" s="77"/>
      <c r="F264" s="78"/>
      <c r="G264" s="77"/>
      <c r="H264" s="78"/>
      <c r="I264" s="77"/>
      <c r="J264" s="78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>
      <c r="A265" s="76"/>
      <c r="B265" s="76"/>
      <c r="C265" s="77"/>
      <c r="D265" s="77"/>
      <c r="E265" s="77"/>
      <c r="F265" s="78"/>
      <c r="G265" s="77"/>
      <c r="H265" s="78"/>
      <c r="I265" s="77"/>
      <c r="J265" s="78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>
      <c r="A266" s="76"/>
      <c r="B266" s="76"/>
      <c r="C266" s="77"/>
      <c r="D266" s="77"/>
      <c r="E266" s="77"/>
      <c r="F266" s="78"/>
      <c r="G266" s="77"/>
      <c r="H266" s="78"/>
      <c r="I266" s="77"/>
      <c r="J266" s="78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>
      <c r="A267" s="76"/>
      <c r="B267" s="76"/>
      <c r="C267" s="77"/>
      <c r="D267" s="77"/>
      <c r="E267" s="77"/>
      <c r="F267" s="78"/>
      <c r="G267" s="77"/>
      <c r="H267" s="78"/>
      <c r="I267" s="77"/>
      <c r="J267" s="78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>
      <c r="A268" s="76"/>
      <c r="B268" s="76"/>
      <c r="C268" s="77"/>
      <c r="D268" s="77"/>
      <c r="E268" s="77"/>
      <c r="F268" s="78"/>
      <c r="G268" s="77"/>
      <c r="H268" s="78"/>
      <c r="I268" s="77"/>
      <c r="J268" s="78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>
      <c r="A269" s="76"/>
      <c r="B269" s="76"/>
      <c r="C269" s="77"/>
      <c r="D269" s="77"/>
      <c r="E269" s="77"/>
      <c r="F269" s="78"/>
      <c r="G269" s="77"/>
      <c r="H269" s="78"/>
      <c r="I269" s="77"/>
      <c r="J269" s="78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>
      <c r="A270" s="76"/>
      <c r="B270" s="76"/>
      <c r="C270" s="77"/>
      <c r="D270" s="77"/>
      <c r="E270" s="77"/>
      <c r="F270" s="78"/>
      <c r="G270" s="77"/>
      <c r="H270" s="78"/>
      <c r="I270" s="77"/>
      <c r="J270" s="78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>
      <c r="A271" s="76"/>
      <c r="B271" s="76"/>
      <c r="C271" s="77"/>
      <c r="D271" s="77"/>
      <c r="E271" s="77"/>
      <c r="F271" s="78"/>
      <c r="G271" s="77"/>
      <c r="H271" s="78"/>
      <c r="I271" s="77"/>
      <c r="J271" s="78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>
      <c r="A272" s="76"/>
      <c r="B272" s="76"/>
      <c r="C272" s="77"/>
      <c r="D272" s="77"/>
      <c r="E272" s="77"/>
      <c r="F272" s="78"/>
      <c r="G272" s="77"/>
      <c r="H272" s="78"/>
      <c r="I272" s="77"/>
      <c r="J272" s="78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>
      <c r="A273" s="76"/>
      <c r="B273" s="76"/>
      <c r="C273" s="77"/>
      <c r="D273" s="77"/>
      <c r="E273" s="77"/>
      <c r="F273" s="78"/>
      <c r="G273" s="77"/>
      <c r="H273" s="78"/>
      <c r="I273" s="77"/>
      <c r="J273" s="78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>
      <c r="A274" s="76"/>
      <c r="B274" s="76"/>
      <c r="C274" s="77"/>
      <c r="D274" s="77"/>
      <c r="E274" s="77"/>
      <c r="F274" s="78"/>
      <c r="G274" s="77"/>
      <c r="H274" s="78"/>
      <c r="I274" s="77"/>
      <c r="J274" s="78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>
      <c r="A275" s="76"/>
      <c r="B275" s="76"/>
      <c r="C275" s="77"/>
      <c r="D275" s="77"/>
      <c r="E275" s="77"/>
      <c r="F275" s="78"/>
      <c r="G275" s="77"/>
      <c r="H275" s="78"/>
      <c r="I275" s="77"/>
      <c r="J275" s="78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>
      <c r="A276" s="76"/>
      <c r="B276" s="76"/>
      <c r="C276" s="77"/>
      <c r="D276" s="77"/>
      <c r="E276" s="77"/>
      <c r="F276" s="78"/>
      <c r="G276" s="77"/>
      <c r="H276" s="78"/>
      <c r="I276" s="77"/>
      <c r="J276" s="78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>
      <c r="A277" s="76"/>
      <c r="B277" s="76"/>
      <c r="C277" s="77"/>
      <c r="D277" s="77"/>
      <c r="E277" s="77"/>
      <c r="F277" s="78"/>
      <c r="G277" s="77"/>
      <c r="H277" s="78"/>
      <c r="I277" s="77"/>
      <c r="J277" s="78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>
      <c r="A278" s="76"/>
      <c r="B278" s="76"/>
      <c r="C278" s="77"/>
      <c r="D278" s="77"/>
      <c r="E278" s="77"/>
      <c r="F278" s="78"/>
      <c r="G278" s="77"/>
      <c r="H278" s="78"/>
      <c r="I278" s="77"/>
      <c r="J278" s="78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>
      <c r="A279" s="76"/>
      <c r="B279" s="76"/>
      <c r="C279" s="77"/>
      <c r="D279" s="77"/>
      <c r="E279" s="77"/>
      <c r="F279" s="78"/>
      <c r="G279" s="77"/>
      <c r="H279" s="78"/>
      <c r="I279" s="77"/>
      <c r="J279" s="78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>
      <c r="A280" s="76"/>
      <c r="B280" s="76"/>
      <c r="C280" s="77"/>
      <c r="D280" s="77"/>
      <c r="E280" s="77"/>
      <c r="F280" s="78"/>
      <c r="G280" s="77"/>
      <c r="H280" s="78"/>
      <c r="I280" s="77"/>
      <c r="J280" s="78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>
      <c r="A281" s="76"/>
      <c r="B281" s="76"/>
      <c r="C281" s="77"/>
      <c r="D281" s="77"/>
      <c r="E281" s="77"/>
      <c r="F281" s="78"/>
      <c r="G281" s="77"/>
      <c r="H281" s="78"/>
      <c r="I281" s="77"/>
      <c r="J281" s="78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>
      <c r="A282" s="76"/>
      <c r="B282" s="76"/>
      <c r="C282" s="77"/>
      <c r="D282" s="77"/>
      <c r="E282" s="77"/>
      <c r="F282" s="78"/>
      <c r="G282" s="77"/>
      <c r="H282" s="78"/>
      <c r="I282" s="77"/>
      <c r="J282" s="78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>
      <c r="A283" s="76"/>
      <c r="B283" s="76"/>
      <c r="C283" s="77"/>
      <c r="D283" s="77"/>
      <c r="E283" s="77"/>
      <c r="F283" s="78"/>
      <c r="G283" s="77"/>
      <c r="H283" s="78"/>
      <c r="I283" s="77"/>
      <c r="J283" s="78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>
      <c r="A284" s="76"/>
      <c r="B284" s="76"/>
      <c r="C284" s="77"/>
      <c r="D284" s="77"/>
      <c r="E284" s="77"/>
      <c r="F284" s="78"/>
      <c r="G284" s="77"/>
      <c r="H284" s="78"/>
      <c r="I284" s="77"/>
      <c r="J284" s="78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>
      <c r="A285" s="76"/>
      <c r="B285" s="76"/>
      <c r="C285" s="77"/>
      <c r="D285" s="77"/>
      <c r="E285" s="77"/>
      <c r="F285" s="78"/>
      <c r="G285" s="77"/>
      <c r="H285" s="78"/>
      <c r="I285" s="77"/>
      <c r="J285" s="78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>
      <c r="A286" s="76"/>
      <c r="B286" s="76"/>
      <c r="C286" s="77"/>
      <c r="D286" s="77"/>
      <c r="E286" s="77"/>
      <c r="F286" s="78"/>
      <c r="G286" s="77"/>
      <c r="H286" s="78"/>
      <c r="I286" s="77"/>
      <c r="J286" s="78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>
      <c r="A287" s="76"/>
      <c r="B287" s="76"/>
      <c r="C287" s="77"/>
      <c r="D287" s="77"/>
      <c r="E287" s="77"/>
      <c r="F287" s="78"/>
      <c r="G287" s="77"/>
      <c r="H287" s="78"/>
      <c r="I287" s="77"/>
      <c r="J287" s="78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>
      <c r="A288" s="76"/>
      <c r="B288" s="76"/>
      <c r="C288" s="77"/>
      <c r="D288" s="77"/>
      <c r="E288" s="77"/>
      <c r="F288" s="78"/>
      <c r="G288" s="77"/>
      <c r="H288" s="78"/>
      <c r="I288" s="77"/>
      <c r="J288" s="78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>
      <c r="A289" s="76"/>
      <c r="B289" s="76"/>
      <c r="C289" s="77"/>
      <c r="D289" s="77"/>
      <c r="E289" s="77"/>
      <c r="F289" s="78"/>
      <c r="G289" s="77"/>
      <c r="H289" s="78"/>
      <c r="I289" s="77"/>
      <c r="J289" s="78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>
      <c r="A290" s="76"/>
      <c r="B290" s="76"/>
      <c r="C290" s="77"/>
      <c r="D290" s="77"/>
      <c r="E290" s="77"/>
      <c r="F290" s="78"/>
      <c r="G290" s="77"/>
      <c r="H290" s="78"/>
      <c r="I290" s="77"/>
      <c r="J290" s="78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>
      <c r="A291" s="76"/>
      <c r="B291" s="76"/>
      <c r="C291" s="77"/>
      <c r="D291" s="77"/>
      <c r="E291" s="77"/>
      <c r="F291" s="78"/>
      <c r="G291" s="77"/>
      <c r="H291" s="78"/>
      <c r="I291" s="77"/>
      <c r="J291" s="78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>
      <c r="A292" s="76"/>
      <c r="B292" s="76"/>
      <c r="C292" s="77"/>
      <c r="D292" s="77"/>
      <c r="E292" s="77"/>
      <c r="F292" s="78"/>
      <c r="G292" s="77"/>
      <c r="H292" s="78"/>
      <c r="I292" s="77"/>
      <c r="J292" s="78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>
      <c r="A293" s="76"/>
      <c r="B293" s="76"/>
      <c r="C293" s="77"/>
      <c r="D293" s="77"/>
      <c r="E293" s="77"/>
      <c r="F293" s="78"/>
      <c r="G293" s="77"/>
      <c r="H293" s="78"/>
      <c r="I293" s="77"/>
      <c r="J293" s="78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>
      <c r="A294" s="76"/>
      <c r="B294" s="76"/>
      <c r="C294" s="77"/>
      <c r="D294" s="77"/>
      <c r="E294" s="77"/>
      <c r="F294" s="78"/>
      <c r="G294" s="77"/>
      <c r="H294" s="78"/>
      <c r="I294" s="77"/>
      <c r="J294" s="78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>
      <c r="A295" s="76"/>
      <c r="B295" s="76"/>
      <c r="C295" s="77"/>
      <c r="D295" s="77"/>
      <c r="E295" s="77"/>
      <c r="F295" s="78"/>
      <c r="G295" s="77"/>
      <c r="H295" s="78"/>
      <c r="I295" s="77"/>
      <c r="J295" s="78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>
      <c r="A296" s="76"/>
      <c r="B296" s="76"/>
      <c r="C296" s="77"/>
      <c r="D296" s="77"/>
      <c r="E296" s="77"/>
      <c r="F296" s="78"/>
      <c r="G296" s="77"/>
      <c r="H296" s="78"/>
      <c r="I296" s="77"/>
      <c r="J296" s="78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>
      <c r="A297" s="76"/>
      <c r="B297" s="76"/>
      <c r="C297" s="77"/>
      <c r="D297" s="77"/>
      <c r="E297" s="77"/>
      <c r="F297" s="78"/>
      <c r="G297" s="77"/>
      <c r="H297" s="78"/>
      <c r="I297" s="77"/>
      <c r="J297" s="78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>
      <c r="A298" s="76"/>
      <c r="B298" s="76"/>
      <c r="C298" s="77"/>
      <c r="D298" s="77"/>
      <c r="E298" s="77"/>
      <c r="F298" s="78"/>
      <c r="G298" s="77"/>
      <c r="H298" s="78"/>
      <c r="I298" s="77"/>
      <c r="J298" s="78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>
      <c r="A299" s="76"/>
      <c r="B299" s="76"/>
      <c r="C299" s="77"/>
      <c r="D299" s="77"/>
      <c r="E299" s="77"/>
      <c r="F299" s="78"/>
      <c r="G299" s="77"/>
      <c r="H299" s="78"/>
      <c r="I299" s="77"/>
      <c r="J299" s="78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>
      <c r="A300" s="76"/>
      <c r="B300" s="76"/>
      <c r="C300" s="77"/>
      <c r="D300" s="77"/>
      <c r="E300" s="77"/>
      <c r="F300" s="78"/>
      <c r="G300" s="77"/>
      <c r="H300" s="78"/>
      <c r="I300" s="77"/>
      <c r="J300" s="78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>
      <c r="A301" s="76"/>
      <c r="B301" s="76"/>
      <c r="C301" s="77"/>
      <c r="D301" s="77"/>
      <c r="E301" s="77"/>
      <c r="F301" s="78"/>
      <c r="G301" s="77"/>
      <c r="H301" s="78"/>
      <c r="I301" s="77"/>
      <c r="J301" s="78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>
      <c r="A302" s="76"/>
      <c r="B302" s="76"/>
      <c r="C302" s="77"/>
      <c r="D302" s="77"/>
      <c r="E302" s="77"/>
      <c r="F302" s="78"/>
      <c r="G302" s="77"/>
      <c r="H302" s="78"/>
      <c r="I302" s="77"/>
      <c r="J302" s="78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>
      <c r="A303" s="76"/>
      <c r="B303" s="76"/>
      <c r="C303" s="77"/>
      <c r="D303" s="77"/>
      <c r="E303" s="77"/>
      <c r="F303" s="78"/>
      <c r="G303" s="77"/>
      <c r="H303" s="78"/>
      <c r="I303" s="77"/>
      <c r="J303" s="78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>
      <c r="A304" s="76"/>
      <c r="B304" s="76"/>
      <c r="C304" s="77"/>
      <c r="D304" s="77"/>
      <c r="E304" s="77"/>
      <c r="F304" s="78"/>
      <c r="G304" s="77"/>
      <c r="H304" s="78"/>
      <c r="I304" s="77"/>
      <c r="J304" s="78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>
      <c r="A305" s="76"/>
      <c r="B305" s="76"/>
      <c r="C305" s="77"/>
      <c r="D305" s="77"/>
      <c r="E305" s="77"/>
      <c r="F305" s="78"/>
      <c r="G305" s="77"/>
      <c r="H305" s="78"/>
      <c r="I305" s="77"/>
      <c r="J305" s="78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>
      <c r="A306" s="76"/>
      <c r="B306" s="76"/>
      <c r="C306" s="77"/>
      <c r="D306" s="77"/>
      <c r="E306" s="77"/>
      <c r="F306" s="78"/>
      <c r="G306" s="77"/>
      <c r="H306" s="78"/>
      <c r="I306" s="77"/>
      <c r="J306" s="78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>
      <c r="A307" s="76"/>
      <c r="B307" s="76"/>
      <c r="C307" s="77"/>
      <c r="D307" s="77"/>
      <c r="E307" s="77"/>
      <c r="F307" s="78"/>
      <c r="G307" s="77"/>
      <c r="H307" s="78"/>
      <c r="I307" s="77"/>
      <c r="J307" s="78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>
      <c r="A308" s="76"/>
      <c r="B308" s="76"/>
      <c r="C308" s="77"/>
      <c r="D308" s="77"/>
      <c r="E308" s="77"/>
      <c r="F308" s="78"/>
      <c r="G308" s="77"/>
      <c r="H308" s="78"/>
      <c r="I308" s="77"/>
      <c r="J308" s="78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>
      <c r="A309" s="76"/>
      <c r="B309" s="76"/>
      <c r="C309" s="77"/>
      <c r="D309" s="77"/>
      <c r="E309" s="77"/>
      <c r="F309" s="78"/>
      <c r="G309" s="77"/>
      <c r="H309" s="78"/>
      <c r="I309" s="77"/>
      <c r="J309" s="78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>
      <c r="A310" s="76"/>
      <c r="B310" s="76"/>
      <c r="C310" s="77"/>
      <c r="D310" s="77"/>
      <c r="E310" s="77"/>
      <c r="F310" s="78"/>
      <c r="G310" s="77"/>
      <c r="H310" s="78"/>
      <c r="I310" s="77"/>
      <c r="J310" s="78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>
      <c r="A311" s="76"/>
      <c r="B311" s="76"/>
      <c r="C311" s="77"/>
      <c r="D311" s="77"/>
      <c r="E311" s="77"/>
      <c r="F311" s="78"/>
      <c r="G311" s="77"/>
      <c r="H311" s="78"/>
      <c r="I311" s="77"/>
      <c r="J311" s="78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>
      <c r="A312" s="76"/>
      <c r="B312" s="76"/>
      <c r="C312" s="77"/>
      <c r="D312" s="77"/>
      <c r="E312" s="77"/>
      <c r="F312" s="78"/>
      <c r="G312" s="77"/>
      <c r="H312" s="78"/>
      <c r="I312" s="77"/>
      <c r="J312" s="78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>
      <c r="A313" s="76"/>
      <c r="B313" s="76"/>
      <c r="C313" s="77"/>
      <c r="D313" s="77"/>
      <c r="E313" s="77"/>
      <c r="F313" s="78"/>
      <c r="G313" s="77"/>
      <c r="H313" s="78"/>
      <c r="I313" s="77"/>
      <c r="J313" s="78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>
      <c r="A314" s="76"/>
      <c r="B314" s="76"/>
      <c r="C314" s="77"/>
      <c r="D314" s="77"/>
      <c r="E314" s="77"/>
      <c r="F314" s="78"/>
      <c r="G314" s="77"/>
      <c r="H314" s="78"/>
      <c r="I314" s="77"/>
      <c r="J314" s="78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>
      <c r="A315" s="76"/>
      <c r="B315" s="76"/>
      <c r="C315" s="77"/>
      <c r="D315" s="77"/>
      <c r="E315" s="77"/>
      <c r="F315" s="78"/>
      <c r="G315" s="77"/>
      <c r="H315" s="78"/>
      <c r="I315" s="77"/>
      <c r="J315" s="78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>
      <c r="A316" s="76"/>
      <c r="B316" s="76"/>
      <c r="C316" s="77"/>
      <c r="D316" s="77"/>
      <c r="E316" s="77"/>
      <c r="F316" s="78"/>
      <c r="G316" s="77"/>
      <c r="H316" s="78"/>
      <c r="I316" s="77"/>
      <c r="J316" s="78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>
      <c r="A317" s="76"/>
      <c r="B317" s="76"/>
      <c r="C317" s="77"/>
      <c r="D317" s="77"/>
      <c r="E317" s="77"/>
      <c r="F317" s="78"/>
      <c r="G317" s="77"/>
      <c r="H317" s="78"/>
      <c r="I317" s="77"/>
      <c r="J317" s="78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>
      <c r="A318" s="76"/>
      <c r="B318" s="76"/>
      <c r="C318" s="77"/>
      <c r="D318" s="77"/>
      <c r="E318" s="77"/>
      <c r="F318" s="78"/>
      <c r="G318" s="77"/>
      <c r="H318" s="78"/>
      <c r="I318" s="77"/>
      <c r="J318" s="78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>
      <c r="A319" s="76"/>
      <c r="B319" s="76"/>
      <c r="C319" s="77"/>
      <c r="D319" s="77"/>
      <c r="E319" s="77"/>
      <c r="F319" s="78"/>
      <c r="G319" s="77"/>
      <c r="H319" s="78"/>
      <c r="I319" s="77"/>
      <c r="J319" s="78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>
      <c r="A320" s="76"/>
      <c r="B320" s="76"/>
      <c r="C320" s="77"/>
      <c r="D320" s="77"/>
      <c r="E320" s="77"/>
      <c r="F320" s="78"/>
      <c r="G320" s="77"/>
      <c r="H320" s="78"/>
      <c r="I320" s="77"/>
      <c r="J320" s="78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>
      <c r="A321" s="76"/>
      <c r="B321" s="76"/>
      <c r="C321" s="77"/>
      <c r="D321" s="77"/>
      <c r="E321" s="77"/>
      <c r="F321" s="78"/>
      <c r="G321" s="77"/>
      <c r="H321" s="78"/>
      <c r="I321" s="77"/>
      <c r="J321" s="78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>
      <c r="A322" s="76"/>
      <c r="B322" s="76"/>
      <c r="C322" s="77"/>
      <c r="D322" s="77"/>
      <c r="E322" s="77"/>
      <c r="F322" s="78"/>
      <c r="G322" s="77"/>
      <c r="H322" s="78"/>
      <c r="I322" s="77"/>
      <c r="J322" s="78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>
      <c r="A323" s="76"/>
      <c r="B323" s="76"/>
      <c r="C323" s="77"/>
      <c r="D323" s="77"/>
      <c r="E323" s="77"/>
      <c r="F323" s="78"/>
      <c r="G323" s="77"/>
      <c r="H323" s="78"/>
      <c r="I323" s="77"/>
      <c r="J323" s="78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>
      <c r="A324" s="76"/>
      <c r="B324" s="76"/>
      <c r="C324" s="77"/>
      <c r="D324" s="77"/>
      <c r="E324" s="77"/>
      <c r="F324" s="78"/>
      <c r="G324" s="77"/>
      <c r="H324" s="78"/>
      <c r="I324" s="77"/>
      <c r="J324" s="78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>
      <c r="A325" s="76"/>
      <c r="B325" s="76"/>
      <c r="C325" s="77"/>
      <c r="D325" s="77"/>
      <c r="E325" s="77"/>
      <c r="F325" s="78"/>
      <c r="G325" s="77"/>
      <c r="H325" s="78"/>
      <c r="I325" s="77"/>
      <c r="J325" s="78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>
      <c r="A326" s="76"/>
      <c r="B326" s="76"/>
      <c r="C326" s="77"/>
      <c r="D326" s="77"/>
      <c r="E326" s="77"/>
      <c r="F326" s="78"/>
      <c r="G326" s="77"/>
      <c r="H326" s="78"/>
      <c r="I326" s="77"/>
      <c r="J326" s="78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>
      <c r="A327" s="76"/>
      <c r="B327" s="76"/>
      <c r="C327" s="77"/>
      <c r="D327" s="77"/>
      <c r="E327" s="77"/>
      <c r="F327" s="78"/>
      <c r="G327" s="77"/>
      <c r="H327" s="78"/>
      <c r="I327" s="77"/>
      <c r="J327" s="78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>
      <c r="A328" s="76"/>
      <c r="B328" s="76"/>
      <c r="C328" s="77"/>
      <c r="D328" s="77"/>
      <c r="E328" s="77"/>
      <c r="F328" s="78"/>
      <c r="G328" s="77"/>
      <c r="H328" s="78"/>
      <c r="I328" s="77"/>
      <c r="J328" s="78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>
      <c r="A329" s="76"/>
      <c r="B329" s="76"/>
      <c r="C329" s="77"/>
      <c r="D329" s="77"/>
      <c r="E329" s="77"/>
      <c r="F329" s="78"/>
      <c r="G329" s="77"/>
      <c r="H329" s="78"/>
      <c r="I329" s="77"/>
      <c r="J329" s="78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>
      <c r="A330" s="76"/>
      <c r="B330" s="76"/>
      <c r="C330" s="77"/>
      <c r="D330" s="77"/>
      <c r="E330" s="77"/>
      <c r="F330" s="78"/>
      <c r="G330" s="77"/>
      <c r="H330" s="78"/>
      <c r="I330" s="77"/>
      <c r="J330" s="78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>
      <c r="A331" s="76"/>
      <c r="B331" s="76"/>
      <c r="C331" s="77"/>
      <c r="D331" s="77"/>
      <c r="E331" s="77"/>
      <c r="F331" s="78"/>
      <c r="G331" s="77"/>
      <c r="H331" s="78"/>
      <c r="I331" s="77"/>
      <c r="J331" s="78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>
      <c r="A332" s="76"/>
      <c r="B332" s="76"/>
      <c r="C332" s="77"/>
      <c r="D332" s="77"/>
      <c r="E332" s="77"/>
      <c r="F332" s="78"/>
      <c r="G332" s="77"/>
      <c r="H332" s="78"/>
      <c r="I332" s="77"/>
      <c r="J332" s="78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>
      <c r="A333" s="76"/>
      <c r="B333" s="76"/>
      <c r="C333" s="77"/>
      <c r="D333" s="77"/>
      <c r="E333" s="77"/>
      <c r="F333" s="78"/>
      <c r="G333" s="77"/>
      <c r="H333" s="78"/>
      <c r="I333" s="77"/>
      <c r="J333" s="78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>
      <c r="A334" s="76"/>
      <c r="B334" s="76"/>
      <c r="C334" s="77"/>
      <c r="D334" s="77"/>
      <c r="E334" s="77"/>
      <c r="F334" s="78"/>
      <c r="G334" s="77"/>
      <c r="H334" s="78"/>
      <c r="I334" s="77"/>
      <c r="J334" s="78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>
      <c r="A335" s="76"/>
      <c r="B335" s="76"/>
      <c r="C335" s="77"/>
      <c r="D335" s="77"/>
      <c r="E335" s="77"/>
      <c r="F335" s="78"/>
      <c r="G335" s="77"/>
      <c r="H335" s="78"/>
      <c r="I335" s="77"/>
      <c r="J335" s="78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>
      <c r="A336" s="76"/>
      <c r="B336" s="76"/>
      <c r="C336" s="77"/>
      <c r="D336" s="77"/>
      <c r="E336" s="77"/>
      <c r="F336" s="78"/>
      <c r="G336" s="77"/>
      <c r="H336" s="78"/>
      <c r="I336" s="77"/>
      <c r="J336" s="78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>
      <c r="A337" s="76"/>
      <c r="B337" s="76"/>
      <c r="C337" s="77"/>
      <c r="D337" s="77"/>
      <c r="E337" s="77"/>
      <c r="F337" s="78"/>
      <c r="G337" s="77"/>
      <c r="H337" s="78"/>
      <c r="I337" s="77"/>
      <c r="J337" s="78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>
      <c r="A338" s="76"/>
      <c r="B338" s="76"/>
      <c r="C338" s="77"/>
      <c r="D338" s="77"/>
      <c r="E338" s="77"/>
      <c r="F338" s="78"/>
      <c r="G338" s="77"/>
      <c r="H338" s="78"/>
      <c r="I338" s="77"/>
      <c r="J338" s="78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>
      <c r="A339" s="76"/>
      <c r="B339" s="76"/>
      <c r="C339" s="77"/>
      <c r="D339" s="77"/>
      <c r="E339" s="77"/>
      <c r="F339" s="78"/>
      <c r="G339" s="77"/>
      <c r="H339" s="78"/>
      <c r="I339" s="77"/>
      <c r="J339" s="78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>
      <c r="A340" s="76"/>
      <c r="B340" s="76"/>
      <c r="C340" s="77"/>
      <c r="D340" s="77"/>
      <c r="E340" s="77"/>
      <c r="F340" s="78"/>
      <c r="G340" s="77"/>
      <c r="H340" s="78"/>
      <c r="I340" s="77"/>
      <c r="J340" s="78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>
      <c r="A341" s="76"/>
      <c r="B341" s="76"/>
      <c r="C341" s="77"/>
      <c r="D341" s="77"/>
      <c r="E341" s="77"/>
      <c r="F341" s="78"/>
      <c r="G341" s="77"/>
      <c r="H341" s="78"/>
      <c r="I341" s="77"/>
      <c r="J341" s="78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>
      <c r="A342" s="76"/>
      <c r="B342" s="76"/>
      <c r="C342" s="77"/>
      <c r="D342" s="77"/>
      <c r="E342" s="77"/>
      <c r="F342" s="78"/>
      <c r="G342" s="77"/>
      <c r="H342" s="78"/>
      <c r="I342" s="77"/>
      <c r="J342" s="78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>
      <c r="A343" s="76"/>
      <c r="B343" s="76"/>
      <c r="C343" s="77"/>
      <c r="D343" s="77"/>
      <c r="E343" s="77"/>
      <c r="F343" s="78"/>
      <c r="G343" s="77"/>
      <c r="H343" s="78"/>
      <c r="I343" s="77"/>
      <c r="J343" s="78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>
      <c r="A344" s="76"/>
      <c r="B344" s="76"/>
      <c r="C344" s="77"/>
      <c r="D344" s="77"/>
      <c r="E344" s="77"/>
      <c r="F344" s="78"/>
      <c r="G344" s="77"/>
      <c r="H344" s="78"/>
      <c r="I344" s="77"/>
      <c r="J344" s="78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>
      <c r="A345" s="76"/>
      <c r="B345" s="76"/>
      <c r="C345" s="77"/>
      <c r="D345" s="77"/>
      <c r="E345" s="77"/>
      <c r="F345" s="78"/>
      <c r="G345" s="77"/>
      <c r="H345" s="78"/>
      <c r="I345" s="77"/>
      <c r="J345" s="78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>
      <c r="A346" s="76"/>
      <c r="B346" s="76"/>
      <c r="C346" s="77"/>
      <c r="D346" s="77"/>
      <c r="E346" s="77"/>
      <c r="F346" s="78"/>
      <c r="G346" s="77"/>
      <c r="H346" s="78"/>
      <c r="I346" s="77"/>
      <c r="J346" s="78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>
      <c r="A347" s="76"/>
      <c r="B347" s="76"/>
      <c r="C347" s="77"/>
      <c r="D347" s="77"/>
      <c r="E347" s="77"/>
      <c r="F347" s="78"/>
      <c r="G347" s="77"/>
      <c r="H347" s="78"/>
      <c r="I347" s="77"/>
      <c r="J347" s="78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>
      <c r="A348" s="76"/>
      <c r="B348" s="76"/>
      <c r="C348" s="77"/>
      <c r="D348" s="77"/>
      <c r="E348" s="77"/>
      <c r="F348" s="78"/>
      <c r="G348" s="77"/>
      <c r="H348" s="78"/>
      <c r="I348" s="77"/>
      <c r="J348" s="78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>
      <c r="A349" s="76"/>
      <c r="B349" s="76"/>
      <c r="C349" s="77"/>
      <c r="D349" s="77"/>
      <c r="E349" s="77"/>
      <c r="F349" s="78"/>
      <c r="G349" s="77"/>
      <c r="H349" s="78"/>
      <c r="I349" s="77"/>
      <c r="J349" s="78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>
      <c r="A350" s="76"/>
      <c r="B350" s="76"/>
      <c r="C350" s="77"/>
      <c r="D350" s="77"/>
      <c r="E350" s="77"/>
      <c r="F350" s="78"/>
      <c r="G350" s="77"/>
      <c r="H350" s="78"/>
      <c r="I350" s="77"/>
      <c r="J350" s="78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>
      <c r="A351" s="76"/>
      <c r="B351" s="76"/>
      <c r="C351" s="77"/>
      <c r="D351" s="77"/>
      <c r="E351" s="77"/>
      <c r="F351" s="78"/>
      <c r="G351" s="77"/>
      <c r="H351" s="78"/>
      <c r="I351" s="77"/>
      <c r="J351" s="78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>
      <c r="A352" s="76"/>
      <c r="B352" s="76"/>
      <c r="C352" s="77"/>
      <c r="D352" s="77"/>
      <c r="E352" s="77"/>
      <c r="F352" s="78"/>
      <c r="G352" s="77"/>
      <c r="H352" s="78"/>
      <c r="I352" s="77"/>
      <c r="J352" s="78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>
      <c r="A353" s="76"/>
      <c r="B353" s="76"/>
      <c r="C353" s="77"/>
      <c r="D353" s="77"/>
      <c r="E353" s="77"/>
      <c r="F353" s="78"/>
      <c r="G353" s="77"/>
      <c r="H353" s="78"/>
      <c r="I353" s="77"/>
      <c r="J353" s="78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>
      <c r="A354" s="76"/>
      <c r="B354" s="76"/>
      <c r="C354" s="77"/>
      <c r="D354" s="77"/>
      <c r="E354" s="77"/>
      <c r="F354" s="78"/>
      <c r="G354" s="77"/>
      <c r="H354" s="78"/>
      <c r="I354" s="77"/>
      <c r="J354" s="78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>
      <c r="A355" s="76"/>
      <c r="B355" s="76"/>
      <c r="C355" s="77"/>
      <c r="D355" s="77"/>
      <c r="E355" s="77"/>
      <c r="F355" s="78"/>
      <c r="G355" s="77"/>
      <c r="H355" s="78"/>
      <c r="I355" s="77"/>
      <c r="J355" s="78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>
      <c r="A356" s="76"/>
      <c r="B356" s="76"/>
      <c r="C356" s="77"/>
      <c r="D356" s="77"/>
      <c r="E356" s="77"/>
      <c r="F356" s="78"/>
      <c r="G356" s="77"/>
      <c r="H356" s="78"/>
      <c r="I356" s="77"/>
      <c r="J356" s="78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>
      <c r="A357" s="76"/>
      <c r="B357" s="76"/>
      <c r="C357" s="77"/>
      <c r="D357" s="77"/>
      <c r="E357" s="77"/>
      <c r="F357" s="78"/>
      <c r="G357" s="77"/>
      <c r="H357" s="78"/>
      <c r="I357" s="77"/>
      <c r="J357" s="78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>
      <c r="A358" s="76"/>
      <c r="B358" s="76"/>
      <c r="C358" s="77"/>
      <c r="D358" s="77"/>
      <c r="E358" s="77"/>
      <c r="F358" s="78"/>
      <c r="G358" s="77"/>
      <c r="H358" s="78"/>
      <c r="I358" s="77"/>
      <c r="J358" s="78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>
      <c r="A359" s="76"/>
      <c r="B359" s="76"/>
      <c r="C359" s="77"/>
      <c r="D359" s="77"/>
      <c r="E359" s="77"/>
      <c r="F359" s="78"/>
      <c r="G359" s="77"/>
      <c r="H359" s="78"/>
      <c r="I359" s="77"/>
      <c r="J359" s="78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>
      <c r="A360" s="76"/>
      <c r="B360" s="76"/>
      <c r="C360" s="77"/>
      <c r="D360" s="77"/>
      <c r="E360" s="77"/>
      <c r="F360" s="78"/>
      <c r="G360" s="77"/>
      <c r="H360" s="78"/>
      <c r="I360" s="77"/>
      <c r="J360" s="78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>
      <c r="A361" s="76"/>
      <c r="B361" s="76"/>
      <c r="C361" s="77"/>
      <c r="D361" s="77"/>
      <c r="E361" s="77"/>
      <c r="F361" s="78"/>
      <c r="G361" s="77"/>
      <c r="H361" s="78"/>
      <c r="I361" s="77"/>
      <c r="J361" s="78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>
      <c r="A362" s="76"/>
      <c r="B362" s="76"/>
      <c r="C362" s="77"/>
      <c r="D362" s="77"/>
      <c r="E362" s="77"/>
      <c r="F362" s="78"/>
      <c r="G362" s="77"/>
      <c r="H362" s="78"/>
      <c r="I362" s="77"/>
      <c r="J362" s="78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>
      <c r="A363" s="76"/>
      <c r="B363" s="76"/>
      <c r="C363" s="77"/>
      <c r="D363" s="77"/>
      <c r="E363" s="77"/>
      <c r="F363" s="78"/>
      <c r="G363" s="77"/>
      <c r="H363" s="78"/>
      <c r="I363" s="77"/>
      <c r="J363" s="78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>
      <c r="A364" s="76"/>
      <c r="B364" s="76"/>
      <c r="C364" s="77"/>
      <c r="D364" s="77"/>
      <c r="E364" s="77"/>
      <c r="F364" s="78"/>
      <c r="G364" s="77"/>
      <c r="H364" s="78"/>
      <c r="I364" s="77"/>
      <c r="J364" s="78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>
      <c r="A365" s="76"/>
      <c r="B365" s="76"/>
      <c r="C365" s="77"/>
      <c r="D365" s="77"/>
      <c r="E365" s="77"/>
      <c r="F365" s="78"/>
      <c r="G365" s="77"/>
      <c r="H365" s="78"/>
      <c r="I365" s="77"/>
      <c r="J365" s="78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>
      <c r="A366" s="76"/>
      <c r="B366" s="76"/>
      <c r="C366" s="77"/>
      <c r="D366" s="77"/>
      <c r="E366" s="77"/>
      <c r="F366" s="78"/>
      <c r="G366" s="77"/>
      <c r="H366" s="78"/>
      <c r="I366" s="77"/>
      <c r="J366" s="78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>
      <c r="A367" s="76"/>
      <c r="B367" s="76"/>
      <c r="C367" s="77"/>
      <c r="D367" s="77"/>
      <c r="E367" s="77"/>
      <c r="F367" s="78"/>
      <c r="G367" s="77"/>
      <c r="H367" s="78"/>
      <c r="I367" s="77"/>
      <c r="J367" s="78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>
      <c r="A368" s="76"/>
      <c r="B368" s="76"/>
      <c r="C368" s="77"/>
      <c r="D368" s="77"/>
      <c r="E368" s="77"/>
      <c r="F368" s="78"/>
      <c r="G368" s="77"/>
      <c r="H368" s="78"/>
      <c r="I368" s="77"/>
      <c r="J368" s="78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>
      <c r="A369" s="76"/>
      <c r="B369" s="76"/>
      <c r="C369" s="77"/>
      <c r="D369" s="77"/>
      <c r="E369" s="77"/>
      <c r="F369" s="78"/>
      <c r="G369" s="77"/>
      <c r="H369" s="78"/>
      <c r="I369" s="77"/>
      <c r="J369" s="78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>
      <c r="A370" s="76"/>
      <c r="B370" s="76"/>
      <c r="C370" s="77"/>
      <c r="D370" s="77"/>
      <c r="E370" s="77"/>
      <c r="F370" s="78"/>
      <c r="G370" s="77"/>
      <c r="H370" s="78"/>
      <c r="I370" s="77"/>
      <c r="J370" s="78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>
      <c r="A371" s="76"/>
      <c r="B371" s="76"/>
      <c r="C371" s="77"/>
      <c r="D371" s="77"/>
      <c r="E371" s="77"/>
      <c r="F371" s="78"/>
      <c r="G371" s="77"/>
      <c r="H371" s="78"/>
      <c r="I371" s="77"/>
      <c r="J371" s="78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>
      <c r="A372" s="76"/>
      <c r="B372" s="76"/>
      <c r="C372" s="77"/>
      <c r="D372" s="77"/>
      <c r="E372" s="77"/>
      <c r="F372" s="78"/>
      <c r="G372" s="77"/>
      <c r="H372" s="78"/>
      <c r="I372" s="77"/>
      <c r="J372" s="78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>
      <c r="A373" s="76"/>
      <c r="B373" s="76"/>
      <c r="C373" s="77"/>
      <c r="D373" s="77"/>
      <c r="E373" s="77"/>
      <c r="F373" s="78"/>
      <c r="G373" s="77"/>
      <c r="H373" s="78"/>
      <c r="I373" s="77"/>
      <c r="J373" s="78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>
      <c r="A374" s="76"/>
      <c r="B374" s="76"/>
      <c r="C374" s="77"/>
      <c r="D374" s="77"/>
      <c r="E374" s="77"/>
      <c r="F374" s="78"/>
      <c r="G374" s="77"/>
      <c r="H374" s="78"/>
      <c r="I374" s="77"/>
      <c r="J374" s="78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>
      <c r="A375" s="76"/>
      <c r="B375" s="76"/>
      <c r="C375" s="77"/>
      <c r="D375" s="77"/>
      <c r="E375" s="77"/>
      <c r="F375" s="78"/>
      <c r="G375" s="77"/>
      <c r="H375" s="78"/>
      <c r="I375" s="77"/>
      <c r="J375" s="78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>
      <c r="A376" s="76"/>
      <c r="B376" s="76"/>
      <c r="C376" s="77"/>
      <c r="D376" s="77"/>
      <c r="E376" s="77"/>
      <c r="F376" s="78"/>
      <c r="G376" s="77"/>
      <c r="H376" s="78"/>
      <c r="I376" s="77"/>
      <c r="J376" s="78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>
      <c r="A377" s="76"/>
      <c r="B377" s="76"/>
      <c r="C377" s="77"/>
      <c r="D377" s="77"/>
      <c r="E377" s="77"/>
      <c r="F377" s="78"/>
      <c r="G377" s="77"/>
      <c r="H377" s="78"/>
      <c r="I377" s="77"/>
      <c r="J377" s="78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>
      <c r="A378" s="76"/>
      <c r="B378" s="76"/>
      <c r="C378" s="77"/>
      <c r="D378" s="77"/>
      <c r="E378" s="77"/>
      <c r="F378" s="78"/>
      <c r="G378" s="77"/>
      <c r="H378" s="78"/>
      <c r="I378" s="77"/>
      <c r="J378" s="78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>
      <c r="A379" s="76"/>
      <c r="B379" s="76"/>
      <c r="C379" s="77"/>
      <c r="D379" s="77"/>
      <c r="E379" s="77"/>
      <c r="F379" s="78"/>
      <c r="G379" s="77"/>
      <c r="H379" s="78"/>
      <c r="I379" s="77"/>
      <c r="J379" s="78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>
      <c r="A380" s="76"/>
      <c r="B380" s="76"/>
      <c r="C380" s="77"/>
      <c r="D380" s="77"/>
      <c r="E380" s="77"/>
      <c r="F380" s="78"/>
      <c r="G380" s="77"/>
      <c r="H380" s="78"/>
      <c r="I380" s="77"/>
      <c r="J380" s="78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>
      <c r="A381" s="76"/>
      <c r="B381" s="76"/>
      <c r="C381" s="77"/>
      <c r="D381" s="77"/>
      <c r="E381" s="77"/>
      <c r="F381" s="78"/>
      <c r="G381" s="77"/>
      <c r="H381" s="78"/>
      <c r="I381" s="77"/>
      <c r="J381" s="78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>
      <c r="A382" s="76"/>
      <c r="B382" s="76"/>
      <c r="C382" s="77"/>
      <c r="D382" s="77"/>
      <c r="E382" s="77"/>
      <c r="F382" s="78"/>
      <c r="G382" s="77"/>
      <c r="H382" s="78"/>
      <c r="I382" s="77"/>
      <c r="J382" s="78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>
      <c r="A383" s="76"/>
      <c r="B383" s="76"/>
      <c r="C383" s="77"/>
      <c r="D383" s="77"/>
      <c r="E383" s="77"/>
      <c r="F383" s="78"/>
      <c r="G383" s="77"/>
      <c r="H383" s="78"/>
      <c r="I383" s="77"/>
      <c r="J383" s="78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>
      <c r="A384" s="76"/>
      <c r="B384" s="76"/>
      <c r="C384" s="77"/>
      <c r="D384" s="77"/>
      <c r="E384" s="77"/>
      <c r="F384" s="78"/>
      <c r="G384" s="77"/>
      <c r="H384" s="78"/>
      <c r="I384" s="77"/>
      <c r="J384" s="78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>
      <c r="A385" s="76"/>
      <c r="B385" s="76"/>
      <c r="C385" s="77"/>
      <c r="D385" s="77"/>
      <c r="E385" s="77"/>
      <c r="F385" s="78"/>
      <c r="G385" s="77"/>
      <c r="H385" s="78"/>
      <c r="I385" s="77"/>
      <c r="J385" s="78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>
      <c r="A386" s="76"/>
      <c r="B386" s="76"/>
      <c r="C386" s="77"/>
      <c r="D386" s="77"/>
      <c r="E386" s="77"/>
      <c r="F386" s="78"/>
      <c r="G386" s="77"/>
      <c r="H386" s="78"/>
      <c r="I386" s="77"/>
      <c r="J386" s="78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>
      <c r="A387" s="76"/>
      <c r="B387" s="76"/>
      <c r="C387" s="77"/>
      <c r="D387" s="77"/>
      <c r="E387" s="77"/>
      <c r="F387" s="78"/>
      <c r="G387" s="77"/>
      <c r="H387" s="78"/>
      <c r="I387" s="77"/>
      <c r="J387" s="78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>
      <c r="A388" s="76"/>
      <c r="B388" s="76"/>
      <c r="C388" s="77"/>
      <c r="D388" s="77"/>
      <c r="E388" s="77"/>
      <c r="F388" s="78"/>
      <c r="G388" s="77"/>
      <c r="H388" s="78"/>
      <c r="I388" s="77"/>
      <c r="J388" s="78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>
      <c r="A389" s="76"/>
      <c r="B389" s="76"/>
      <c r="C389" s="77"/>
      <c r="D389" s="77"/>
      <c r="E389" s="77"/>
      <c r="F389" s="78"/>
      <c r="G389" s="77"/>
      <c r="H389" s="78"/>
      <c r="I389" s="77"/>
      <c r="J389" s="78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>
      <c r="A390" s="76"/>
      <c r="B390" s="76"/>
      <c r="C390" s="77"/>
      <c r="D390" s="77"/>
      <c r="E390" s="77"/>
      <c r="F390" s="78"/>
      <c r="G390" s="77"/>
      <c r="H390" s="78"/>
      <c r="I390" s="77"/>
      <c r="J390" s="78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>
      <c r="A391" s="76"/>
      <c r="B391" s="76"/>
      <c r="C391" s="77"/>
      <c r="D391" s="77"/>
      <c r="E391" s="77"/>
      <c r="F391" s="78"/>
      <c r="G391" s="77"/>
      <c r="H391" s="78"/>
      <c r="I391" s="77"/>
      <c r="J391" s="78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>
      <c r="A392" s="76"/>
      <c r="B392" s="76"/>
      <c r="C392" s="77"/>
      <c r="D392" s="77"/>
      <c r="E392" s="77"/>
      <c r="F392" s="78"/>
      <c r="G392" s="77"/>
      <c r="H392" s="78"/>
      <c r="I392" s="77"/>
      <c r="J392" s="78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>
      <c r="A393" s="76"/>
      <c r="B393" s="76"/>
      <c r="C393" s="77"/>
      <c r="D393" s="77"/>
      <c r="E393" s="77"/>
      <c r="F393" s="78"/>
      <c r="G393" s="77"/>
      <c r="H393" s="78"/>
      <c r="I393" s="77"/>
      <c r="J393" s="78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>
      <c r="A394" s="76"/>
      <c r="B394" s="76"/>
      <c r="C394" s="77"/>
      <c r="D394" s="77"/>
      <c r="E394" s="77"/>
      <c r="F394" s="78"/>
      <c r="G394" s="77"/>
      <c r="H394" s="78"/>
      <c r="I394" s="77"/>
      <c r="J394" s="78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>
      <c r="A395" s="76"/>
      <c r="B395" s="76"/>
      <c r="C395" s="77"/>
      <c r="D395" s="77"/>
      <c r="E395" s="77"/>
      <c r="F395" s="78"/>
      <c r="G395" s="77"/>
      <c r="H395" s="78"/>
      <c r="I395" s="77"/>
      <c r="J395" s="78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>
      <c r="A396" s="76"/>
      <c r="B396" s="76"/>
      <c r="C396" s="77"/>
      <c r="D396" s="77"/>
      <c r="E396" s="77"/>
      <c r="F396" s="78"/>
      <c r="G396" s="77"/>
      <c r="H396" s="78"/>
      <c r="I396" s="77"/>
      <c r="J396" s="78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>
      <c r="A397" s="76"/>
      <c r="B397" s="76"/>
      <c r="C397" s="77"/>
      <c r="D397" s="77"/>
      <c r="E397" s="77"/>
      <c r="F397" s="78"/>
      <c r="G397" s="77"/>
      <c r="H397" s="78"/>
      <c r="I397" s="77"/>
      <c r="J397" s="78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>
      <c r="A398" s="76"/>
      <c r="B398" s="76"/>
      <c r="C398" s="77"/>
      <c r="D398" s="77"/>
      <c r="E398" s="77"/>
      <c r="F398" s="78"/>
      <c r="G398" s="77"/>
      <c r="H398" s="78"/>
      <c r="I398" s="77"/>
      <c r="J398" s="78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>
      <c r="A399" s="76"/>
      <c r="B399" s="76"/>
      <c r="C399" s="77"/>
      <c r="D399" s="77"/>
      <c r="E399" s="77"/>
      <c r="F399" s="78"/>
      <c r="G399" s="77"/>
      <c r="H399" s="78"/>
      <c r="I399" s="77"/>
      <c r="J399" s="78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>
      <c r="A400" s="76"/>
      <c r="B400" s="76"/>
      <c r="C400" s="77"/>
      <c r="D400" s="77"/>
      <c r="E400" s="77"/>
      <c r="F400" s="78"/>
      <c r="G400" s="77"/>
      <c r="H400" s="78"/>
      <c r="I400" s="77"/>
      <c r="J400" s="78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>
      <c r="A401" s="76"/>
      <c r="B401" s="76"/>
      <c r="C401" s="77"/>
      <c r="D401" s="77"/>
      <c r="E401" s="77"/>
      <c r="F401" s="78"/>
      <c r="G401" s="77"/>
      <c r="H401" s="78"/>
      <c r="I401" s="77"/>
      <c r="J401" s="78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>
      <c r="A402" s="76"/>
      <c r="B402" s="76"/>
      <c r="C402" s="77"/>
      <c r="D402" s="77"/>
      <c r="E402" s="77"/>
      <c r="F402" s="78"/>
      <c r="G402" s="77"/>
      <c r="H402" s="78"/>
      <c r="I402" s="77"/>
      <c r="J402" s="78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>
      <c r="A403" s="76"/>
      <c r="B403" s="76"/>
      <c r="C403" s="77"/>
      <c r="D403" s="77"/>
      <c r="E403" s="77"/>
      <c r="F403" s="78"/>
      <c r="G403" s="77"/>
      <c r="H403" s="78"/>
      <c r="I403" s="77"/>
      <c r="J403" s="78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>
      <c r="A404" s="76"/>
      <c r="B404" s="76"/>
      <c r="C404" s="77"/>
      <c r="D404" s="77"/>
      <c r="E404" s="77"/>
      <c r="F404" s="78"/>
      <c r="G404" s="77"/>
      <c r="H404" s="78"/>
      <c r="I404" s="77"/>
      <c r="J404" s="78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>
      <c r="A405" s="76"/>
      <c r="B405" s="76"/>
      <c r="C405" s="77"/>
      <c r="D405" s="77"/>
      <c r="E405" s="77"/>
      <c r="F405" s="78"/>
      <c r="G405" s="77"/>
      <c r="H405" s="78"/>
      <c r="I405" s="77"/>
      <c r="J405" s="78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>
      <c r="A406" s="76"/>
      <c r="B406" s="76"/>
      <c r="C406" s="77"/>
      <c r="D406" s="77"/>
      <c r="E406" s="77"/>
      <c r="F406" s="78"/>
      <c r="G406" s="77"/>
      <c r="H406" s="78"/>
      <c r="I406" s="77"/>
      <c r="J406" s="78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>
      <c r="A407" s="76"/>
      <c r="B407" s="76"/>
      <c r="C407" s="77"/>
      <c r="D407" s="77"/>
      <c r="E407" s="77"/>
      <c r="F407" s="78"/>
      <c r="G407" s="77"/>
      <c r="H407" s="78"/>
      <c r="I407" s="77"/>
      <c r="J407" s="78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>
      <c r="A408" s="76"/>
      <c r="B408" s="76"/>
      <c r="C408" s="77"/>
      <c r="D408" s="77"/>
      <c r="E408" s="77"/>
      <c r="F408" s="78"/>
      <c r="G408" s="77"/>
      <c r="H408" s="78"/>
      <c r="I408" s="77"/>
      <c r="J408" s="78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>
      <c r="A409" s="76"/>
      <c r="B409" s="76"/>
      <c r="C409" s="77"/>
      <c r="D409" s="77"/>
      <c r="E409" s="77"/>
      <c r="F409" s="78"/>
      <c r="G409" s="77"/>
      <c r="H409" s="78"/>
      <c r="I409" s="77"/>
      <c r="J409" s="78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>
      <c r="A410" s="76"/>
      <c r="B410" s="76"/>
      <c r="C410" s="77"/>
      <c r="D410" s="77"/>
      <c r="E410" s="77"/>
      <c r="F410" s="78"/>
      <c r="G410" s="77"/>
      <c r="H410" s="78"/>
      <c r="I410" s="77"/>
      <c r="J410" s="78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>
      <c r="A411" s="76"/>
      <c r="B411" s="76"/>
      <c r="C411" s="77"/>
      <c r="D411" s="77"/>
      <c r="E411" s="77"/>
      <c r="F411" s="78"/>
      <c r="G411" s="77"/>
      <c r="H411" s="78"/>
      <c r="I411" s="77"/>
      <c r="J411" s="78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>
      <c r="A412" s="76"/>
      <c r="B412" s="76"/>
      <c r="C412" s="77"/>
      <c r="D412" s="77"/>
      <c r="E412" s="77"/>
      <c r="F412" s="78"/>
      <c r="G412" s="77"/>
      <c r="H412" s="78"/>
      <c r="I412" s="77"/>
      <c r="J412" s="78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>
      <c r="A413" s="76"/>
      <c r="B413" s="76"/>
      <c r="C413" s="77"/>
      <c r="D413" s="77"/>
      <c r="E413" s="77"/>
      <c r="F413" s="78"/>
      <c r="G413" s="77"/>
      <c r="H413" s="78"/>
      <c r="I413" s="77"/>
      <c r="J413" s="78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>
      <c r="A414" s="76"/>
      <c r="B414" s="76"/>
      <c r="C414" s="77"/>
      <c r="D414" s="77"/>
      <c r="E414" s="77"/>
      <c r="F414" s="78"/>
      <c r="G414" s="77"/>
      <c r="H414" s="78"/>
      <c r="I414" s="77"/>
      <c r="J414" s="78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>
      <c r="A415" s="76"/>
      <c r="B415" s="76"/>
      <c r="C415" s="77"/>
      <c r="D415" s="77"/>
      <c r="E415" s="77"/>
      <c r="F415" s="78"/>
      <c r="G415" s="77"/>
      <c r="H415" s="78"/>
      <c r="I415" s="77"/>
      <c r="J415" s="78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>
      <c r="A416" s="76"/>
      <c r="B416" s="76"/>
      <c r="C416" s="77"/>
      <c r="D416" s="77"/>
      <c r="E416" s="77"/>
      <c r="F416" s="78"/>
      <c r="G416" s="77"/>
      <c r="H416" s="78"/>
      <c r="I416" s="77"/>
      <c r="J416" s="78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>
      <c r="A417" s="76"/>
      <c r="B417" s="76"/>
      <c r="C417" s="77"/>
      <c r="D417" s="77"/>
      <c r="E417" s="77"/>
      <c r="F417" s="78"/>
      <c r="G417" s="77"/>
      <c r="H417" s="78"/>
      <c r="I417" s="77"/>
      <c r="J417" s="78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>
      <c r="A418" s="76"/>
      <c r="B418" s="76"/>
      <c r="C418" s="77"/>
      <c r="D418" s="77"/>
      <c r="E418" s="77"/>
      <c r="F418" s="78"/>
      <c r="G418" s="77"/>
      <c r="H418" s="78"/>
      <c r="I418" s="77"/>
      <c r="J418" s="78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>
      <c r="A419" s="76"/>
      <c r="B419" s="76"/>
      <c r="C419" s="77"/>
      <c r="D419" s="77"/>
      <c r="E419" s="77"/>
      <c r="F419" s="78"/>
      <c r="G419" s="77"/>
      <c r="H419" s="78"/>
      <c r="I419" s="77"/>
      <c r="J419" s="78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>
      <c r="A420" s="76"/>
      <c r="B420" s="76"/>
      <c r="C420" s="77"/>
      <c r="D420" s="77"/>
      <c r="E420" s="77"/>
      <c r="F420" s="78"/>
      <c r="G420" s="77"/>
      <c r="H420" s="78"/>
      <c r="I420" s="77"/>
      <c r="J420" s="78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>
      <c r="A421" s="76"/>
      <c r="B421" s="76"/>
      <c r="C421" s="77"/>
      <c r="D421" s="77"/>
      <c r="E421" s="77"/>
      <c r="F421" s="78"/>
      <c r="G421" s="77"/>
      <c r="H421" s="78"/>
      <c r="I421" s="77"/>
      <c r="J421" s="78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>
      <c r="A422" s="76"/>
      <c r="B422" s="76"/>
      <c r="C422" s="77"/>
      <c r="D422" s="77"/>
      <c r="E422" s="77"/>
      <c r="F422" s="78"/>
      <c r="G422" s="77"/>
      <c r="H422" s="78"/>
      <c r="I422" s="77"/>
      <c r="J422" s="78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>
      <c r="A423" s="76"/>
      <c r="B423" s="76"/>
      <c r="C423" s="77"/>
      <c r="D423" s="77"/>
      <c r="E423" s="77"/>
      <c r="F423" s="78"/>
      <c r="G423" s="77"/>
      <c r="H423" s="78"/>
      <c r="I423" s="77"/>
      <c r="J423" s="78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>
      <c r="A424" s="76"/>
      <c r="B424" s="76"/>
      <c r="C424" s="77"/>
      <c r="D424" s="77"/>
      <c r="E424" s="77"/>
      <c r="F424" s="78"/>
      <c r="G424" s="77"/>
      <c r="H424" s="78"/>
      <c r="I424" s="77"/>
      <c r="J424" s="78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>
      <c r="A425" s="76"/>
      <c r="B425" s="76"/>
      <c r="C425" s="77"/>
      <c r="D425" s="77"/>
      <c r="E425" s="77"/>
      <c r="F425" s="78"/>
      <c r="G425" s="77"/>
      <c r="H425" s="78"/>
      <c r="I425" s="77"/>
      <c r="J425" s="78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>
      <c r="A426" s="76"/>
      <c r="B426" s="76"/>
      <c r="C426" s="77"/>
      <c r="D426" s="77"/>
      <c r="E426" s="77"/>
      <c r="F426" s="78"/>
      <c r="G426" s="77"/>
      <c r="H426" s="78"/>
      <c r="I426" s="77"/>
      <c r="J426" s="78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>
      <c r="A427" s="76"/>
      <c r="B427" s="76"/>
      <c r="C427" s="77"/>
      <c r="D427" s="77"/>
      <c r="E427" s="77"/>
      <c r="F427" s="78"/>
      <c r="G427" s="77"/>
      <c r="H427" s="78"/>
      <c r="I427" s="77"/>
      <c r="J427" s="78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>
      <c r="A428" s="76"/>
      <c r="B428" s="76"/>
      <c r="C428" s="77"/>
      <c r="D428" s="77"/>
      <c r="E428" s="77"/>
      <c r="F428" s="78"/>
      <c r="G428" s="77"/>
      <c r="H428" s="78"/>
      <c r="I428" s="77"/>
      <c r="J428" s="78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>
      <c r="A429" s="76"/>
      <c r="B429" s="76"/>
      <c r="C429" s="77"/>
      <c r="D429" s="77"/>
      <c r="E429" s="77"/>
      <c r="F429" s="78"/>
      <c r="G429" s="77"/>
      <c r="H429" s="78"/>
      <c r="I429" s="77"/>
      <c r="J429" s="78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>
      <c r="A430" s="76"/>
      <c r="B430" s="76"/>
      <c r="C430" s="77"/>
      <c r="D430" s="77"/>
      <c r="E430" s="77"/>
      <c r="F430" s="78"/>
      <c r="G430" s="77"/>
      <c r="H430" s="78"/>
      <c r="I430" s="77"/>
      <c r="J430" s="78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>
      <c r="A431" s="76"/>
      <c r="B431" s="76"/>
      <c r="C431" s="77"/>
      <c r="D431" s="77"/>
      <c r="E431" s="77"/>
      <c r="F431" s="78"/>
      <c r="G431" s="77"/>
      <c r="H431" s="78"/>
      <c r="I431" s="77"/>
      <c r="J431" s="78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>
      <c r="A432" s="76"/>
      <c r="B432" s="76"/>
      <c r="C432" s="77"/>
      <c r="D432" s="77"/>
      <c r="E432" s="77"/>
      <c r="F432" s="78"/>
      <c r="G432" s="77"/>
      <c r="H432" s="78"/>
      <c r="I432" s="77"/>
      <c r="J432" s="78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>
      <c r="A433" s="76"/>
      <c r="B433" s="76"/>
      <c r="C433" s="77"/>
      <c r="D433" s="77"/>
      <c r="E433" s="77"/>
      <c r="F433" s="78"/>
      <c r="G433" s="77"/>
      <c r="H433" s="78"/>
      <c r="I433" s="77"/>
      <c r="J433" s="78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>
      <c r="A434" s="76"/>
      <c r="B434" s="76"/>
      <c r="C434" s="77"/>
      <c r="D434" s="77"/>
      <c r="E434" s="77"/>
      <c r="F434" s="78"/>
      <c r="G434" s="77"/>
      <c r="H434" s="78"/>
      <c r="I434" s="77"/>
      <c r="J434" s="78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>
      <c r="A435" s="76"/>
      <c r="B435" s="76"/>
      <c r="C435" s="77"/>
      <c r="D435" s="77"/>
      <c r="E435" s="77"/>
      <c r="F435" s="78"/>
      <c r="G435" s="77"/>
      <c r="H435" s="78"/>
      <c r="I435" s="77"/>
      <c r="J435" s="78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>
      <c r="A436" s="76"/>
      <c r="B436" s="76"/>
      <c r="C436" s="77"/>
      <c r="D436" s="77"/>
      <c r="E436" s="77"/>
      <c r="F436" s="78"/>
      <c r="G436" s="77"/>
      <c r="H436" s="78"/>
      <c r="I436" s="77"/>
      <c r="J436" s="78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>
      <c r="A437" s="76"/>
      <c r="B437" s="76"/>
      <c r="C437" s="77"/>
      <c r="D437" s="77"/>
      <c r="E437" s="77"/>
      <c r="F437" s="78"/>
      <c r="G437" s="77"/>
      <c r="H437" s="78"/>
      <c r="I437" s="77"/>
      <c r="J437" s="78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>
      <c r="A438" s="76"/>
      <c r="B438" s="76"/>
      <c r="C438" s="77"/>
      <c r="D438" s="77"/>
      <c r="E438" s="77"/>
      <c r="F438" s="78"/>
      <c r="G438" s="77"/>
      <c r="H438" s="78"/>
      <c r="I438" s="77"/>
      <c r="J438" s="78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>
      <c r="A439" s="76"/>
      <c r="B439" s="76"/>
      <c r="C439" s="77"/>
      <c r="D439" s="77"/>
      <c r="E439" s="77"/>
      <c r="F439" s="78"/>
      <c r="G439" s="77"/>
      <c r="H439" s="78"/>
      <c r="I439" s="77"/>
      <c r="J439" s="78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>
      <c r="A440" s="76"/>
      <c r="B440" s="76"/>
      <c r="C440" s="77"/>
      <c r="D440" s="77"/>
      <c r="E440" s="77"/>
      <c r="F440" s="78"/>
      <c r="G440" s="77"/>
      <c r="H440" s="78"/>
      <c r="I440" s="77"/>
      <c r="J440" s="78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>
      <c r="A441" s="76"/>
      <c r="B441" s="76"/>
      <c r="C441" s="77"/>
      <c r="D441" s="77"/>
      <c r="E441" s="77"/>
      <c r="F441" s="78"/>
      <c r="G441" s="77"/>
      <c r="H441" s="78"/>
      <c r="I441" s="77"/>
      <c r="J441" s="78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>
      <c r="A442" s="76"/>
      <c r="B442" s="76"/>
      <c r="C442" s="77"/>
      <c r="D442" s="77"/>
      <c r="E442" s="77"/>
      <c r="F442" s="78"/>
      <c r="G442" s="77"/>
      <c r="H442" s="78"/>
      <c r="I442" s="77"/>
      <c r="J442" s="78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>
      <c r="A443" s="76"/>
      <c r="B443" s="76"/>
      <c r="C443" s="77"/>
      <c r="D443" s="77"/>
      <c r="E443" s="77"/>
      <c r="F443" s="78"/>
      <c r="G443" s="77"/>
      <c r="H443" s="78"/>
      <c r="I443" s="77"/>
      <c r="J443" s="78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>
      <c r="A444" s="76"/>
      <c r="B444" s="76"/>
      <c r="C444" s="77"/>
      <c r="D444" s="77"/>
      <c r="E444" s="77"/>
      <c r="F444" s="78"/>
      <c r="G444" s="77"/>
      <c r="H444" s="78"/>
      <c r="I444" s="77"/>
      <c r="J444" s="78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>
      <c r="A445" s="76"/>
      <c r="B445" s="76"/>
      <c r="C445" s="77"/>
      <c r="D445" s="77"/>
      <c r="E445" s="77"/>
      <c r="F445" s="78"/>
      <c r="G445" s="77"/>
      <c r="H445" s="78"/>
      <c r="I445" s="77"/>
      <c r="J445" s="78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>
      <c r="A446" s="76"/>
      <c r="B446" s="76"/>
      <c r="C446" s="77"/>
      <c r="D446" s="77"/>
      <c r="E446" s="77"/>
      <c r="F446" s="78"/>
      <c r="G446" s="77"/>
      <c r="H446" s="78"/>
      <c r="I446" s="77"/>
      <c r="J446" s="78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>
      <c r="A447" s="76"/>
      <c r="B447" s="76"/>
      <c r="C447" s="77"/>
      <c r="D447" s="77"/>
      <c r="E447" s="77"/>
      <c r="F447" s="78"/>
      <c r="G447" s="77"/>
      <c r="H447" s="78"/>
      <c r="I447" s="77"/>
      <c r="J447" s="78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>
      <c r="A448" s="76"/>
      <c r="B448" s="76"/>
      <c r="C448" s="77"/>
      <c r="D448" s="77"/>
      <c r="E448" s="77"/>
      <c r="F448" s="78"/>
      <c r="G448" s="77"/>
      <c r="H448" s="78"/>
      <c r="I448" s="77"/>
      <c r="J448" s="78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>
      <c r="A449" s="76"/>
      <c r="B449" s="76"/>
      <c r="C449" s="77"/>
      <c r="D449" s="77"/>
      <c r="E449" s="77"/>
      <c r="F449" s="78"/>
      <c r="G449" s="77"/>
      <c r="H449" s="78"/>
      <c r="I449" s="77"/>
      <c r="J449" s="78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>
      <c r="A450" s="76"/>
      <c r="B450" s="76"/>
      <c r="C450" s="77"/>
      <c r="D450" s="77"/>
      <c r="E450" s="77"/>
      <c r="F450" s="78"/>
      <c r="G450" s="77"/>
      <c r="H450" s="78"/>
      <c r="I450" s="77"/>
      <c r="J450" s="78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>
      <c r="A451" s="76"/>
      <c r="B451" s="76"/>
      <c r="C451" s="77"/>
      <c r="D451" s="77"/>
      <c r="E451" s="77"/>
      <c r="F451" s="78"/>
      <c r="G451" s="77"/>
      <c r="H451" s="78"/>
      <c r="I451" s="77"/>
      <c r="J451" s="78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>
      <c r="A452" s="76"/>
      <c r="B452" s="76"/>
      <c r="C452" s="77"/>
      <c r="D452" s="77"/>
      <c r="E452" s="77"/>
      <c r="F452" s="78"/>
      <c r="G452" s="77"/>
      <c r="H452" s="78"/>
      <c r="I452" s="77"/>
      <c r="J452" s="78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>
      <c r="A453" s="76"/>
      <c r="B453" s="76"/>
      <c r="C453" s="77"/>
      <c r="D453" s="77"/>
      <c r="E453" s="77"/>
      <c r="F453" s="78"/>
      <c r="G453" s="77"/>
      <c r="H453" s="78"/>
      <c r="I453" s="77"/>
      <c r="J453" s="78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>
      <c r="A454" s="76"/>
      <c r="B454" s="76"/>
      <c r="C454" s="77"/>
      <c r="D454" s="77"/>
      <c r="E454" s="77"/>
      <c r="F454" s="78"/>
      <c r="G454" s="77"/>
      <c r="H454" s="78"/>
      <c r="I454" s="77"/>
      <c r="J454" s="78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>
      <c r="A455" s="76"/>
      <c r="B455" s="76"/>
      <c r="C455" s="77"/>
      <c r="D455" s="77"/>
      <c r="E455" s="77"/>
      <c r="F455" s="78"/>
      <c r="G455" s="77"/>
      <c r="H455" s="78"/>
      <c r="I455" s="77"/>
      <c r="J455" s="78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>
      <c r="A456" s="76"/>
      <c r="B456" s="76"/>
      <c r="C456" s="77"/>
      <c r="D456" s="77"/>
      <c r="E456" s="77"/>
      <c r="F456" s="78"/>
      <c r="G456" s="77"/>
      <c r="H456" s="78"/>
      <c r="I456" s="77"/>
      <c r="J456" s="78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>
      <c r="A457" s="76"/>
      <c r="B457" s="76"/>
      <c r="C457" s="77"/>
      <c r="D457" s="77"/>
      <c r="E457" s="77"/>
      <c r="F457" s="78"/>
      <c r="G457" s="77"/>
      <c r="H457" s="78"/>
      <c r="I457" s="77"/>
      <c r="J457" s="78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>
      <c r="A458" s="76"/>
      <c r="B458" s="76"/>
      <c r="C458" s="77"/>
      <c r="D458" s="77"/>
      <c r="E458" s="77"/>
      <c r="F458" s="78"/>
      <c r="G458" s="77"/>
      <c r="H458" s="78"/>
      <c r="I458" s="77"/>
      <c r="J458" s="78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>
      <c r="A459" s="76"/>
      <c r="B459" s="76"/>
      <c r="C459" s="77"/>
      <c r="D459" s="77"/>
      <c r="E459" s="77"/>
      <c r="F459" s="78"/>
      <c r="G459" s="77"/>
      <c r="H459" s="78"/>
      <c r="I459" s="77"/>
      <c r="J459" s="78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>
      <c r="A460" s="76"/>
      <c r="B460" s="76"/>
      <c r="C460" s="77"/>
      <c r="D460" s="77"/>
      <c r="E460" s="77"/>
      <c r="F460" s="78"/>
      <c r="G460" s="77"/>
      <c r="H460" s="78"/>
      <c r="I460" s="77"/>
      <c r="J460" s="78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>
      <c r="A461" s="76"/>
      <c r="B461" s="76"/>
      <c r="C461" s="77"/>
      <c r="D461" s="77"/>
      <c r="E461" s="77"/>
      <c r="F461" s="78"/>
      <c r="G461" s="77"/>
      <c r="H461" s="78"/>
      <c r="I461" s="77"/>
      <c r="J461" s="78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>
      <c r="A462" s="76"/>
      <c r="B462" s="76"/>
      <c r="C462" s="77"/>
      <c r="D462" s="77"/>
      <c r="E462" s="77"/>
      <c r="F462" s="78"/>
      <c r="G462" s="77"/>
      <c r="H462" s="78"/>
      <c r="I462" s="77"/>
      <c r="J462" s="78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>
      <c r="A463" s="76"/>
      <c r="B463" s="76"/>
      <c r="C463" s="77"/>
      <c r="D463" s="77"/>
      <c r="E463" s="77"/>
      <c r="F463" s="78"/>
      <c r="G463" s="77"/>
      <c r="H463" s="78"/>
      <c r="I463" s="77"/>
      <c r="J463" s="78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>
      <c r="A464" s="76"/>
      <c r="B464" s="76"/>
      <c r="C464" s="77"/>
      <c r="D464" s="77"/>
      <c r="E464" s="77"/>
      <c r="F464" s="78"/>
      <c r="G464" s="77"/>
      <c r="H464" s="78"/>
      <c r="I464" s="77"/>
      <c r="J464" s="78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>
      <c r="A465" s="76"/>
      <c r="B465" s="76"/>
      <c r="C465" s="77"/>
      <c r="D465" s="77"/>
      <c r="E465" s="77"/>
      <c r="F465" s="78"/>
      <c r="G465" s="77"/>
      <c r="H465" s="78"/>
      <c r="I465" s="77"/>
      <c r="J465" s="78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>
      <c r="A466" s="76"/>
      <c r="B466" s="76"/>
      <c r="C466" s="77"/>
      <c r="D466" s="77"/>
      <c r="E466" s="77"/>
      <c r="F466" s="78"/>
      <c r="G466" s="77"/>
      <c r="H466" s="78"/>
      <c r="I466" s="77"/>
      <c r="J466" s="78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>
      <c r="A467" s="76"/>
      <c r="B467" s="76"/>
      <c r="C467" s="77"/>
      <c r="D467" s="77"/>
      <c r="E467" s="77"/>
      <c r="F467" s="78"/>
      <c r="G467" s="77"/>
      <c r="H467" s="78"/>
      <c r="I467" s="77"/>
      <c r="J467" s="78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>
      <c r="A468" s="76"/>
      <c r="B468" s="76"/>
      <c r="C468" s="77"/>
      <c r="D468" s="77"/>
      <c r="E468" s="77"/>
      <c r="F468" s="78"/>
      <c r="G468" s="77"/>
      <c r="H468" s="78"/>
      <c r="I468" s="77"/>
      <c r="J468" s="78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>
      <c r="A469" s="76"/>
      <c r="B469" s="76"/>
      <c r="C469" s="77"/>
      <c r="D469" s="77"/>
      <c r="E469" s="77"/>
      <c r="F469" s="78"/>
      <c r="G469" s="77"/>
      <c r="H469" s="78"/>
      <c r="I469" s="77"/>
      <c r="J469" s="78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>
      <c r="A470" s="76"/>
      <c r="B470" s="76"/>
      <c r="C470" s="77"/>
      <c r="D470" s="77"/>
      <c r="E470" s="77"/>
      <c r="F470" s="78"/>
      <c r="G470" s="77"/>
      <c r="H470" s="78"/>
      <c r="I470" s="77"/>
      <c r="J470" s="78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>
      <c r="A471" s="76"/>
      <c r="B471" s="76"/>
      <c r="C471" s="77"/>
      <c r="D471" s="77"/>
      <c r="E471" s="77"/>
      <c r="F471" s="78"/>
      <c r="G471" s="77"/>
      <c r="H471" s="78"/>
      <c r="I471" s="77"/>
      <c r="J471" s="78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>
      <c r="A472" s="76"/>
      <c r="B472" s="76"/>
      <c r="C472" s="77"/>
      <c r="D472" s="77"/>
      <c r="E472" s="77"/>
      <c r="F472" s="78"/>
      <c r="G472" s="77"/>
      <c r="H472" s="78"/>
      <c r="I472" s="77"/>
      <c r="J472" s="78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>
      <c r="A473" s="76"/>
      <c r="B473" s="76"/>
      <c r="C473" s="77"/>
      <c r="D473" s="77"/>
      <c r="E473" s="77"/>
      <c r="F473" s="78"/>
      <c r="G473" s="77"/>
      <c r="H473" s="78"/>
      <c r="I473" s="77"/>
      <c r="J473" s="78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>
      <c r="A474" s="76"/>
      <c r="B474" s="76"/>
      <c r="C474" s="77"/>
      <c r="D474" s="77"/>
      <c r="E474" s="77"/>
      <c r="F474" s="78"/>
      <c r="G474" s="77"/>
      <c r="H474" s="78"/>
      <c r="I474" s="77"/>
      <c r="J474" s="78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>
      <c r="A475" s="76"/>
      <c r="B475" s="76"/>
      <c r="C475" s="77"/>
      <c r="D475" s="77"/>
      <c r="E475" s="77"/>
      <c r="F475" s="78"/>
      <c r="G475" s="77"/>
      <c r="H475" s="78"/>
      <c r="I475" s="77"/>
      <c r="J475" s="78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>
      <c r="A476" s="76"/>
      <c r="B476" s="76"/>
      <c r="C476" s="77"/>
      <c r="D476" s="77"/>
      <c r="E476" s="77"/>
      <c r="F476" s="78"/>
      <c r="G476" s="77"/>
      <c r="H476" s="78"/>
      <c r="I476" s="77"/>
      <c r="J476" s="78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>
      <c r="A477" s="76"/>
      <c r="B477" s="76"/>
      <c r="C477" s="77"/>
      <c r="D477" s="77"/>
      <c r="E477" s="77"/>
      <c r="F477" s="78"/>
      <c r="G477" s="77"/>
      <c r="H477" s="78"/>
      <c r="I477" s="77"/>
      <c r="J477" s="78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>
      <c r="A478" s="76"/>
      <c r="B478" s="76"/>
      <c r="C478" s="77"/>
      <c r="D478" s="77"/>
      <c r="E478" s="77"/>
      <c r="F478" s="78"/>
      <c r="G478" s="77"/>
      <c r="H478" s="78"/>
      <c r="I478" s="77"/>
      <c r="J478" s="78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>
      <c r="A479" s="76"/>
      <c r="B479" s="76"/>
      <c r="C479" s="77"/>
      <c r="D479" s="77"/>
      <c r="E479" s="77"/>
      <c r="F479" s="78"/>
      <c r="G479" s="77"/>
      <c r="H479" s="78"/>
      <c r="I479" s="77"/>
      <c r="J479" s="78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>
      <c r="A480" s="76"/>
      <c r="B480" s="76"/>
      <c r="C480" s="77"/>
      <c r="D480" s="77"/>
      <c r="E480" s="77"/>
      <c r="F480" s="78"/>
      <c r="G480" s="77"/>
      <c r="H480" s="78"/>
      <c r="I480" s="77"/>
      <c r="J480" s="78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>
      <c r="A481" s="76"/>
      <c r="B481" s="76"/>
      <c r="C481" s="77"/>
      <c r="D481" s="77"/>
      <c r="E481" s="77"/>
      <c r="F481" s="78"/>
      <c r="G481" s="77"/>
      <c r="H481" s="78"/>
      <c r="I481" s="77"/>
      <c r="J481" s="78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>
      <c r="A482" s="76"/>
      <c r="B482" s="76"/>
      <c r="C482" s="77"/>
      <c r="D482" s="77"/>
      <c r="E482" s="77"/>
      <c r="F482" s="78"/>
      <c r="G482" s="77"/>
      <c r="H482" s="78"/>
      <c r="I482" s="77"/>
      <c r="J482" s="78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>
      <c r="A483" s="76"/>
      <c r="B483" s="76"/>
      <c r="C483" s="77"/>
      <c r="D483" s="77"/>
      <c r="E483" s="77"/>
      <c r="F483" s="78"/>
      <c r="G483" s="77"/>
      <c r="H483" s="78"/>
      <c r="I483" s="77"/>
      <c r="J483" s="78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>
      <c r="A484" s="76"/>
      <c r="B484" s="76"/>
      <c r="C484" s="77"/>
      <c r="D484" s="77"/>
      <c r="E484" s="77"/>
      <c r="F484" s="78"/>
      <c r="G484" s="77"/>
      <c r="H484" s="78"/>
      <c r="I484" s="77"/>
      <c r="J484" s="78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>
      <c r="A485" s="76"/>
      <c r="B485" s="76"/>
      <c r="C485" s="77"/>
      <c r="D485" s="77"/>
      <c r="E485" s="77"/>
      <c r="F485" s="78"/>
      <c r="G485" s="77"/>
      <c r="H485" s="78"/>
      <c r="I485" s="77"/>
      <c r="J485" s="78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>
      <c r="A486" s="76"/>
      <c r="B486" s="76"/>
      <c r="C486" s="77"/>
      <c r="D486" s="77"/>
      <c r="E486" s="77"/>
      <c r="F486" s="78"/>
      <c r="G486" s="77"/>
      <c r="H486" s="78"/>
      <c r="I486" s="77"/>
      <c r="J486" s="78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>
      <c r="A487" s="76"/>
      <c r="B487" s="76"/>
      <c r="C487" s="77"/>
      <c r="D487" s="77"/>
      <c r="E487" s="77"/>
      <c r="F487" s="78"/>
      <c r="G487" s="77"/>
      <c r="H487" s="78"/>
      <c r="I487" s="77"/>
      <c r="J487" s="78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>
      <c r="A488" s="76"/>
      <c r="B488" s="76"/>
      <c r="C488" s="77"/>
      <c r="D488" s="77"/>
      <c r="E488" s="77"/>
      <c r="F488" s="78"/>
      <c r="G488" s="77"/>
      <c r="H488" s="78"/>
      <c r="I488" s="77"/>
      <c r="J488" s="78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>
      <c r="A489" s="76"/>
      <c r="B489" s="76"/>
      <c r="C489" s="77"/>
      <c r="D489" s="77"/>
      <c r="E489" s="77"/>
      <c r="F489" s="78"/>
      <c r="G489" s="77"/>
      <c r="H489" s="78"/>
      <c r="I489" s="77"/>
      <c r="J489" s="78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>
      <c r="A490" s="76"/>
      <c r="B490" s="76"/>
      <c r="C490" s="77"/>
      <c r="D490" s="77"/>
      <c r="E490" s="77"/>
      <c r="F490" s="78"/>
      <c r="G490" s="77"/>
      <c r="H490" s="78"/>
      <c r="I490" s="77"/>
      <c r="J490" s="78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>
      <c r="A491" s="76"/>
      <c r="B491" s="76"/>
      <c r="C491" s="77"/>
      <c r="D491" s="77"/>
      <c r="E491" s="77"/>
      <c r="F491" s="78"/>
      <c r="G491" s="77"/>
      <c r="H491" s="78"/>
      <c r="I491" s="77"/>
      <c r="J491" s="78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>
      <c r="A492" s="76"/>
      <c r="B492" s="76"/>
      <c r="C492" s="77"/>
      <c r="D492" s="77"/>
      <c r="E492" s="77"/>
      <c r="F492" s="78"/>
      <c r="G492" s="77"/>
      <c r="H492" s="78"/>
      <c r="I492" s="77"/>
      <c r="J492" s="78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>
      <c r="A493" s="76"/>
      <c r="B493" s="76"/>
      <c r="C493" s="77"/>
      <c r="D493" s="77"/>
      <c r="E493" s="77"/>
      <c r="F493" s="78"/>
      <c r="G493" s="77"/>
      <c r="H493" s="78"/>
      <c r="I493" s="77"/>
      <c r="J493" s="78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>
      <c r="A494" s="76"/>
      <c r="B494" s="76"/>
      <c r="C494" s="77"/>
      <c r="D494" s="77"/>
      <c r="E494" s="77"/>
      <c r="F494" s="78"/>
      <c r="G494" s="77"/>
      <c r="H494" s="78"/>
      <c r="I494" s="77"/>
      <c r="J494" s="78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>
      <c r="A495" s="76"/>
      <c r="B495" s="76"/>
      <c r="C495" s="77"/>
      <c r="D495" s="77"/>
      <c r="E495" s="77"/>
      <c r="F495" s="78"/>
      <c r="G495" s="77"/>
      <c r="H495" s="78"/>
      <c r="I495" s="77"/>
      <c r="J495" s="78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>
      <c r="A496" s="76"/>
      <c r="B496" s="76"/>
      <c r="C496" s="77"/>
      <c r="D496" s="77"/>
      <c r="E496" s="77"/>
      <c r="F496" s="78"/>
      <c r="G496" s="77"/>
      <c r="H496" s="78"/>
      <c r="I496" s="77"/>
      <c r="J496" s="78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>
      <c r="A497" s="76"/>
      <c r="B497" s="76"/>
      <c r="C497" s="77"/>
      <c r="D497" s="77"/>
      <c r="E497" s="77"/>
      <c r="F497" s="78"/>
      <c r="G497" s="77"/>
      <c r="H497" s="78"/>
      <c r="I497" s="77"/>
      <c r="J497" s="78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>
      <c r="A498" s="76"/>
      <c r="B498" s="76"/>
      <c r="C498" s="77"/>
      <c r="D498" s="77"/>
      <c r="E498" s="77"/>
      <c r="F498" s="78"/>
      <c r="G498" s="77"/>
      <c r="H498" s="78"/>
      <c r="I498" s="77"/>
      <c r="J498" s="78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>
      <c r="A499" s="76"/>
      <c r="B499" s="76"/>
      <c r="C499" s="77"/>
      <c r="D499" s="77"/>
      <c r="E499" s="77"/>
      <c r="F499" s="78"/>
      <c r="G499" s="77"/>
      <c r="H499" s="78"/>
      <c r="I499" s="77"/>
      <c r="J499" s="78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>
      <c r="A500" s="76"/>
      <c r="B500" s="76"/>
      <c r="C500" s="77"/>
      <c r="D500" s="77"/>
      <c r="E500" s="77"/>
      <c r="F500" s="78"/>
      <c r="G500" s="77"/>
      <c r="H500" s="78"/>
      <c r="I500" s="77"/>
      <c r="J500" s="78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>
      <c r="A501" s="76"/>
      <c r="B501" s="76"/>
      <c r="C501" s="77"/>
      <c r="D501" s="77"/>
      <c r="E501" s="77"/>
      <c r="F501" s="78"/>
      <c r="G501" s="77"/>
      <c r="H501" s="78"/>
      <c r="I501" s="77"/>
      <c r="J501" s="78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>
      <c r="A502" s="76"/>
      <c r="B502" s="76"/>
      <c r="C502" s="77"/>
      <c r="D502" s="77"/>
      <c r="E502" s="77"/>
      <c r="F502" s="78"/>
      <c r="G502" s="77"/>
      <c r="H502" s="78"/>
      <c r="I502" s="77"/>
      <c r="J502" s="78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>
      <c r="A503" s="76"/>
      <c r="B503" s="76"/>
      <c r="C503" s="77"/>
      <c r="D503" s="77"/>
      <c r="E503" s="77"/>
      <c r="F503" s="78"/>
      <c r="G503" s="77"/>
      <c r="H503" s="78"/>
      <c r="I503" s="77"/>
      <c r="J503" s="78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>
      <c r="A504" s="76"/>
      <c r="B504" s="76"/>
      <c r="C504" s="77"/>
      <c r="D504" s="77"/>
      <c r="E504" s="77"/>
      <c r="F504" s="78"/>
      <c r="G504" s="77"/>
      <c r="H504" s="78"/>
      <c r="I504" s="77"/>
      <c r="J504" s="78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>
      <c r="A505" s="76"/>
      <c r="B505" s="76"/>
      <c r="C505" s="77"/>
      <c r="D505" s="77"/>
      <c r="E505" s="77"/>
      <c r="F505" s="78"/>
      <c r="G505" s="77"/>
      <c r="H505" s="78"/>
      <c r="I505" s="77"/>
      <c r="J505" s="78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>
      <c r="A506" s="76"/>
      <c r="B506" s="76"/>
      <c r="C506" s="77"/>
      <c r="D506" s="77"/>
      <c r="E506" s="77"/>
      <c r="F506" s="78"/>
      <c r="G506" s="77"/>
      <c r="H506" s="78"/>
      <c r="I506" s="77"/>
      <c r="J506" s="78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>
      <c r="A507" s="76"/>
      <c r="B507" s="76"/>
      <c r="C507" s="77"/>
      <c r="D507" s="77"/>
      <c r="E507" s="77"/>
      <c r="F507" s="78"/>
      <c r="G507" s="77"/>
      <c r="H507" s="78"/>
      <c r="I507" s="77"/>
      <c r="J507" s="78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>
      <c r="A508" s="76"/>
      <c r="B508" s="76"/>
      <c r="C508" s="77"/>
      <c r="D508" s="77"/>
      <c r="E508" s="77"/>
      <c r="F508" s="78"/>
      <c r="G508" s="77"/>
      <c r="H508" s="78"/>
      <c r="I508" s="77"/>
      <c r="J508" s="78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>
      <c r="A509" s="76"/>
      <c r="B509" s="76"/>
      <c r="C509" s="77"/>
      <c r="D509" s="77"/>
      <c r="E509" s="77"/>
      <c r="F509" s="78"/>
      <c r="G509" s="77"/>
      <c r="H509" s="78"/>
      <c r="I509" s="77"/>
      <c r="J509" s="78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>
      <c r="A510" s="76"/>
      <c r="B510" s="76"/>
      <c r="C510" s="77"/>
      <c r="D510" s="77"/>
      <c r="E510" s="77"/>
      <c r="F510" s="78"/>
      <c r="G510" s="77"/>
      <c r="H510" s="78"/>
      <c r="I510" s="77"/>
      <c r="J510" s="78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>
      <c r="A511" s="76"/>
      <c r="B511" s="76"/>
      <c r="C511" s="77"/>
      <c r="D511" s="77"/>
      <c r="E511" s="77"/>
      <c r="F511" s="78"/>
      <c r="G511" s="77"/>
      <c r="H511" s="78"/>
      <c r="I511" s="77"/>
      <c r="J511" s="78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>
      <c r="A512" s="76"/>
      <c r="B512" s="76"/>
      <c r="C512" s="77"/>
      <c r="D512" s="77"/>
      <c r="E512" s="77"/>
      <c r="F512" s="78"/>
      <c r="G512" s="77"/>
      <c r="H512" s="78"/>
      <c r="I512" s="77"/>
      <c r="J512" s="78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>
      <c r="A513" s="76"/>
      <c r="B513" s="76"/>
      <c r="C513" s="77"/>
      <c r="D513" s="77"/>
      <c r="E513" s="77"/>
      <c r="F513" s="78"/>
      <c r="G513" s="77"/>
      <c r="H513" s="78"/>
      <c r="I513" s="77"/>
      <c r="J513" s="78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>
      <c r="A514" s="76"/>
      <c r="B514" s="76"/>
      <c r="C514" s="77"/>
      <c r="D514" s="77"/>
      <c r="E514" s="77"/>
      <c r="F514" s="78"/>
      <c r="G514" s="77"/>
      <c r="H514" s="78"/>
      <c r="I514" s="77"/>
      <c r="J514" s="78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>
      <c r="A515" s="76"/>
      <c r="B515" s="76"/>
      <c r="C515" s="77"/>
      <c r="D515" s="77"/>
      <c r="E515" s="77"/>
      <c r="F515" s="78"/>
      <c r="G515" s="77"/>
      <c r="H515" s="78"/>
      <c r="I515" s="77"/>
      <c r="J515" s="78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>
      <c r="A516" s="76"/>
      <c r="B516" s="76"/>
      <c r="C516" s="77"/>
      <c r="D516" s="77"/>
      <c r="E516" s="77"/>
      <c r="F516" s="78"/>
      <c r="G516" s="77"/>
      <c r="H516" s="78"/>
      <c r="I516" s="77"/>
      <c r="J516" s="78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>
      <c r="A517" s="76"/>
      <c r="B517" s="76"/>
      <c r="C517" s="77"/>
      <c r="D517" s="77"/>
      <c r="E517" s="77"/>
      <c r="F517" s="78"/>
      <c r="G517" s="77"/>
      <c r="H517" s="78"/>
      <c r="I517" s="77"/>
      <c r="J517" s="78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>
      <c r="A518" s="76"/>
      <c r="B518" s="76"/>
      <c r="C518" s="77"/>
      <c r="D518" s="77"/>
      <c r="E518" s="77"/>
      <c r="F518" s="78"/>
      <c r="G518" s="77"/>
      <c r="H518" s="78"/>
      <c r="I518" s="77"/>
      <c r="J518" s="78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>
      <c r="A519" s="76"/>
      <c r="B519" s="76"/>
      <c r="C519" s="77"/>
      <c r="D519" s="77"/>
      <c r="E519" s="77"/>
      <c r="F519" s="78"/>
      <c r="G519" s="77"/>
      <c r="H519" s="78"/>
      <c r="I519" s="77"/>
      <c r="J519" s="78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>
      <c r="A520" s="76"/>
      <c r="B520" s="76"/>
      <c r="C520" s="77"/>
      <c r="D520" s="77"/>
      <c r="E520" s="77"/>
      <c r="F520" s="78"/>
      <c r="G520" s="77"/>
      <c r="H520" s="78"/>
      <c r="I520" s="77"/>
      <c r="J520" s="78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>
      <c r="A521" s="76"/>
      <c r="B521" s="76"/>
      <c r="C521" s="77"/>
      <c r="D521" s="77"/>
      <c r="E521" s="77"/>
      <c r="F521" s="78"/>
      <c r="G521" s="77"/>
      <c r="H521" s="78"/>
      <c r="I521" s="77"/>
      <c r="J521" s="78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>
      <c r="A522" s="76"/>
      <c r="B522" s="76"/>
      <c r="C522" s="77"/>
      <c r="D522" s="77"/>
      <c r="E522" s="77"/>
      <c r="F522" s="78"/>
      <c r="G522" s="77"/>
      <c r="H522" s="78"/>
      <c r="I522" s="77"/>
      <c r="J522" s="78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>
      <c r="A523" s="76"/>
      <c r="B523" s="76"/>
      <c r="C523" s="77"/>
      <c r="D523" s="77"/>
      <c r="E523" s="77"/>
      <c r="F523" s="78"/>
      <c r="G523" s="77"/>
      <c r="H523" s="78"/>
      <c r="I523" s="77"/>
      <c r="J523" s="78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>
      <c r="A524" s="76"/>
      <c r="B524" s="76"/>
      <c r="C524" s="77"/>
      <c r="D524" s="77"/>
      <c r="E524" s="77"/>
      <c r="F524" s="78"/>
      <c r="G524" s="77"/>
      <c r="H524" s="78"/>
      <c r="I524" s="77"/>
      <c r="J524" s="78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>
      <c r="A525" s="76"/>
      <c r="B525" s="76"/>
      <c r="C525" s="77"/>
      <c r="D525" s="77"/>
      <c r="E525" s="77"/>
      <c r="F525" s="78"/>
      <c r="G525" s="77"/>
      <c r="H525" s="78"/>
      <c r="I525" s="77"/>
      <c r="J525" s="78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>
      <c r="A526" s="76"/>
      <c r="B526" s="76"/>
      <c r="C526" s="77"/>
      <c r="D526" s="77"/>
      <c r="E526" s="77"/>
      <c r="F526" s="78"/>
      <c r="G526" s="77"/>
      <c r="H526" s="78"/>
      <c r="I526" s="77"/>
      <c r="J526" s="78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>
      <c r="A527" s="76"/>
      <c r="B527" s="76"/>
      <c r="C527" s="77"/>
      <c r="D527" s="77"/>
      <c r="E527" s="77"/>
      <c r="F527" s="78"/>
      <c r="G527" s="77"/>
      <c r="H527" s="78"/>
      <c r="I527" s="77"/>
      <c r="J527" s="78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>
      <c r="A528" s="76"/>
      <c r="B528" s="76"/>
      <c r="C528" s="77"/>
      <c r="D528" s="77"/>
      <c r="E528" s="77"/>
      <c r="F528" s="78"/>
      <c r="G528" s="77"/>
      <c r="H528" s="78"/>
      <c r="I528" s="77"/>
      <c r="J528" s="78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>
      <c r="A529" s="76"/>
      <c r="B529" s="76"/>
      <c r="C529" s="77"/>
      <c r="D529" s="77"/>
      <c r="E529" s="77"/>
      <c r="F529" s="78"/>
      <c r="G529" s="77"/>
      <c r="H529" s="78"/>
      <c r="I529" s="77"/>
      <c r="J529" s="78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>
      <c r="A530" s="76"/>
      <c r="B530" s="76"/>
      <c r="C530" s="77"/>
      <c r="D530" s="77"/>
      <c r="E530" s="77"/>
      <c r="F530" s="78"/>
      <c r="G530" s="77"/>
      <c r="H530" s="78"/>
      <c r="I530" s="77"/>
      <c r="J530" s="78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>
      <c r="A531" s="76"/>
      <c r="B531" s="76"/>
      <c r="C531" s="77"/>
      <c r="D531" s="77"/>
      <c r="E531" s="77"/>
      <c r="F531" s="78"/>
      <c r="G531" s="77"/>
      <c r="H531" s="78"/>
      <c r="I531" s="77"/>
      <c r="J531" s="78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>
      <c r="A532" s="76"/>
      <c r="B532" s="76"/>
      <c r="C532" s="77"/>
      <c r="D532" s="77"/>
      <c r="E532" s="77"/>
      <c r="F532" s="78"/>
      <c r="G532" s="77"/>
      <c r="H532" s="78"/>
      <c r="I532" s="77"/>
      <c r="J532" s="78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>
      <c r="A533" s="76"/>
      <c r="B533" s="76"/>
      <c r="C533" s="77"/>
      <c r="D533" s="77"/>
      <c r="E533" s="77"/>
      <c r="F533" s="78"/>
      <c r="G533" s="77"/>
      <c r="H533" s="78"/>
      <c r="I533" s="77"/>
      <c r="J533" s="78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>
      <c r="A534" s="76"/>
      <c r="B534" s="76"/>
      <c r="C534" s="77"/>
      <c r="D534" s="77"/>
      <c r="E534" s="77"/>
      <c r="F534" s="78"/>
      <c r="G534" s="77"/>
      <c r="H534" s="78"/>
      <c r="I534" s="77"/>
      <c r="J534" s="78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>
      <c r="A535" s="76"/>
      <c r="B535" s="76"/>
      <c r="C535" s="77"/>
      <c r="D535" s="77"/>
      <c r="E535" s="77"/>
      <c r="F535" s="78"/>
      <c r="G535" s="77"/>
      <c r="H535" s="78"/>
      <c r="I535" s="77"/>
      <c r="J535" s="78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>
      <c r="A536" s="76"/>
      <c r="B536" s="76"/>
      <c r="C536" s="77"/>
      <c r="D536" s="77"/>
      <c r="E536" s="77"/>
      <c r="F536" s="78"/>
      <c r="G536" s="77"/>
      <c r="H536" s="78"/>
      <c r="I536" s="77"/>
      <c r="J536" s="78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>
      <c r="A537" s="76"/>
      <c r="B537" s="76"/>
      <c r="C537" s="77"/>
      <c r="D537" s="77"/>
      <c r="E537" s="77"/>
      <c r="F537" s="78"/>
      <c r="G537" s="77"/>
      <c r="H537" s="78"/>
      <c r="I537" s="77"/>
      <c r="J537" s="78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>
      <c r="A538" s="76"/>
      <c r="B538" s="76"/>
      <c r="C538" s="77"/>
      <c r="D538" s="77"/>
      <c r="E538" s="77"/>
      <c r="F538" s="78"/>
      <c r="G538" s="77"/>
      <c r="H538" s="78"/>
      <c r="I538" s="77"/>
      <c r="J538" s="78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>
      <c r="A539" s="76"/>
      <c r="B539" s="76"/>
      <c r="C539" s="77"/>
      <c r="D539" s="77"/>
      <c r="E539" s="77"/>
      <c r="F539" s="78"/>
      <c r="G539" s="77"/>
      <c r="H539" s="78"/>
      <c r="I539" s="77"/>
      <c r="J539" s="78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>
      <c r="A540" s="76"/>
      <c r="B540" s="76"/>
      <c r="C540" s="77"/>
      <c r="D540" s="77"/>
      <c r="E540" s="77"/>
      <c r="F540" s="78"/>
      <c r="G540" s="77"/>
      <c r="H540" s="78"/>
      <c r="I540" s="77"/>
      <c r="J540" s="78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>
      <c r="A541" s="76"/>
      <c r="B541" s="76"/>
      <c r="C541" s="77"/>
      <c r="D541" s="77"/>
      <c r="E541" s="77"/>
      <c r="F541" s="78"/>
      <c r="G541" s="77"/>
      <c r="H541" s="78"/>
      <c r="I541" s="77"/>
      <c r="J541" s="78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>
      <c r="A542" s="76"/>
      <c r="B542" s="76"/>
      <c r="C542" s="77"/>
      <c r="D542" s="77"/>
      <c r="E542" s="77"/>
      <c r="F542" s="78"/>
      <c r="G542" s="77"/>
      <c r="H542" s="78"/>
      <c r="I542" s="77"/>
      <c r="J542" s="78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>
      <c r="A543" s="76"/>
      <c r="B543" s="76"/>
      <c r="C543" s="77"/>
      <c r="D543" s="77"/>
      <c r="E543" s="77"/>
      <c r="F543" s="78"/>
      <c r="G543" s="77"/>
      <c r="H543" s="78"/>
      <c r="I543" s="77"/>
      <c r="J543" s="78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>
      <c r="A544" s="76"/>
      <c r="B544" s="76"/>
      <c r="C544" s="77"/>
      <c r="D544" s="77"/>
      <c r="E544" s="77"/>
      <c r="F544" s="78"/>
      <c r="G544" s="77"/>
      <c r="H544" s="78"/>
      <c r="I544" s="77"/>
      <c r="J544" s="78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>
      <c r="A545" s="76"/>
      <c r="B545" s="76"/>
      <c r="C545" s="77"/>
      <c r="D545" s="77"/>
      <c r="E545" s="77"/>
      <c r="F545" s="78"/>
      <c r="G545" s="77"/>
      <c r="H545" s="78"/>
      <c r="I545" s="77"/>
      <c r="J545" s="78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>
      <c r="A546" s="76"/>
      <c r="B546" s="76"/>
      <c r="C546" s="77"/>
      <c r="D546" s="77"/>
      <c r="E546" s="77"/>
      <c r="F546" s="78"/>
      <c r="G546" s="77"/>
      <c r="H546" s="78"/>
      <c r="I546" s="77"/>
      <c r="J546" s="78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>
      <c r="A547" s="76"/>
      <c r="B547" s="76"/>
      <c r="C547" s="77"/>
      <c r="D547" s="77"/>
      <c r="E547" s="77"/>
      <c r="F547" s="78"/>
      <c r="G547" s="77"/>
      <c r="H547" s="78"/>
      <c r="I547" s="77"/>
      <c r="J547" s="78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>
      <c r="A548" s="76"/>
      <c r="B548" s="76"/>
      <c r="C548" s="77"/>
      <c r="D548" s="77"/>
      <c r="E548" s="77"/>
      <c r="F548" s="78"/>
      <c r="G548" s="77"/>
      <c r="H548" s="78"/>
      <c r="I548" s="77"/>
      <c r="J548" s="78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>
      <c r="A549" s="76"/>
      <c r="B549" s="76"/>
      <c r="C549" s="77"/>
      <c r="D549" s="77"/>
      <c r="E549" s="77"/>
      <c r="F549" s="78"/>
      <c r="G549" s="77"/>
      <c r="H549" s="78"/>
      <c r="I549" s="77"/>
      <c r="J549" s="78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>
      <c r="A550" s="76"/>
      <c r="B550" s="76"/>
      <c r="C550" s="77"/>
      <c r="D550" s="77"/>
      <c r="E550" s="77"/>
      <c r="F550" s="78"/>
      <c r="G550" s="77"/>
      <c r="H550" s="78"/>
      <c r="I550" s="77"/>
      <c r="J550" s="78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>
      <c r="A551" s="76"/>
      <c r="B551" s="76"/>
      <c r="C551" s="77"/>
      <c r="D551" s="77"/>
      <c r="E551" s="77"/>
      <c r="F551" s="78"/>
      <c r="G551" s="77"/>
      <c r="H551" s="78"/>
      <c r="I551" s="77"/>
      <c r="J551" s="78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>
      <c r="A552" s="76"/>
      <c r="B552" s="76"/>
      <c r="C552" s="77"/>
      <c r="D552" s="77"/>
      <c r="E552" s="77"/>
      <c r="F552" s="78"/>
      <c r="G552" s="77"/>
      <c r="H552" s="78"/>
      <c r="I552" s="77"/>
      <c r="J552" s="78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>
      <c r="A553" s="76"/>
      <c r="B553" s="76"/>
      <c r="C553" s="77"/>
      <c r="D553" s="77"/>
      <c r="E553" s="77"/>
      <c r="F553" s="78"/>
      <c r="G553" s="77"/>
      <c r="H553" s="78"/>
      <c r="I553" s="77"/>
      <c r="J553" s="78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>
      <c r="A554" s="76"/>
      <c r="B554" s="76"/>
      <c r="C554" s="77"/>
      <c r="D554" s="77"/>
      <c r="E554" s="77"/>
      <c r="F554" s="78"/>
      <c r="G554" s="77"/>
      <c r="H554" s="78"/>
      <c r="I554" s="77"/>
      <c r="J554" s="78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>
      <c r="A555" s="76"/>
      <c r="B555" s="76"/>
      <c r="C555" s="77"/>
      <c r="D555" s="77"/>
      <c r="E555" s="77"/>
      <c r="F555" s="78"/>
      <c r="G555" s="77"/>
      <c r="H555" s="78"/>
      <c r="I555" s="77"/>
      <c r="J555" s="78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>
      <c r="A556" s="76"/>
      <c r="B556" s="76"/>
      <c r="C556" s="77"/>
      <c r="D556" s="77"/>
      <c r="E556" s="77"/>
      <c r="F556" s="78"/>
      <c r="G556" s="77"/>
      <c r="H556" s="78"/>
      <c r="I556" s="77"/>
      <c r="J556" s="78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>
      <c r="A557" s="76"/>
      <c r="B557" s="76"/>
      <c r="C557" s="77"/>
      <c r="D557" s="77"/>
      <c r="E557" s="77"/>
      <c r="F557" s="78"/>
      <c r="G557" s="77"/>
      <c r="H557" s="78"/>
      <c r="I557" s="77"/>
      <c r="J557" s="78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>
      <c r="A558" s="76"/>
      <c r="B558" s="76"/>
      <c r="C558" s="77"/>
      <c r="D558" s="77"/>
      <c r="E558" s="77"/>
      <c r="F558" s="78"/>
      <c r="G558" s="77"/>
      <c r="H558" s="78"/>
      <c r="I558" s="77"/>
      <c r="J558" s="78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>
      <c r="A559" s="76"/>
      <c r="B559" s="76"/>
      <c r="C559" s="77"/>
      <c r="D559" s="77"/>
      <c r="E559" s="77"/>
      <c r="F559" s="78"/>
      <c r="G559" s="77"/>
      <c r="H559" s="78"/>
      <c r="I559" s="77"/>
      <c r="J559" s="78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>
      <c r="A560" s="76"/>
      <c r="B560" s="76"/>
      <c r="C560" s="77"/>
      <c r="D560" s="77"/>
      <c r="E560" s="77"/>
      <c r="F560" s="78"/>
      <c r="G560" s="77"/>
      <c r="H560" s="78"/>
      <c r="I560" s="77"/>
      <c r="J560" s="78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>
      <c r="A561" s="76"/>
      <c r="B561" s="76"/>
      <c r="C561" s="77"/>
      <c r="D561" s="77"/>
      <c r="E561" s="77"/>
      <c r="F561" s="78"/>
      <c r="G561" s="77"/>
      <c r="H561" s="78"/>
      <c r="I561" s="77"/>
      <c r="J561" s="78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>
      <c r="A562" s="76"/>
      <c r="B562" s="76"/>
      <c r="C562" s="77"/>
      <c r="D562" s="77"/>
      <c r="E562" s="77"/>
      <c r="F562" s="78"/>
      <c r="G562" s="77"/>
      <c r="H562" s="78"/>
      <c r="I562" s="77"/>
      <c r="J562" s="78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>
      <c r="A563" s="76"/>
      <c r="B563" s="76"/>
      <c r="C563" s="77"/>
      <c r="D563" s="77"/>
      <c r="E563" s="77"/>
      <c r="F563" s="78"/>
      <c r="G563" s="77"/>
      <c r="H563" s="78"/>
      <c r="I563" s="77"/>
      <c r="J563" s="78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>
      <c r="A564" s="76"/>
      <c r="B564" s="76"/>
      <c r="C564" s="77"/>
      <c r="D564" s="77"/>
      <c r="E564" s="77"/>
      <c r="F564" s="78"/>
      <c r="G564" s="77"/>
      <c r="H564" s="78"/>
      <c r="I564" s="77"/>
      <c r="J564" s="78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>
      <c r="A565" s="76"/>
      <c r="B565" s="76"/>
      <c r="C565" s="77"/>
      <c r="D565" s="77"/>
      <c r="E565" s="77"/>
      <c r="F565" s="78"/>
      <c r="G565" s="77"/>
      <c r="H565" s="78"/>
      <c r="I565" s="77"/>
      <c r="J565" s="78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>
      <c r="A566" s="76"/>
      <c r="B566" s="76"/>
      <c r="C566" s="77"/>
      <c r="D566" s="77"/>
      <c r="E566" s="77"/>
      <c r="F566" s="78"/>
      <c r="G566" s="77"/>
      <c r="H566" s="78"/>
      <c r="I566" s="77"/>
      <c r="J566" s="78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>
      <c r="A567" s="76"/>
      <c r="B567" s="76"/>
      <c r="C567" s="77"/>
      <c r="D567" s="77"/>
      <c r="E567" s="77"/>
      <c r="F567" s="78"/>
      <c r="G567" s="77"/>
      <c r="H567" s="78"/>
      <c r="I567" s="77"/>
      <c r="J567" s="78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>
      <c r="A568" s="76"/>
      <c r="B568" s="76"/>
      <c r="C568" s="77"/>
      <c r="D568" s="77"/>
      <c r="E568" s="77"/>
      <c r="F568" s="78"/>
      <c r="G568" s="77"/>
      <c r="H568" s="78"/>
      <c r="I568" s="77"/>
      <c r="J568" s="78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>
      <c r="A569" s="76"/>
      <c r="B569" s="76"/>
      <c r="C569" s="77"/>
      <c r="D569" s="77"/>
      <c r="E569" s="77"/>
      <c r="F569" s="78"/>
      <c r="G569" s="77"/>
      <c r="H569" s="78"/>
      <c r="I569" s="77"/>
      <c r="J569" s="78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>
      <c r="A570" s="76"/>
      <c r="B570" s="76"/>
      <c r="C570" s="77"/>
      <c r="D570" s="77"/>
      <c r="E570" s="77"/>
      <c r="F570" s="78"/>
      <c r="G570" s="77"/>
      <c r="H570" s="78"/>
      <c r="I570" s="77"/>
      <c r="J570" s="78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>
      <c r="A571" s="76"/>
      <c r="B571" s="76"/>
      <c r="C571" s="77"/>
      <c r="D571" s="77"/>
      <c r="E571" s="77"/>
      <c r="F571" s="78"/>
      <c r="G571" s="77"/>
      <c r="H571" s="78"/>
      <c r="I571" s="77"/>
      <c r="J571" s="78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>
      <c r="A572" s="76"/>
      <c r="B572" s="76"/>
      <c r="C572" s="77"/>
      <c r="D572" s="77"/>
      <c r="E572" s="77"/>
      <c r="F572" s="78"/>
      <c r="G572" s="77"/>
      <c r="H572" s="78"/>
      <c r="I572" s="77"/>
      <c r="J572" s="78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>
      <c r="A573" s="76"/>
      <c r="B573" s="76"/>
      <c r="C573" s="77"/>
      <c r="D573" s="77"/>
      <c r="E573" s="77"/>
      <c r="F573" s="78"/>
      <c r="G573" s="77"/>
      <c r="H573" s="78"/>
      <c r="I573" s="77"/>
      <c r="J573" s="78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>
      <c r="A574" s="76"/>
      <c r="B574" s="76"/>
      <c r="C574" s="77"/>
      <c r="D574" s="77"/>
      <c r="E574" s="77"/>
      <c r="F574" s="78"/>
      <c r="G574" s="77"/>
      <c r="H574" s="78"/>
      <c r="I574" s="77"/>
      <c r="J574" s="78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>
      <c r="A575" s="76"/>
      <c r="B575" s="76"/>
      <c r="C575" s="77"/>
      <c r="D575" s="77"/>
      <c r="E575" s="77"/>
      <c r="F575" s="78"/>
      <c r="G575" s="77"/>
      <c r="H575" s="78"/>
      <c r="I575" s="77"/>
      <c r="J575" s="78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>
      <c r="A576" s="76"/>
      <c r="B576" s="76"/>
      <c r="C576" s="77"/>
      <c r="D576" s="77"/>
      <c r="E576" s="77"/>
      <c r="F576" s="78"/>
      <c r="G576" s="77"/>
      <c r="H576" s="78"/>
      <c r="I576" s="77"/>
      <c r="J576" s="78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>
      <c r="A577" s="76"/>
      <c r="B577" s="76"/>
      <c r="C577" s="77"/>
      <c r="D577" s="77"/>
      <c r="E577" s="77"/>
      <c r="F577" s="78"/>
      <c r="G577" s="77"/>
      <c r="H577" s="78"/>
      <c r="I577" s="77"/>
      <c r="J577" s="78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>
      <c r="A578" s="76"/>
      <c r="B578" s="76"/>
      <c r="C578" s="77"/>
      <c r="D578" s="77"/>
      <c r="E578" s="77"/>
      <c r="F578" s="78"/>
      <c r="G578" s="77"/>
      <c r="H578" s="78"/>
      <c r="I578" s="77"/>
      <c r="J578" s="78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>
      <c r="A579" s="76"/>
      <c r="B579" s="76"/>
      <c r="C579" s="77"/>
      <c r="D579" s="77"/>
      <c r="E579" s="77"/>
      <c r="F579" s="78"/>
      <c r="G579" s="77"/>
      <c r="H579" s="78"/>
      <c r="I579" s="77"/>
      <c r="J579" s="78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>
      <c r="A580" s="76"/>
      <c r="B580" s="76"/>
      <c r="C580" s="77"/>
      <c r="D580" s="77"/>
      <c r="E580" s="77"/>
      <c r="F580" s="78"/>
      <c r="G580" s="77"/>
      <c r="H580" s="78"/>
      <c r="I580" s="77"/>
      <c r="J580" s="78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>
      <c r="A581" s="76"/>
      <c r="B581" s="76"/>
      <c r="C581" s="77"/>
      <c r="D581" s="77"/>
      <c r="E581" s="77"/>
      <c r="F581" s="78"/>
      <c r="G581" s="77"/>
      <c r="H581" s="78"/>
      <c r="I581" s="77"/>
      <c r="J581" s="78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>
      <c r="A582" s="76"/>
      <c r="B582" s="76"/>
      <c r="C582" s="77"/>
      <c r="D582" s="77"/>
      <c r="E582" s="77"/>
      <c r="F582" s="78"/>
      <c r="G582" s="77"/>
      <c r="H582" s="78"/>
      <c r="I582" s="77"/>
      <c r="J582" s="78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>
      <c r="A583" s="76"/>
      <c r="B583" s="76"/>
      <c r="C583" s="77"/>
      <c r="D583" s="77"/>
      <c r="E583" s="77"/>
      <c r="F583" s="78"/>
      <c r="G583" s="77"/>
      <c r="H583" s="78"/>
      <c r="I583" s="77"/>
      <c r="J583" s="78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>
      <c r="A584" s="76"/>
      <c r="B584" s="76"/>
      <c r="C584" s="77"/>
      <c r="D584" s="77"/>
      <c r="E584" s="77"/>
      <c r="F584" s="78"/>
      <c r="G584" s="77"/>
      <c r="H584" s="78"/>
      <c r="I584" s="77"/>
      <c r="J584" s="78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>
      <c r="A585" s="76"/>
      <c r="B585" s="76"/>
      <c r="C585" s="77"/>
      <c r="D585" s="77"/>
      <c r="E585" s="77"/>
      <c r="F585" s="78"/>
      <c r="G585" s="77"/>
      <c r="H585" s="78"/>
      <c r="I585" s="77"/>
      <c r="J585" s="78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>
      <c r="A586" s="76"/>
      <c r="B586" s="76"/>
      <c r="C586" s="77"/>
      <c r="D586" s="77"/>
      <c r="E586" s="77"/>
      <c r="F586" s="78"/>
      <c r="G586" s="77"/>
      <c r="H586" s="78"/>
      <c r="I586" s="77"/>
      <c r="J586" s="78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>
      <c r="A587" s="76"/>
      <c r="B587" s="76"/>
      <c r="C587" s="77"/>
      <c r="D587" s="77"/>
      <c r="E587" s="77"/>
      <c r="F587" s="78"/>
      <c r="G587" s="77"/>
      <c r="H587" s="78"/>
      <c r="I587" s="77"/>
      <c r="J587" s="78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>
      <c r="A588" s="76"/>
      <c r="B588" s="76"/>
      <c r="C588" s="77"/>
      <c r="D588" s="77"/>
      <c r="E588" s="77"/>
      <c r="F588" s="78"/>
      <c r="G588" s="77"/>
      <c r="H588" s="78"/>
      <c r="I588" s="77"/>
      <c r="J588" s="78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>
      <c r="A589" s="76"/>
      <c r="B589" s="76"/>
      <c r="C589" s="77"/>
      <c r="D589" s="77"/>
      <c r="E589" s="77"/>
      <c r="F589" s="78"/>
      <c r="G589" s="77"/>
      <c r="H589" s="78"/>
      <c r="I589" s="77"/>
      <c r="J589" s="78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>
      <c r="A590" s="76"/>
      <c r="B590" s="76"/>
      <c r="C590" s="77"/>
      <c r="D590" s="77"/>
      <c r="E590" s="77"/>
      <c r="F590" s="78"/>
      <c r="G590" s="77"/>
      <c r="H590" s="78"/>
      <c r="I590" s="77"/>
      <c r="J590" s="78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>
      <c r="A591" s="76"/>
      <c r="B591" s="76"/>
      <c r="C591" s="77"/>
      <c r="D591" s="77"/>
      <c r="E591" s="77"/>
      <c r="F591" s="78"/>
      <c r="G591" s="77"/>
      <c r="H591" s="78"/>
      <c r="I591" s="77"/>
      <c r="J591" s="78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>
      <c r="A592" s="76"/>
      <c r="B592" s="76"/>
      <c r="C592" s="77"/>
      <c r="D592" s="77"/>
      <c r="E592" s="77"/>
      <c r="F592" s="78"/>
      <c r="G592" s="77"/>
      <c r="H592" s="78"/>
      <c r="I592" s="77"/>
      <c r="J592" s="78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>
      <c r="A593" s="76"/>
      <c r="B593" s="76"/>
      <c r="C593" s="77"/>
      <c r="D593" s="77"/>
      <c r="E593" s="77"/>
      <c r="F593" s="78"/>
      <c r="G593" s="77"/>
      <c r="H593" s="78"/>
      <c r="I593" s="77"/>
      <c r="J593" s="78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>
      <c r="A594" s="76"/>
      <c r="B594" s="76"/>
      <c r="C594" s="77"/>
      <c r="D594" s="77"/>
      <c r="E594" s="77"/>
      <c r="F594" s="78"/>
      <c r="G594" s="77"/>
      <c r="H594" s="78"/>
      <c r="I594" s="77"/>
      <c r="J594" s="78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>
      <c r="A595" s="76"/>
      <c r="B595" s="76"/>
      <c r="C595" s="77"/>
      <c r="D595" s="77"/>
      <c r="E595" s="77"/>
      <c r="F595" s="78"/>
      <c r="G595" s="77"/>
      <c r="H595" s="78"/>
      <c r="I595" s="77"/>
      <c r="J595" s="78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>
      <c r="A596" s="76"/>
      <c r="B596" s="76"/>
      <c r="C596" s="77"/>
      <c r="D596" s="77"/>
      <c r="E596" s="77"/>
      <c r="F596" s="78"/>
      <c r="G596" s="77"/>
      <c r="H596" s="78"/>
      <c r="I596" s="77"/>
      <c r="J596" s="78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>
      <c r="A597" s="76"/>
      <c r="B597" s="76"/>
      <c r="C597" s="77"/>
      <c r="D597" s="77"/>
      <c r="E597" s="77"/>
      <c r="F597" s="78"/>
      <c r="G597" s="77"/>
      <c r="H597" s="78"/>
      <c r="I597" s="77"/>
      <c r="J597" s="78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>
      <c r="A598" s="76"/>
      <c r="B598" s="76"/>
      <c r="C598" s="77"/>
      <c r="D598" s="77"/>
      <c r="E598" s="77"/>
      <c r="F598" s="78"/>
      <c r="G598" s="77"/>
      <c r="H598" s="78"/>
      <c r="I598" s="77"/>
      <c r="J598" s="78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>
      <c r="A599" s="76"/>
      <c r="B599" s="76"/>
      <c r="C599" s="77"/>
      <c r="D599" s="77"/>
      <c r="E599" s="77"/>
      <c r="F599" s="78"/>
      <c r="G599" s="77"/>
      <c r="H599" s="78"/>
      <c r="I599" s="77"/>
      <c r="J599" s="78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>
      <c r="A600" s="76"/>
      <c r="B600" s="76"/>
      <c r="C600" s="77"/>
      <c r="D600" s="77"/>
      <c r="E600" s="77"/>
      <c r="F600" s="78"/>
      <c r="G600" s="77"/>
      <c r="H600" s="78"/>
      <c r="I600" s="77"/>
      <c r="J600" s="78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>
      <c r="A601" s="76"/>
      <c r="B601" s="76"/>
      <c r="C601" s="77"/>
      <c r="D601" s="77"/>
      <c r="E601" s="77"/>
      <c r="F601" s="78"/>
      <c r="G601" s="77"/>
      <c r="H601" s="78"/>
      <c r="I601" s="77"/>
      <c r="J601" s="78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>
      <c r="A602" s="76"/>
      <c r="B602" s="76"/>
      <c r="C602" s="77"/>
      <c r="D602" s="77"/>
      <c r="E602" s="77"/>
      <c r="F602" s="78"/>
      <c r="G602" s="77"/>
      <c r="H602" s="78"/>
      <c r="I602" s="77"/>
      <c r="J602" s="78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>
      <c r="A603" s="76"/>
      <c r="B603" s="76"/>
      <c r="C603" s="77"/>
      <c r="D603" s="77"/>
      <c r="E603" s="77"/>
      <c r="F603" s="78"/>
      <c r="G603" s="77"/>
      <c r="H603" s="78"/>
      <c r="I603" s="77"/>
      <c r="J603" s="78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>
      <c r="A604" s="76"/>
      <c r="B604" s="76"/>
      <c r="C604" s="77"/>
      <c r="D604" s="77"/>
      <c r="E604" s="77"/>
      <c r="F604" s="78"/>
      <c r="G604" s="77"/>
      <c r="H604" s="78"/>
      <c r="I604" s="77"/>
      <c r="J604" s="78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>
      <c r="A605" s="76"/>
      <c r="B605" s="76"/>
      <c r="C605" s="77"/>
      <c r="D605" s="77"/>
      <c r="E605" s="77"/>
      <c r="F605" s="78"/>
      <c r="G605" s="77"/>
      <c r="H605" s="78"/>
      <c r="I605" s="77"/>
      <c r="J605" s="78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>
      <c r="A606" s="76"/>
      <c r="B606" s="76"/>
      <c r="C606" s="77"/>
      <c r="D606" s="77"/>
      <c r="E606" s="77"/>
      <c r="F606" s="78"/>
      <c r="G606" s="77"/>
      <c r="H606" s="78"/>
      <c r="I606" s="77"/>
      <c r="J606" s="78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>
      <c r="A607" s="76"/>
      <c r="B607" s="76"/>
      <c r="C607" s="77"/>
      <c r="D607" s="77"/>
      <c r="E607" s="77"/>
      <c r="F607" s="78"/>
      <c r="G607" s="77"/>
      <c r="H607" s="78"/>
      <c r="I607" s="77"/>
      <c r="J607" s="78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>
      <c r="A608" s="76"/>
      <c r="B608" s="76"/>
      <c r="C608" s="77"/>
      <c r="D608" s="77"/>
      <c r="E608" s="77"/>
      <c r="F608" s="78"/>
      <c r="G608" s="77"/>
      <c r="H608" s="78"/>
      <c r="I608" s="77"/>
      <c r="J608" s="78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>
      <c r="A609" s="76"/>
      <c r="B609" s="76"/>
      <c r="C609" s="77"/>
      <c r="D609" s="77"/>
      <c r="E609" s="77"/>
      <c r="F609" s="78"/>
      <c r="G609" s="77"/>
      <c r="H609" s="78"/>
      <c r="I609" s="77"/>
      <c r="J609" s="78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>
      <c r="A610" s="76"/>
      <c r="B610" s="76"/>
      <c r="C610" s="77"/>
      <c r="D610" s="77"/>
      <c r="E610" s="77"/>
      <c r="F610" s="78"/>
      <c r="G610" s="77"/>
      <c r="H610" s="78"/>
      <c r="I610" s="77"/>
      <c r="J610" s="78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>
      <c r="A611" s="76"/>
      <c r="B611" s="76"/>
      <c r="C611" s="77"/>
      <c r="D611" s="77"/>
      <c r="E611" s="77"/>
      <c r="F611" s="78"/>
      <c r="G611" s="77"/>
      <c r="H611" s="78"/>
      <c r="I611" s="77"/>
      <c r="J611" s="78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>
      <c r="A612" s="76"/>
      <c r="B612" s="76"/>
      <c r="C612" s="77"/>
      <c r="D612" s="77"/>
      <c r="E612" s="77"/>
      <c r="F612" s="78"/>
      <c r="G612" s="77"/>
      <c r="H612" s="78"/>
      <c r="I612" s="77"/>
      <c r="J612" s="78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>
      <c r="A613" s="76"/>
      <c r="B613" s="76"/>
      <c r="C613" s="77"/>
      <c r="D613" s="77"/>
      <c r="E613" s="77"/>
      <c r="F613" s="78"/>
      <c r="G613" s="77"/>
      <c r="H613" s="78"/>
      <c r="I613" s="77"/>
      <c r="J613" s="78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>
      <c r="A614" s="76"/>
      <c r="B614" s="76"/>
      <c r="C614" s="77"/>
      <c r="D614" s="77"/>
      <c r="E614" s="77"/>
      <c r="F614" s="78"/>
      <c r="G614" s="77"/>
      <c r="H614" s="78"/>
      <c r="I614" s="77"/>
      <c r="J614" s="78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>
      <c r="A615" s="76"/>
      <c r="B615" s="76"/>
      <c r="C615" s="77"/>
      <c r="D615" s="77"/>
      <c r="E615" s="77"/>
      <c r="F615" s="78"/>
      <c r="G615" s="77"/>
      <c r="H615" s="78"/>
      <c r="I615" s="77"/>
      <c r="J615" s="78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>
      <c r="A616" s="76"/>
      <c r="B616" s="76"/>
      <c r="C616" s="77"/>
      <c r="D616" s="77"/>
      <c r="E616" s="77"/>
      <c r="F616" s="78"/>
      <c r="G616" s="77"/>
      <c r="H616" s="78"/>
      <c r="I616" s="77"/>
      <c r="J616" s="78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>
      <c r="A617" s="76"/>
      <c r="B617" s="76"/>
      <c r="C617" s="77"/>
      <c r="D617" s="77"/>
      <c r="E617" s="77"/>
      <c r="F617" s="78"/>
      <c r="G617" s="77"/>
      <c r="H617" s="78"/>
      <c r="I617" s="77"/>
      <c r="J617" s="78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>
      <c r="A618" s="76"/>
      <c r="B618" s="76"/>
      <c r="C618" s="77"/>
      <c r="D618" s="77"/>
      <c r="E618" s="77"/>
      <c r="F618" s="78"/>
      <c r="G618" s="77"/>
      <c r="H618" s="78"/>
      <c r="I618" s="77"/>
      <c r="J618" s="78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>
      <c r="A619" s="76"/>
      <c r="B619" s="76"/>
      <c r="C619" s="77"/>
      <c r="D619" s="77"/>
      <c r="E619" s="77"/>
      <c r="F619" s="78"/>
      <c r="G619" s="77"/>
      <c r="H619" s="78"/>
      <c r="I619" s="77"/>
      <c r="J619" s="78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>
      <c r="A620" s="76"/>
      <c r="B620" s="76"/>
      <c r="C620" s="77"/>
      <c r="D620" s="77"/>
      <c r="E620" s="77"/>
      <c r="F620" s="78"/>
      <c r="G620" s="77"/>
      <c r="H620" s="78"/>
      <c r="I620" s="77"/>
      <c r="J620" s="78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>
      <c r="A621" s="76"/>
      <c r="B621" s="76"/>
      <c r="C621" s="77"/>
      <c r="D621" s="77"/>
      <c r="E621" s="77"/>
      <c r="F621" s="78"/>
      <c r="G621" s="77"/>
      <c r="H621" s="78"/>
      <c r="I621" s="77"/>
      <c r="J621" s="78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>
      <c r="A622" s="76"/>
      <c r="B622" s="76"/>
      <c r="C622" s="77"/>
      <c r="D622" s="77"/>
      <c r="E622" s="77"/>
      <c r="F622" s="78"/>
      <c r="G622" s="77"/>
      <c r="H622" s="78"/>
      <c r="I622" s="77"/>
      <c r="J622" s="78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>
      <c r="A623" s="76"/>
      <c r="B623" s="76"/>
      <c r="C623" s="77"/>
      <c r="D623" s="77"/>
      <c r="E623" s="77"/>
      <c r="F623" s="78"/>
      <c r="G623" s="77"/>
      <c r="H623" s="78"/>
      <c r="I623" s="77"/>
      <c r="J623" s="78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>
      <c r="A624" s="76"/>
      <c r="B624" s="76"/>
      <c r="C624" s="77"/>
      <c r="D624" s="77"/>
      <c r="E624" s="77"/>
      <c r="F624" s="78"/>
      <c r="G624" s="77"/>
      <c r="H624" s="78"/>
      <c r="I624" s="77"/>
      <c r="J624" s="78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>
      <c r="A625" s="76"/>
      <c r="B625" s="76"/>
      <c r="C625" s="77"/>
      <c r="D625" s="77"/>
      <c r="E625" s="77"/>
      <c r="F625" s="78"/>
      <c r="G625" s="77"/>
      <c r="H625" s="78"/>
      <c r="I625" s="77"/>
      <c r="J625" s="78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>
      <c r="A626" s="76"/>
      <c r="B626" s="76"/>
      <c r="C626" s="77"/>
      <c r="D626" s="77"/>
      <c r="E626" s="77"/>
      <c r="F626" s="78"/>
      <c r="G626" s="77"/>
      <c r="H626" s="78"/>
      <c r="I626" s="77"/>
      <c r="J626" s="78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>
      <c r="A627" s="76"/>
      <c r="B627" s="76"/>
      <c r="C627" s="77"/>
      <c r="D627" s="77"/>
      <c r="E627" s="77"/>
      <c r="F627" s="78"/>
      <c r="G627" s="77"/>
      <c r="H627" s="78"/>
      <c r="I627" s="77"/>
      <c r="J627" s="78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>
      <c r="A628" s="76"/>
      <c r="B628" s="76"/>
      <c r="C628" s="77"/>
      <c r="D628" s="77"/>
      <c r="E628" s="77"/>
      <c r="F628" s="78"/>
      <c r="G628" s="77"/>
      <c r="H628" s="78"/>
      <c r="I628" s="77"/>
      <c r="J628" s="78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>
      <c r="A629" s="76"/>
      <c r="B629" s="76"/>
      <c r="C629" s="77"/>
      <c r="D629" s="77"/>
      <c r="E629" s="77"/>
      <c r="F629" s="78"/>
      <c r="G629" s="77"/>
      <c r="H629" s="78"/>
      <c r="I629" s="77"/>
      <c r="J629" s="78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>
      <c r="A630" s="76"/>
      <c r="B630" s="76"/>
      <c r="C630" s="77"/>
      <c r="D630" s="77"/>
      <c r="E630" s="77"/>
      <c r="F630" s="78"/>
      <c r="G630" s="77"/>
      <c r="H630" s="78"/>
      <c r="I630" s="77"/>
      <c r="J630" s="78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>
      <c r="A631" s="76"/>
      <c r="B631" s="76"/>
      <c r="C631" s="77"/>
      <c r="D631" s="77"/>
      <c r="E631" s="77"/>
      <c r="F631" s="78"/>
      <c r="G631" s="77"/>
      <c r="H631" s="78"/>
      <c r="I631" s="77"/>
      <c r="J631" s="78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>
      <c r="A632" s="76"/>
      <c r="B632" s="76"/>
      <c r="C632" s="77"/>
      <c r="D632" s="77"/>
      <c r="E632" s="77"/>
      <c r="F632" s="78"/>
      <c r="G632" s="77"/>
      <c r="H632" s="78"/>
      <c r="I632" s="77"/>
      <c r="J632" s="78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>
      <c r="A633" s="76"/>
      <c r="B633" s="76"/>
      <c r="C633" s="77"/>
      <c r="D633" s="77"/>
      <c r="E633" s="77"/>
      <c r="F633" s="78"/>
      <c r="G633" s="77"/>
      <c r="H633" s="78"/>
      <c r="I633" s="77"/>
      <c r="J633" s="78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>
      <c r="A634" s="76"/>
      <c r="B634" s="76"/>
      <c r="C634" s="77"/>
      <c r="D634" s="77"/>
      <c r="E634" s="77"/>
      <c r="F634" s="78"/>
      <c r="G634" s="77"/>
      <c r="H634" s="78"/>
      <c r="I634" s="77"/>
      <c r="J634" s="78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>
      <c r="A635" s="76"/>
      <c r="B635" s="76"/>
      <c r="C635" s="77"/>
      <c r="D635" s="77"/>
      <c r="E635" s="77"/>
      <c r="F635" s="78"/>
      <c r="G635" s="77"/>
      <c r="H635" s="78"/>
      <c r="I635" s="77"/>
      <c r="J635" s="78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>
      <c r="A636" s="76"/>
      <c r="B636" s="76"/>
      <c r="C636" s="77"/>
      <c r="D636" s="77"/>
      <c r="E636" s="77"/>
      <c r="F636" s="78"/>
      <c r="G636" s="77"/>
      <c r="H636" s="78"/>
      <c r="I636" s="77"/>
      <c r="J636" s="78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>
      <c r="A637" s="76"/>
      <c r="B637" s="76"/>
      <c r="C637" s="77"/>
      <c r="D637" s="77"/>
      <c r="E637" s="77"/>
      <c r="F637" s="78"/>
      <c r="G637" s="77"/>
      <c r="H637" s="78"/>
      <c r="I637" s="77"/>
      <c r="J637" s="78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>
      <c r="A638" s="76"/>
      <c r="B638" s="76"/>
      <c r="C638" s="77"/>
      <c r="D638" s="77"/>
      <c r="E638" s="77"/>
      <c r="F638" s="78"/>
      <c r="G638" s="77"/>
      <c r="H638" s="78"/>
      <c r="I638" s="77"/>
      <c r="J638" s="78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>
      <c r="A639" s="76"/>
      <c r="B639" s="76"/>
      <c r="C639" s="77"/>
      <c r="D639" s="77"/>
      <c r="E639" s="77"/>
      <c r="F639" s="78"/>
      <c r="G639" s="77"/>
      <c r="H639" s="78"/>
      <c r="I639" s="77"/>
      <c r="J639" s="78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>
      <c r="A640" s="76"/>
      <c r="B640" s="76"/>
      <c r="C640" s="77"/>
      <c r="D640" s="77"/>
      <c r="E640" s="77"/>
      <c r="F640" s="78"/>
      <c r="G640" s="77"/>
      <c r="H640" s="78"/>
      <c r="I640" s="77"/>
      <c r="J640" s="78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>
      <c r="A641" s="76"/>
      <c r="B641" s="76"/>
      <c r="C641" s="77"/>
      <c r="D641" s="77"/>
      <c r="E641" s="77"/>
      <c r="F641" s="78"/>
      <c r="G641" s="77"/>
      <c r="H641" s="78"/>
      <c r="I641" s="77"/>
      <c r="J641" s="78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>
      <c r="A642" s="76"/>
      <c r="B642" s="76"/>
      <c r="C642" s="77"/>
      <c r="D642" s="77"/>
      <c r="E642" s="77"/>
      <c r="F642" s="78"/>
      <c r="G642" s="77"/>
      <c r="H642" s="78"/>
      <c r="I642" s="77"/>
      <c r="J642" s="78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>
      <c r="A643" s="76"/>
      <c r="B643" s="76"/>
      <c r="C643" s="77"/>
      <c r="D643" s="77"/>
      <c r="E643" s="77"/>
      <c r="F643" s="78"/>
      <c r="G643" s="77"/>
      <c r="H643" s="78"/>
      <c r="I643" s="77"/>
      <c r="J643" s="78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>
      <c r="A644" s="76"/>
      <c r="B644" s="76"/>
      <c r="C644" s="77"/>
      <c r="D644" s="77"/>
      <c r="E644" s="77"/>
      <c r="F644" s="78"/>
      <c r="G644" s="77"/>
      <c r="H644" s="78"/>
      <c r="I644" s="77"/>
      <c r="J644" s="78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>
      <c r="A645" s="76"/>
      <c r="B645" s="76"/>
      <c r="C645" s="77"/>
      <c r="D645" s="77"/>
      <c r="E645" s="77"/>
      <c r="F645" s="78"/>
      <c r="G645" s="77"/>
      <c r="H645" s="78"/>
      <c r="I645" s="77"/>
      <c r="J645" s="78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>
      <c r="A646" s="76"/>
      <c r="B646" s="76"/>
      <c r="C646" s="77"/>
      <c r="D646" s="77"/>
      <c r="E646" s="77"/>
      <c r="F646" s="78"/>
      <c r="G646" s="77"/>
      <c r="H646" s="78"/>
      <c r="I646" s="77"/>
      <c r="J646" s="78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>
      <c r="A647" s="76"/>
      <c r="B647" s="76"/>
      <c r="C647" s="77"/>
      <c r="D647" s="77"/>
      <c r="E647" s="77"/>
      <c r="F647" s="78"/>
      <c r="G647" s="77"/>
      <c r="H647" s="78"/>
      <c r="I647" s="77"/>
      <c r="J647" s="78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>
      <c r="A648" s="76"/>
      <c r="B648" s="76"/>
      <c r="C648" s="77"/>
      <c r="D648" s="77"/>
      <c r="E648" s="77"/>
      <c r="F648" s="78"/>
      <c r="G648" s="77"/>
      <c r="H648" s="78"/>
      <c r="I648" s="77"/>
      <c r="J648" s="78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>
      <c r="A649" s="76"/>
      <c r="B649" s="76"/>
      <c r="C649" s="77"/>
      <c r="D649" s="77"/>
      <c r="E649" s="77"/>
      <c r="F649" s="78"/>
      <c r="G649" s="77"/>
      <c r="H649" s="78"/>
      <c r="I649" s="77"/>
      <c r="J649" s="78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>
      <c r="A650" s="76"/>
      <c r="B650" s="76"/>
      <c r="C650" s="77"/>
      <c r="D650" s="77"/>
      <c r="E650" s="77"/>
      <c r="F650" s="78"/>
      <c r="G650" s="77"/>
      <c r="H650" s="78"/>
      <c r="I650" s="77"/>
      <c r="J650" s="78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>
      <c r="A651" s="76"/>
      <c r="B651" s="76"/>
      <c r="C651" s="77"/>
      <c r="D651" s="77"/>
      <c r="E651" s="77"/>
      <c r="F651" s="78"/>
      <c r="G651" s="77"/>
      <c r="H651" s="78"/>
      <c r="I651" s="77"/>
      <c r="J651" s="78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>
      <c r="A652" s="76"/>
      <c r="B652" s="76"/>
      <c r="C652" s="77"/>
      <c r="D652" s="77"/>
      <c r="E652" s="77"/>
      <c r="F652" s="78"/>
      <c r="G652" s="77"/>
      <c r="H652" s="78"/>
      <c r="I652" s="77"/>
      <c r="J652" s="78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>
      <c r="A653" s="76"/>
      <c r="B653" s="76"/>
      <c r="C653" s="77"/>
      <c r="D653" s="77"/>
      <c r="E653" s="77"/>
      <c r="F653" s="78"/>
      <c r="G653" s="77"/>
      <c r="H653" s="78"/>
      <c r="I653" s="77"/>
      <c r="J653" s="78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>
      <c r="A654" s="76"/>
      <c r="B654" s="76"/>
      <c r="C654" s="77"/>
      <c r="D654" s="77"/>
      <c r="E654" s="77"/>
      <c r="F654" s="78"/>
      <c r="G654" s="77"/>
      <c r="H654" s="78"/>
      <c r="I654" s="77"/>
      <c r="J654" s="78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>
      <c r="A655" s="76"/>
      <c r="B655" s="76"/>
      <c r="C655" s="77"/>
      <c r="D655" s="77"/>
      <c r="E655" s="77"/>
      <c r="F655" s="78"/>
      <c r="G655" s="77"/>
      <c r="H655" s="78"/>
      <c r="I655" s="77"/>
      <c r="J655" s="78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>
      <c r="A656" s="76"/>
      <c r="B656" s="76"/>
      <c r="C656" s="77"/>
      <c r="D656" s="77"/>
      <c r="E656" s="77"/>
      <c r="F656" s="78"/>
      <c r="G656" s="77"/>
      <c r="H656" s="78"/>
      <c r="I656" s="77"/>
      <c r="J656" s="78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>
      <c r="A657" s="76"/>
      <c r="B657" s="76"/>
      <c r="C657" s="77"/>
      <c r="D657" s="77"/>
      <c r="E657" s="77"/>
      <c r="F657" s="78"/>
      <c r="G657" s="77"/>
      <c r="H657" s="78"/>
      <c r="I657" s="77"/>
      <c r="J657" s="78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>
      <c r="A658" s="76"/>
      <c r="B658" s="76"/>
      <c r="C658" s="77"/>
      <c r="D658" s="77"/>
      <c r="E658" s="77"/>
      <c r="F658" s="78"/>
      <c r="G658" s="77"/>
      <c r="H658" s="78"/>
      <c r="I658" s="77"/>
      <c r="J658" s="78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>
      <c r="A659" s="76"/>
      <c r="B659" s="76"/>
      <c r="C659" s="77"/>
      <c r="D659" s="77"/>
      <c r="E659" s="77"/>
      <c r="F659" s="78"/>
      <c r="G659" s="77"/>
      <c r="H659" s="78"/>
      <c r="I659" s="77"/>
      <c r="J659" s="78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>
      <c r="A660" s="76"/>
      <c r="B660" s="76"/>
      <c r="C660" s="77"/>
      <c r="D660" s="77"/>
      <c r="E660" s="77"/>
      <c r="F660" s="78"/>
      <c r="G660" s="77"/>
      <c r="H660" s="78"/>
      <c r="I660" s="77"/>
      <c r="J660" s="78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>
      <c r="A661" s="76"/>
      <c r="B661" s="76"/>
      <c r="C661" s="77"/>
      <c r="D661" s="77"/>
      <c r="E661" s="77"/>
      <c r="F661" s="78"/>
      <c r="G661" s="77"/>
      <c r="H661" s="78"/>
      <c r="I661" s="77"/>
      <c r="J661" s="78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>
      <c r="A662" s="76"/>
      <c r="B662" s="76"/>
      <c r="C662" s="77"/>
      <c r="D662" s="77"/>
      <c r="E662" s="77"/>
      <c r="F662" s="78"/>
      <c r="G662" s="77"/>
      <c r="H662" s="78"/>
      <c r="I662" s="77"/>
      <c r="J662" s="78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>
      <c r="A663" s="76"/>
      <c r="B663" s="76"/>
      <c r="C663" s="77"/>
      <c r="D663" s="77"/>
      <c r="E663" s="77"/>
      <c r="F663" s="78"/>
      <c r="G663" s="77"/>
      <c r="H663" s="78"/>
      <c r="I663" s="77"/>
      <c r="J663" s="78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>
      <c r="A664" s="76"/>
      <c r="B664" s="76"/>
      <c r="C664" s="77"/>
      <c r="D664" s="77"/>
      <c r="E664" s="77"/>
      <c r="F664" s="78"/>
      <c r="G664" s="77"/>
      <c r="H664" s="78"/>
      <c r="I664" s="77"/>
      <c r="J664" s="78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>
      <c r="A665" s="76"/>
      <c r="B665" s="76"/>
      <c r="C665" s="77"/>
      <c r="D665" s="77"/>
      <c r="E665" s="77"/>
      <c r="F665" s="78"/>
      <c r="G665" s="77"/>
      <c r="H665" s="78"/>
      <c r="I665" s="77"/>
      <c r="J665" s="78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>
      <c r="A666" s="76"/>
      <c r="B666" s="76"/>
      <c r="C666" s="77"/>
      <c r="D666" s="77"/>
      <c r="E666" s="77"/>
      <c r="F666" s="78"/>
      <c r="G666" s="77"/>
      <c r="H666" s="78"/>
      <c r="I666" s="77"/>
      <c r="J666" s="78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>
      <c r="A667" s="76"/>
      <c r="B667" s="76"/>
      <c r="C667" s="77"/>
      <c r="D667" s="77"/>
      <c r="E667" s="77"/>
      <c r="F667" s="78"/>
      <c r="G667" s="77"/>
      <c r="H667" s="78"/>
      <c r="I667" s="77"/>
      <c r="J667" s="78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>
      <c r="A668" s="76"/>
      <c r="B668" s="76"/>
      <c r="C668" s="77"/>
      <c r="D668" s="77"/>
      <c r="E668" s="77"/>
      <c r="F668" s="78"/>
      <c r="G668" s="77"/>
      <c r="H668" s="78"/>
      <c r="I668" s="77"/>
      <c r="J668" s="78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>
      <c r="A669" s="76"/>
      <c r="B669" s="76"/>
      <c r="C669" s="77"/>
      <c r="D669" s="77"/>
      <c r="E669" s="77"/>
      <c r="F669" s="78"/>
      <c r="G669" s="77"/>
      <c r="H669" s="78"/>
      <c r="I669" s="77"/>
      <c r="J669" s="78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>
      <c r="A670" s="76"/>
      <c r="B670" s="76"/>
      <c r="C670" s="77"/>
      <c r="D670" s="77"/>
      <c r="E670" s="77"/>
      <c r="F670" s="78"/>
      <c r="G670" s="77"/>
      <c r="H670" s="78"/>
      <c r="I670" s="77"/>
      <c r="J670" s="78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>
      <c r="A671" s="76"/>
      <c r="B671" s="76"/>
      <c r="C671" s="77"/>
      <c r="D671" s="77"/>
      <c r="E671" s="77"/>
      <c r="F671" s="78"/>
      <c r="G671" s="77"/>
      <c r="H671" s="78"/>
      <c r="I671" s="77"/>
      <c r="J671" s="78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>
      <c r="A672" s="76"/>
      <c r="B672" s="76"/>
      <c r="C672" s="77"/>
      <c r="D672" s="77"/>
      <c r="E672" s="77"/>
      <c r="F672" s="78"/>
      <c r="G672" s="77"/>
      <c r="H672" s="78"/>
      <c r="I672" s="77"/>
      <c r="J672" s="78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>
      <c r="A673" s="76"/>
      <c r="B673" s="76"/>
      <c r="C673" s="77"/>
      <c r="D673" s="77"/>
      <c r="E673" s="77"/>
      <c r="F673" s="78"/>
      <c r="G673" s="77"/>
      <c r="H673" s="78"/>
      <c r="I673" s="77"/>
      <c r="J673" s="78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>
      <c r="A674" s="76"/>
      <c r="B674" s="76"/>
      <c r="C674" s="77"/>
      <c r="D674" s="77"/>
      <c r="E674" s="77"/>
      <c r="F674" s="78"/>
      <c r="G674" s="77"/>
      <c r="H674" s="78"/>
      <c r="I674" s="77"/>
      <c r="J674" s="78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>
      <c r="A675" s="76"/>
      <c r="B675" s="76"/>
      <c r="C675" s="77"/>
      <c r="D675" s="77"/>
      <c r="E675" s="77"/>
      <c r="F675" s="78"/>
      <c r="G675" s="77"/>
      <c r="H675" s="78"/>
      <c r="I675" s="77"/>
      <c r="J675" s="78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>
      <c r="A676" s="76"/>
      <c r="B676" s="76"/>
      <c r="C676" s="77"/>
      <c r="D676" s="77"/>
      <c r="E676" s="77"/>
      <c r="F676" s="78"/>
      <c r="G676" s="77"/>
      <c r="H676" s="78"/>
      <c r="I676" s="77"/>
      <c r="J676" s="78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>
      <c r="A677" s="76"/>
      <c r="B677" s="76"/>
      <c r="C677" s="77"/>
      <c r="D677" s="77"/>
      <c r="E677" s="77"/>
      <c r="F677" s="78"/>
      <c r="G677" s="77"/>
      <c r="H677" s="78"/>
      <c r="I677" s="77"/>
      <c r="J677" s="78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>
      <c r="A678" s="76"/>
      <c r="B678" s="76"/>
      <c r="C678" s="77"/>
      <c r="D678" s="77"/>
      <c r="E678" s="77"/>
      <c r="F678" s="78"/>
      <c r="G678" s="77"/>
      <c r="H678" s="78"/>
      <c r="I678" s="77"/>
      <c r="J678" s="78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>
      <c r="A679" s="76"/>
      <c r="B679" s="76"/>
      <c r="C679" s="77"/>
      <c r="D679" s="77"/>
      <c r="E679" s="77"/>
      <c r="F679" s="78"/>
      <c r="G679" s="77"/>
      <c r="H679" s="78"/>
      <c r="I679" s="77"/>
      <c r="J679" s="78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>
      <c r="A680" s="76"/>
      <c r="B680" s="76"/>
      <c r="C680" s="77"/>
      <c r="D680" s="77"/>
      <c r="E680" s="77"/>
      <c r="F680" s="78"/>
      <c r="G680" s="77"/>
      <c r="H680" s="78"/>
      <c r="I680" s="77"/>
      <c r="J680" s="78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>
      <c r="A681" s="76"/>
      <c r="B681" s="76"/>
      <c r="C681" s="77"/>
      <c r="D681" s="77"/>
      <c r="E681" s="77"/>
      <c r="F681" s="78"/>
      <c r="G681" s="77"/>
      <c r="H681" s="78"/>
      <c r="I681" s="77"/>
      <c r="J681" s="78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>
      <c r="A682" s="76"/>
      <c r="B682" s="76"/>
      <c r="C682" s="77"/>
      <c r="D682" s="77"/>
      <c r="E682" s="77"/>
      <c r="F682" s="78"/>
      <c r="G682" s="77"/>
      <c r="H682" s="78"/>
      <c r="I682" s="77"/>
      <c r="J682" s="78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>
      <c r="A683" s="76"/>
      <c r="B683" s="76"/>
      <c r="C683" s="77"/>
      <c r="D683" s="77"/>
      <c r="E683" s="77"/>
      <c r="F683" s="78"/>
      <c r="G683" s="77"/>
      <c r="H683" s="78"/>
      <c r="I683" s="77"/>
      <c r="J683" s="78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>
      <c r="A684" s="76"/>
      <c r="B684" s="76"/>
      <c r="C684" s="77"/>
      <c r="D684" s="77"/>
      <c r="E684" s="77"/>
      <c r="F684" s="78"/>
      <c r="G684" s="77"/>
      <c r="H684" s="78"/>
      <c r="I684" s="77"/>
      <c r="J684" s="78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>
      <c r="A685" s="76"/>
      <c r="B685" s="76"/>
      <c r="C685" s="77"/>
      <c r="D685" s="77"/>
      <c r="E685" s="77"/>
      <c r="F685" s="78"/>
      <c r="G685" s="77"/>
      <c r="H685" s="78"/>
      <c r="I685" s="77"/>
      <c r="J685" s="78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>
      <c r="A686" s="76"/>
      <c r="B686" s="76"/>
      <c r="C686" s="77"/>
      <c r="D686" s="77"/>
      <c r="E686" s="77"/>
      <c r="F686" s="78"/>
      <c r="G686" s="77"/>
      <c r="H686" s="78"/>
      <c r="I686" s="77"/>
      <c r="J686" s="78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>
      <c r="A687" s="76"/>
      <c r="B687" s="76"/>
      <c r="C687" s="77"/>
      <c r="D687" s="77"/>
      <c r="E687" s="77"/>
      <c r="F687" s="78"/>
      <c r="G687" s="77"/>
      <c r="H687" s="78"/>
      <c r="I687" s="77"/>
      <c r="J687" s="78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>
      <c r="A688" s="76"/>
      <c r="B688" s="76"/>
      <c r="C688" s="77"/>
      <c r="D688" s="77"/>
      <c r="E688" s="77"/>
      <c r="F688" s="78"/>
      <c r="G688" s="77"/>
      <c r="H688" s="78"/>
      <c r="I688" s="77"/>
      <c r="J688" s="78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>
      <c r="A689" s="76"/>
      <c r="B689" s="76"/>
      <c r="C689" s="77"/>
      <c r="D689" s="77"/>
      <c r="E689" s="77"/>
      <c r="F689" s="78"/>
      <c r="G689" s="77"/>
      <c r="H689" s="78"/>
      <c r="I689" s="77"/>
      <c r="J689" s="78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>
      <c r="A690" s="76"/>
      <c r="B690" s="76"/>
      <c r="C690" s="77"/>
      <c r="D690" s="77"/>
      <c r="E690" s="77"/>
      <c r="F690" s="78"/>
      <c r="G690" s="77"/>
      <c r="H690" s="78"/>
      <c r="I690" s="77"/>
      <c r="J690" s="78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>
      <c r="A691" s="76"/>
      <c r="B691" s="76"/>
      <c r="C691" s="77"/>
      <c r="D691" s="77"/>
      <c r="E691" s="77"/>
      <c r="F691" s="78"/>
      <c r="G691" s="77"/>
      <c r="H691" s="78"/>
      <c r="I691" s="77"/>
      <c r="J691" s="78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>
      <c r="A692" s="76"/>
      <c r="B692" s="76"/>
      <c r="C692" s="77"/>
      <c r="D692" s="77"/>
      <c r="E692" s="77"/>
      <c r="F692" s="78"/>
      <c r="G692" s="77"/>
      <c r="H692" s="78"/>
      <c r="I692" s="77"/>
      <c r="J692" s="78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>
      <c r="A693" s="76"/>
      <c r="B693" s="76"/>
      <c r="C693" s="77"/>
      <c r="D693" s="77"/>
      <c r="E693" s="77"/>
      <c r="F693" s="78"/>
      <c r="G693" s="77"/>
      <c r="H693" s="78"/>
      <c r="I693" s="77"/>
      <c r="J693" s="78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>
      <c r="A694" s="76"/>
      <c r="B694" s="76"/>
      <c r="C694" s="77"/>
      <c r="D694" s="77"/>
      <c r="E694" s="77"/>
      <c r="F694" s="78"/>
      <c r="G694" s="77"/>
      <c r="H694" s="78"/>
      <c r="I694" s="77"/>
      <c r="J694" s="78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>
      <c r="A695" s="76"/>
      <c r="B695" s="76"/>
      <c r="C695" s="77"/>
      <c r="D695" s="77"/>
      <c r="E695" s="77"/>
      <c r="F695" s="78"/>
      <c r="G695" s="77"/>
      <c r="H695" s="78"/>
      <c r="I695" s="77"/>
      <c r="J695" s="78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>
      <c r="A696" s="76"/>
      <c r="B696" s="76"/>
      <c r="C696" s="77"/>
      <c r="D696" s="77"/>
      <c r="E696" s="77"/>
      <c r="F696" s="78"/>
      <c r="G696" s="77"/>
      <c r="H696" s="78"/>
      <c r="I696" s="77"/>
      <c r="J696" s="78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>
      <c r="A697" s="76"/>
      <c r="B697" s="76"/>
      <c r="C697" s="77"/>
      <c r="D697" s="77"/>
      <c r="E697" s="77"/>
      <c r="F697" s="78"/>
      <c r="G697" s="77"/>
      <c r="H697" s="78"/>
      <c r="I697" s="77"/>
      <c r="J697" s="78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>
      <c r="A698" s="76"/>
      <c r="B698" s="76"/>
      <c r="C698" s="77"/>
      <c r="D698" s="77"/>
      <c r="E698" s="77"/>
      <c r="F698" s="78"/>
      <c r="G698" s="77"/>
      <c r="H698" s="78"/>
      <c r="I698" s="77"/>
      <c r="J698" s="78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>
      <c r="A699" s="76"/>
      <c r="B699" s="76"/>
      <c r="C699" s="77"/>
      <c r="D699" s="77"/>
      <c r="E699" s="77"/>
      <c r="F699" s="78"/>
      <c r="G699" s="77"/>
      <c r="H699" s="78"/>
      <c r="I699" s="77"/>
      <c r="J699" s="78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>
      <c r="A700" s="76"/>
      <c r="B700" s="76"/>
      <c r="C700" s="77"/>
      <c r="D700" s="77"/>
      <c r="E700" s="77"/>
      <c r="F700" s="78"/>
      <c r="G700" s="77"/>
      <c r="H700" s="78"/>
      <c r="I700" s="77"/>
      <c r="J700" s="78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>
      <c r="A701" s="76"/>
      <c r="B701" s="76"/>
      <c r="C701" s="77"/>
      <c r="D701" s="77"/>
      <c r="E701" s="77"/>
      <c r="F701" s="78"/>
      <c r="G701" s="77"/>
      <c r="H701" s="78"/>
      <c r="I701" s="77"/>
      <c r="J701" s="78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>
      <c r="A702" s="76"/>
      <c r="B702" s="76"/>
      <c r="C702" s="77"/>
      <c r="D702" s="77"/>
      <c r="E702" s="77"/>
      <c r="F702" s="78"/>
      <c r="G702" s="77"/>
      <c r="H702" s="78"/>
      <c r="I702" s="77"/>
      <c r="J702" s="78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>
      <c r="A703" s="76"/>
      <c r="B703" s="76"/>
      <c r="C703" s="77"/>
      <c r="D703" s="77"/>
      <c r="E703" s="77"/>
      <c r="F703" s="78"/>
      <c r="G703" s="77"/>
      <c r="H703" s="78"/>
      <c r="I703" s="77"/>
      <c r="J703" s="78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>
      <c r="A704" s="76"/>
      <c r="B704" s="76"/>
      <c r="C704" s="77"/>
      <c r="D704" s="77"/>
      <c r="E704" s="77"/>
      <c r="F704" s="78"/>
      <c r="G704" s="77"/>
      <c r="H704" s="78"/>
      <c r="I704" s="77"/>
      <c r="J704" s="78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>
      <c r="A705" s="76"/>
      <c r="B705" s="76"/>
      <c r="C705" s="77"/>
      <c r="D705" s="77"/>
      <c r="E705" s="77"/>
      <c r="F705" s="78"/>
      <c r="G705" s="77"/>
      <c r="H705" s="78"/>
      <c r="I705" s="77"/>
      <c r="J705" s="78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>
      <c r="A706" s="76"/>
      <c r="B706" s="76"/>
      <c r="C706" s="77"/>
      <c r="D706" s="77"/>
      <c r="E706" s="77"/>
      <c r="F706" s="78"/>
      <c r="G706" s="77"/>
      <c r="H706" s="78"/>
      <c r="I706" s="77"/>
      <c r="J706" s="78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>
      <c r="A707" s="76"/>
      <c r="B707" s="76"/>
      <c r="C707" s="77"/>
      <c r="D707" s="77"/>
      <c r="E707" s="77"/>
      <c r="F707" s="78"/>
      <c r="G707" s="77"/>
      <c r="H707" s="78"/>
      <c r="I707" s="77"/>
      <c r="J707" s="78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>
      <c r="A708" s="76"/>
      <c r="B708" s="76"/>
      <c r="C708" s="77"/>
      <c r="D708" s="77"/>
      <c r="E708" s="77"/>
      <c r="F708" s="78"/>
      <c r="G708" s="77"/>
      <c r="H708" s="78"/>
      <c r="I708" s="77"/>
      <c r="J708" s="78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>
      <c r="A709" s="76"/>
      <c r="B709" s="76"/>
      <c r="C709" s="77"/>
      <c r="D709" s="77"/>
      <c r="E709" s="77"/>
      <c r="F709" s="78"/>
      <c r="G709" s="77"/>
      <c r="H709" s="78"/>
      <c r="I709" s="77"/>
      <c r="J709" s="78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>
      <c r="A710" s="76"/>
      <c r="B710" s="76"/>
      <c r="C710" s="77"/>
      <c r="D710" s="77"/>
      <c r="E710" s="77"/>
      <c r="F710" s="78"/>
      <c r="G710" s="77"/>
      <c r="H710" s="78"/>
      <c r="I710" s="77"/>
      <c r="J710" s="78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>
      <c r="A711" s="76"/>
      <c r="B711" s="76"/>
      <c r="C711" s="77"/>
      <c r="D711" s="77"/>
      <c r="E711" s="77"/>
      <c r="F711" s="78"/>
      <c r="G711" s="77"/>
      <c r="H711" s="78"/>
      <c r="I711" s="77"/>
      <c r="J711" s="78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>
      <c r="A712" s="76"/>
      <c r="B712" s="76"/>
      <c r="C712" s="77"/>
      <c r="D712" s="77"/>
      <c r="E712" s="77"/>
      <c r="F712" s="78"/>
      <c r="G712" s="77"/>
      <c r="H712" s="78"/>
      <c r="I712" s="77"/>
      <c r="J712" s="78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>
      <c r="A713" s="76"/>
      <c r="B713" s="76"/>
      <c r="C713" s="77"/>
      <c r="D713" s="77"/>
      <c r="E713" s="77"/>
      <c r="F713" s="78"/>
      <c r="G713" s="77"/>
      <c r="H713" s="78"/>
      <c r="I713" s="77"/>
      <c r="J713" s="78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>
      <c r="A714" s="76"/>
      <c r="B714" s="76"/>
      <c r="C714" s="77"/>
      <c r="D714" s="77"/>
      <c r="E714" s="77"/>
      <c r="F714" s="78"/>
      <c r="G714" s="77"/>
      <c r="H714" s="78"/>
      <c r="I714" s="77"/>
      <c r="J714" s="78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>
      <c r="A715" s="76"/>
      <c r="B715" s="76"/>
      <c r="C715" s="77"/>
      <c r="D715" s="77"/>
      <c r="E715" s="77"/>
      <c r="F715" s="78"/>
      <c r="G715" s="77"/>
      <c r="H715" s="78"/>
      <c r="I715" s="77"/>
      <c r="J715" s="78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>
      <c r="A716" s="76"/>
      <c r="B716" s="76"/>
      <c r="C716" s="77"/>
      <c r="D716" s="77"/>
      <c r="E716" s="77"/>
      <c r="F716" s="78"/>
      <c r="G716" s="77"/>
      <c r="H716" s="78"/>
      <c r="I716" s="77"/>
      <c r="J716" s="78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>
      <c r="A717" s="76"/>
      <c r="B717" s="76"/>
      <c r="C717" s="77"/>
      <c r="D717" s="77"/>
      <c r="E717" s="77"/>
      <c r="F717" s="78"/>
      <c r="G717" s="77"/>
      <c r="H717" s="78"/>
      <c r="I717" s="77"/>
      <c r="J717" s="78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>
      <c r="A718" s="76"/>
      <c r="B718" s="76"/>
      <c r="C718" s="77"/>
      <c r="D718" s="77"/>
      <c r="E718" s="77"/>
      <c r="F718" s="78"/>
      <c r="G718" s="77"/>
      <c r="H718" s="78"/>
      <c r="I718" s="77"/>
      <c r="J718" s="78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>
      <c r="A719" s="76"/>
      <c r="B719" s="76"/>
      <c r="C719" s="77"/>
      <c r="D719" s="77"/>
      <c r="E719" s="77"/>
      <c r="F719" s="78"/>
      <c r="G719" s="77"/>
      <c r="H719" s="78"/>
      <c r="I719" s="77"/>
      <c r="J719" s="78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>
      <c r="A720" s="76"/>
      <c r="B720" s="76"/>
      <c r="C720" s="77"/>
      <c r="D720" s="77"/>
      <c r="E720" s="77"/>
      <c r="F720" s="78"/>
      <c r="G720" s="77"/>
      <c r="H720" s="78"/>
      <c r="I720" s="77"/>
      <c r="J720" s="78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>
      <c r="A721" s="76"/>
      <c r="B721" s="76"/>
      <c r="C721" s="77"/>
      <c r="D721" s="77"/>
      <c r="E721" s="77"/>
      <c r="F721" s="78"/>
      <c r="G721" s="77"/>
      <c r="H721" s="78"/>
      <c r="I721" s="77"/>
      <c r="J721" s="78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>
      <c r="A722" s="76"/>
      <c r="B722" s="76"/>
      <c r="C722" s="77"/>
      <c r="D722" s="77"/>
      <c r="E722" s="77"/>
      <c r="F722" s="78"/>
      <c r="G722" s="77"/>
      <c r="H722" s="78"/>
      <c r="I722" s="77"/>
      <c r="J722" s="78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>
      <c r="A723" s="76"/>
      <c r="B723" s="76"/>
      <c r="C723" s="77"/>
      <c r="D723" s="77"/>
      <c r="E723" s="77"/>
      <c r="F723" s="78"/>
      <c r="G723" s="77"/>
      <c r="H723" s="78"/>
      <c r="I723" s="77"/>
      <c r="J723" s="78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>
      <c r="A724" s="76"/>
      <c r="B724" s="76"/>
      <c r="C724" s="77"/>
      <c r="D724" s="77"/>
      <c r="E724" s="77"/>
      <c r="F724" s="78"/>
      <c r="G724" s="77"/>
      <c r="H724" s="78"/>
      <c r="I724" s="77"/>
      <c r="J724" s="78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>
      <c r="A725" s="76"/>
      <c r="B725" s="76"/>
      <c r="C725" s="77"/>
      <c r="D725" s="77"/>
      <c r="E725" s="77"/>
      <c r="F725" s="78"/>
      <c r="G725" s="77"/>
      <c r="H725" s="78"/>
      <c r="I725" s="77"/>
      <c r="J725" s="78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>
      <c r="A726" s="76"/>
      <c r="B726" s="76"/>
      <c r="C726" s="77"/>
      <c r="D726" s="77"/>
      <c r="E726" s="77"/>
      <c r="F726" s="78"/>
      <c r="G726" s="77"/>
      <c r="H726" s="78"/>
      <c r="I726" s="77"/>
      <c r="J726" s="78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>
      <c r="A727" s="76"/>
      <c r="B727" s="76"/>
      <c r="C727" s="77"/>
      <c r="D727" s="77"/>
      <c r="E727" s="77"/>
      <c r="F727" s="78"/>
      <c r="G727" s="77"/>
      <c r="H727" s="78"/>
      <c r="I727" s="77"/>
      <c r="J727" s="78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>
      <c r="A728" s="76"/>
      <c r="B728" s="76"/>
      <c r="C728" s="77"/>
      <c r="D728" s="77"/>
      <c r="E728" s="77"/>
      <c r="F728" s="78"/>
      <c r="G728" s="77"/>
      <c r="H728" s="78"/>
      <c r="I728" s="77"/>
      <c r="J728" s="78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>
      <c r="A729" s="76"/>
      <c r="B729" s="76"/>
      <c r="C729" s="77"/>
      <c r="D729" s="77"/>
      <c r="E729" s="77"/>
      <c r="F729" s="78"/>
      <c r="G729" s="77"/>
      <c r="H729" s="78"/>
      <c r="I729" s="77"/>
      <c r="J729" s="78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>
      <c r="A730" s="76"/>
      <c r="B730" s="76"/>
      <c r="C730" s="77"/>
      <c r="D730" s="77"/>
      <c r="E730" s="77"/>
      <c r="F730" s="78"/>
      <c r="G730" s="77"/>
      <c r="H730" s="78"/>
      <c r="I730" s="77"/>
      <c r="J730" s="78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>
      <c r="A731" s="76"/>
      <c r="B731" s="76"/>
      <c r="C731" s="77"/>
      <c r="D731" s="77"/>
      <c r="E731" s="77"/>
      <c r="F731" s="78"/>
      <c r="G731" s="77"/>
      <c r="H731" s="78"/>
      <c r="I731" s="77"/>
      <c r="J731" s="78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>
      <c r="A732" s="76"/>
      <c r="B732" s="76"/>
      <c r="C732" s="77"/>
      <c r="D732" s="77"/>
      <c r="E732" s="77"/>
      <c r="F732" s="78"/>
      <c r="G732" s="77"/>
      <c r="H732" s="78"/>
      <c r="I732" s="77"/>
      <c r="J732" s="78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>
      <c r="A733" s="76"/>
      <c r="B733" s="76"/>
      <c r="C733" s="77"/>
      <c r="D733" s="77"/>
      <c r="E733" s="77"/>
      <c r="F733" s="78"/>
      <c r="G733" s="77"/>
      <c r="H733" s="78"/>
      <c r="I733" s="77"/>
      <c r="J733" s="78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>
      <c r="A734" s="76"/>
      <c r="B734" s="76"/>
      <c r="C734" s="77"/>
      <c r="D734" s="77"/>
      <c r="E734" s="77"/>
      <c r="F734" s="78"/>
      <c r="G734" s="77"/>
      <c r="H734" s="78"/>
      <c r="I734" s="77"/>
      <c r="J734" s="78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>
      <c r="A735" s="76"/>
      <c r="B735" s="76"/>
      <c r="C735" s="77"/>
      <c r="D735" s="77"/>
      <c r="E735" s="77"/>
      <c r="F735" s="78"/>
      <c r="G735" s="77"/>
      <c r="H735" s="78"/>
      <c r="I735" s="77"/>
      <c r="J735" s="78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>
      <c r="A736" s="76"/>
      <c r="B736" s="76"/>
      <c r="C736" s="77"/>
      <c r="D736" s="77"/>
      <c r="E736" s="77"/>
      <c r="F736" s="78"/>
      <c r="G736" s="77"/>
      <c r="H736" s="78"/>
      <c r="I736" s="77"/>
      <c r="J736" s="78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>
      <c r="A737" s="76"/>
      <c r="B737" s="76"/>
      <c r="C737" s="77"/>
      <c r="D737" s="77"/>
      <c r="E737" s="77"/>
      <c r="F737" s="78"/>
      <c r="G737" s="77"/>
      <c r="H737" s="78"/>
      <c r="I737" s="77"/>
      <c r="J737" s="78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>
      <c r="A738" s="76"/>
      <c r="B738" s="76"/>
      <c r="C738" s="77"/>
      <c r="D738" s="77"/>
      <c r="E738" s="77"/>
      <c r="F738" s="78"/>
      <c r="G738" s="77"/>
      <c r="H738" s="78"/>
      <c r="I738" s="77"/>
      <c r="J738" s="78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>
      <c r="A739" s="76"/>
      <c r="B739" s="76"/>
      <c r="C739" s="77"/>
      <c r="D739" s="77"/>
      <c r="E739" s="77"/>
      <c r="F739" s="78"/>
      <c r="G739" s="77"/>
      <c r="H739" s="78"/>
      <c r="I739" s="77"/>
      <c r="J739" s="78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>
      <c r="A740" s="76"/>
      <c r="B740" s="76"/>
      <c r="C740" s="77"/>
      <c r="D740" s="77"/>
      <c r="E740" s="77"/>
      <c r="F740" s="78"/>
      <c r="G740" s="77"/>
      <c r="H740" s="78"/>
      <c r="I740" s="77"/>
      <c r="J740" s="78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>
      <c r="A741" s="76"/>
      <c r="B741" s="76"/>
      <c r="C741" s="77"/>
      <c r="D741" s="77"/>
      <c r="E741" s="77"/>
      <c r="F741" s="78"/>
      <c r="G741" s="77"/>
      <c r="H741" s="78"/>
      <c r="I741" s="77"/>
      <c r="J741" s="78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>
      <c r="A742" s="76"/>
      <c r="B742" s="76"/>
      <c r="C742" s="77"/>
      <c r="D742" s="77"/>
      <c r="E742" s="77"/>
      <c r="F742" s="78"/>
      <c r="G742" s="77"/>
      <c r="H742" s="78"/>
      <c r="I742" s="77"/>
      <c r="J742" s="78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>
      <c r="A743" s="76"/>
      <c r="B743" s="76"/>
      <c r="C743" s="77"/>
      <c r="D743" s="77"/>
      <c r="E743" s="77"/>
      <c r="F743" s="78"/>
      <c r="G743" s="77"/>
      <c r="H743" s="78"/>
      <c r="I743" s="77"/>
      <c r="J743" s="78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>
      <c r="A744" s="76"/>
      <c r="B744" s="76"/>
      <c r="C744" s="77"/>
      <c r="D744" s="77"/>
      <c r="E744" s="77"/>
      <c r="F744" s="78"/>
      <c r="G744" s="77"/>
      <c r="H744" s="78"/>
      <c r="I744" s="77"/>
      <c r="J744" s="78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>
      <c r="A745" s="76"/>
      <c r="B745" s="76"/>
      <c r="C745" s="77"/>
      <c r="D745" s="77"/>
      <c r="E745" s="77"/>
      <c r="F745" s="78"/>
      <c r="G745" s="77"/>
      <c r="H745" s="78"/>
      <c r="I745" s="77"/>
      <c r="J745" s="78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>
      <c r="A746" s="76"/>
      <c r="B746" s="76"/>
      <c r="C746" s="77"/>
      <c r="D746" s="77"/>
      <c r="E746" s="77"/>
      <c r="F746" s="78"/>
      <c r="G746" s="77"/>
      <c r="H746" s="78"/>
      <c r="I746" s="77"/>
      <c r="J746" s="78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>
      <c r="A747" s="76"/>
      <c r="B747" s="76"/>
      <c r="C747" s="77"/>
      <c r="D747" s="77"/>
      <c r="E747" s="77"/>
      <c r="F747" s="78"/>
      <c r="G747" s="77"/>
      <c r="H747" s="78"/>
      <c r="I747" s="77"/>
      <c r="J747" s="78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>
      <c r="A748" s="76"/>
      <c r="B748" s="76"/>
      <c r="C748" s="77"/>
      <c r="D748" s="77"/>
      <c r="E748" s="77"/>
      <c r="F748" s="78"/>
      <c r="G748" s="77"/>
      <c r="H748" s="78"/>
      <c r="I748" s="77"/>
      <c r="J748" s="78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>
      <c r="A749" s="76"/>
      <c r="B749" s="76"/>
      <c r="C749" s="77"/>
      <c r="D749" s="77"/>
      <c r="E749" s="77"/>
      <c r="F749" s="78"/>
      <c r="G749" s="77"/>
      <c r="H749" s="78"/>
      <c r="I749" s="77"/>
      <c r="J749" s="78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>
      <c r="A750" s="76"/>
      <c r="B750" s="76"/>
      <c r="C750" s="77"/>
      <c r="D750" s="77"/>
      <c r="E750" s="77"/>
      <c r="F750" s="78"/>
      <c r="G750" s="77"/>
      <c r="H750" s="78"/>
      <c r="I750" s="77"/>
      <c r="J750" s="78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>
      <c r="A751" s="76"/>
      <c r="B751" s="76"/>
      <c r="C751" s="77"/>
      <c r="D751" s="77"/>
      <c r="E751" s="77"/>
      <c r="F751" s="78"/>
      <c r="G751" s="77"/>
      <c r="H751" s="78"/>
      <c r="I751" s="77"/>
      <c r="J751" s="78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>
      <c r="A752" s="76"/>
      <c r="B752" s="76"/>
      <c r="C752" s="77"/>
      <c r="D752" s="77"/>
      <c r="E752" s="77"/>
      <c r="F752" s="78"/>
      <c r="G752" s="77"/>
      <c r="H752" s="78"/>
      <c r="I752" s="77"/>
      <c r="J752" s="78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>
      <c r="A753" s="76"/>
      <c r="B753" s="76"/>
      <c r="C753" s="77"/>
      <c r="D753" s="77"/>
      <c r="E753" s="77"/>
      <c r="F753" s="78"/>
      <c r="G753" s="77"/>
      <c r="H753" s="78"/>
      <c r="I753" s="77"/>
      <c r="J753" s="78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>
      <c r="A754" s="76"/>
      <c r="B754" s="76"/>
      <c r="C754" s="77"/>
      <c r="D754" s="77"/>
      <c r="E754" s="77"/>
      <c r="F754" s="78"/>
      <c r="G754" s="77"/>
      <c r="H754" s="78"/>
      <c r="I754" s="77"/>
      <c r="J754" s="78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>
      <c r="A755" s="76"/>
      <c r="B755" s="76"/>
      <c r="C755" s="77"/>
      <c r="D755" s="77"/>
      <c r="E755" s="77"/>
      <c r="F755" s="78"/>
      <c r="G755" s="77"/>
      <c r="H755" s="78"/>
      <c r="I755" s="77"/>
      <c r="J755" s="78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>
      <c r="A756" s="76"/>
      <c r="B756" s="76"/>
      <c r="C756" s="77"/>
      <c r="D756" s="77"/>
      <c r="E756" s="77"/>
      <c r="F756" s="78"/>
      <c r="G756" s="77"/>
      <c r="H756" s="78"/>
      <c r="I756" s="77"/>
      <c r="J756" s="78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>
      <c r="A757" s="76"/>
      <c r="B757" s="76"/>
      <c r="C757" s="77"/>
      <c r="D757" s="77"/>
      <c r="E757" s="77"/>
      <c r="F757" s="78"/>
      <c r="G757" s="77"/>
      <c r="H757" s="78"/>
      <c r="I757" s="77"/>
      <c r="J757" s="78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>
      <c r="A758" s="76"/>
      <c r="B758" s="76"/>
      <c r="C758" s="77"/>
      <c r="D758" s="77"/>
      <c r="E758" s="77"/>
      <c r="F758" s="78"/>
      <c r="G758" s="77"/>
      <c r="H758" s="78"/>
      <c r="I758" s="77"/>
      <c r="J758" s="78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>
      <c r="A759" s="76"/>
      <c r="B759" s="76"/>
      <c r="C759" s="77"/>
      <c r="D759" s="77"/>
      <c r="E759" s="77"/>
      <c r="F759" s="78"/>
      <c r="G759" s="77"/>
      <c r="H759" s="78"/>
      <c r="I759" s="77"/>
      <c r="J759" s="78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>
      <c r="A760" s="76"/>
      <c r="B760" s="76"/>
      <c r="C760" s="77"/>
      <c r="D760" s="77"/>
      <c r="E760" s="77"/>
      <c r="F760" s="78"/>
      <c r="G760" s="77"/>
      <c r="H760" s="78"/>
      <c r="I760" s="77"/>
      <c r="J760" s="78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>
      <c r="A761" s="76"/>
      <c r="B761" s="76"/>
      <c r="C761" s="77"/>
      <c r="D761" s="77"/>
      <c r="E761" s="77"/>
      <c r="F761" s="78"/>
      <c r="G761" s="77"/>
      <c r="H761" s="78"/>
      <c r="I761" s="77"/>
      <c r="J761" s="78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>
      <c r="A762" s="76"/>
      <c r="B762" s="76"/>
      <c r="C762" s="77"/>
      <c r="D762" s="77"/>
      <c r="E762" s="77"/>
      <c r="F762" s="78"/>
      <c r="G762" s="77"/>
      <c r="H762" s="78"/>
      <c r="I762" s="77"/>
      <c r="J762" s="78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>
      <c r="A763" s="76"/>
      <c r="B763" s="76"/>
      <c r="C763" s="77"/>
      <c r="D763" s="77"/>
      <c r="E763" s="77"/>
      <c r="F763" s="78"/>
      <c r="G763" s="77"/>
      <c r="H763" s="78"/>
      <c r="I763" s="77"/>
      <c r="J763" s="78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>
      <c r="A764" s="76"/>
      <c r="B764" s="76"/>
      <c r="C764" s="77"/>
      <c r="D764" s="77"/>
      <c r="E764" s="77"/>
      <c r="F764" s="78"/>
      <c r="G764" s="77"/>
      <c r="H764" s="78"/>
      <c r="I764" s="77"/>
      <c r="J764" s="78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>
      <c r="A765" s="76"/>
      <c r="B765" s="76"/>
      <c r="C765" s="77"/>
      <c r="D765" s="77"/>
      <c r="E765" s="77"/>
      <c r="F765" s="78"/>
      <c r="G765" s="77"/>
      <c r="H765" s="78"/>
      <c r="I765" s="77"/>
      <c r="J765" s="78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>
      <c r="A766" s="76"/>
      <c r="B766" s="76"/>
      <c r="C766" s="77"/>
      <c r="D766" s="77"/>
      <c r="E766" s="77"/>
      <c r="F766" s="78"/>
      <c r="G766" s="77"/>
      <c r="H766" s="78"/>
      <c r="I766" s="77"/>
      <c r="J766" s="78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>
      <c r="A767" s="76"/>
      <c r="B767" s="76"/>
      <c r="C767" s="77"/>
      <c r="D767" s="77"/>
      <c r="E767" s="77"/>
      <c r="F767" s="78"/>
      <c r="G767" s="77"/>
      <c r="H767" s="78"/>
      <c r="I767" s="77"/>
      <c r="J767" s="78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>
      <c r="A768" s="76"/>
      <c r="B768" s="76"/>
      <c r="C768" s="77"/>
      <c r="D768" s="77"/>
      <c r="E768" s="77"/>
      <c r="F768" s="78"/>
      <c r="G768" s="77"/>
      <c r="H768" s="78"/>
      <c r="I768" s="77"/>
      <c r="J768" s="78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>
      <c r="A769" s="76"/>
      <c r="B769" s="76"/>
      <c r="C769" s="77"/>
      <c r="D769" s="77"/>
      <c r="E769" s="77"/>
      <c r="F769" s="78"/>
      <c r="G769" s="77"/>
      <c r="H769" s="78"/>
      <c r="I769" s="77"/>
      <c r="J769" s="78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>
      <c r="A770" s="76"/>
      <c r="B770" s="76"/>
      <c r="C770" s="77"/>
      <c r="D770" s="77"/>
      <c r="E770" s="77"/>
      <c r="F770" s="78"/>
      <c r="G770" s="77"/>
      <c r="H770" s="78"/>
      <c r="I770" s="77"/>
      <c r="J770" s="78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>
      <c r="A771" s="76"/>
      <c r="B771" s="76"/>
      <c r="C771" s="77"/>
      <c r="D771" s="77"/>
      <c r="E771" s="77"/>
      <c r="F771" s="78"/>
      <c r="G771" s="77"/>
      <c r="H771" s="78"/>
      <c r="I771" s="77"/>
      <c r="J771" s="78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>
      <c r="A772" s="76"/>
      <c r="B772" s="76"/>
      <c r="C772" s="77"/>
      <c r="D772" s="77"/>
      <c r="E772" s="77"/>
      <c r="F772" s="78"/>
      <c r="G772" s="77"/>
      <c r="H772" s="78"/>
      <c r="I772" s="77"/>
      <c r="J772" s="78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>
      <c r="A773" s="76"/>
      <c r="B773" s="76"/>
      <c r="C773" s="77"/>
      <c r="D773" s="77"/>
      <c r="E773" s="77"/>
      <c r="F773" s="78"/>
      <c r="G773" s="77"/>
      <c r="H773" s="78"/>
      <c r="I773" s="77"/>
      <c r="J773" s="78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>
      <c r="A774" s="76"/>
      <c r="B774" s="76"/>
      <c r="C774" s="77"/>
      <c r="D774" s="77"/>
      <c r="E774" s="77"/>
      <c r="F774" s="78"/>
      <c r="G774" s="77"/>
      <c r="H774" s="78"/>
      <c r="I774" s="77"/>
      <c r="J774" s="78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>
      <c r="A775" s="76"/>
      <c r="B775" s="76"/>
      <c r="C775" s="77"/>
      <c r="D775" s="77"/>
      <c r="E775" s="77"/>
      <c r="F775" s="78"/>
      <c r="G775" s="77"/>
      <c r="H775" s="78"/>
      <c r="I775" s="77"/>
      <c r="J775" s="78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>
      <c r="A776" s="76"/>
      <c r="B776" s="76"/>
      <c r="C776" s="77"/>
      <c r="D776" s="77"/>
      <c r="E776" s="77"/>
      <c r="F776" s="78"/>
      <c r="G776" s="77"/>
      <c r="H776" s="78"/>
      <c r="I776" s="77"/>
      <c r="J776" s="78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>
      <c r="A777" s="76"/>
      <c r="B777" s="76"/>
      <c r="C777" s="77"/>
      <c r="D777" s="77"/>
      <c r="E777" s="77"/>
      <c r="F777" s="78"/>
      <c r="G777" s="77"/>
      <c r="H777" s="78"/>
      <c r="I777" s="77"/>
      <c r="J777" s="78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>
      <c r="A778" s="76"/>
      <c r="B778" s="76"/>
      <c r="C778" s="77"/>
      <c r="D778" s="77"/>
      <c r="E778" s="77"/>
      <c r="F778" s="78"/>
      <c r="G778" s="77"/>
      <c r="H778" s="78"/>
      <c r="I778" s="77"/>
      <c r="J778" s="78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>
      <c r="A779" s="76"/>
      <c r="B779" s="76"/>
      <c r="C779" s="77"/>
      <c r="D779" s="77"/>
      <c r="E779" s="77"/>
      <c r="F779" s="78"/>
      <c r="G779" s="77"/>
      <c r="H779" s="78"/>
      <c r="I779" s="77"/>
      <c r="J779" s="78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>
      <c r="A780" s="76"/>
      <c r="B780" s="76"/>
      <c r="C780" s="77"/>
      <c r="D780" s="77"/>
      <c r="E780" s="77"/>
      <c r="F780" s="78"/>
      <c r="G780" s="77"/>
      <c r="H780" s="78"/>
      <c r="I780" s="77"/>
      <c r="J780" s="78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>
      <c r="A781" s="76"/>
      <c r="B781" s="76"/>
      <c r="C781" s="77"/>
      <c r="D781" s="77"/>
      <c r="E781" s="77"/>
      <c r="F781" s="78"/>
      <c r="G781" s="77"/>
      <c r="H781" s="78"/>
      <c r="I781" s="77"/>
      <c r="J781" s="78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>
      <c r="A782" s="76"/>
      <c r="B782" s="76"/>
      <c r="C782" s="77"/>
      <c r="D782" s="77"/>
      <c r="E782" s="77"/>
      <c r="F782" s="78"/>
      <c r="G782" s="77"/>
      <c r="H782" s="78"/>
      <c r="I782" s="77"/>
      <c r="J782" s="78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>
      <c r="A783" s="76"/>
      <c r="B783" s="76"/>
      <c r="C783" s="77"/>
      <c r="D783" s="77"/>
      <c r="E783" s="77"/>
      <c r="F783" s="78"/>
      <c r="G783" s="77"/>
      <c r="H783" s="78"/>
      <c r="I783" s="77"/>
      <c r="J783" s="78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>
      <c r="A784" s="76"/>
      <c r="B784" s="76"/>
      <c r="C784" s="77"/>
      <c r="D784" s="77"/>
      <c r="E784" s="77"/>
      <c r="F784" s="78"/>
      <c r="G784" s="77"/>
      <c r="H784" s="78"/>
      <c r="I784" s="77"/>
      <c r="J784" s="78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>
      <c r="A785" s="76"/>
      <c r="B785" s="76"/>
      <c r="C785" s="77"/>
      <c r="D785" s="77"/>
      <c r="E785" s="77"/>
      <c r="F785" s="78"/>
      <c r="G785" s="77"/>
      <c r="H785" s="78"/>
      <c r="I785" s="77"/>
      <c r="J785" s="78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>
      <c r="A786" s="76"/>
      <c r="B786" s="76"/>
      <c r="C786" s="77"/>
      <c r="D786" s="77"/>
      <c r="E786" s="77"/>
      <c r="F786" s="78"/>
      <c r="G786" s="77"/>
      <c r="H786" s="78"/>
      <c r="I786" s="77"/>
      <c r="J786" s="78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>
      <c r="A787" s="76"/>
      <c r="B787" s="76"/>
      <c r="C787" s="77"/>
      <c r="D787" s="77"/>
      <c r="E787" s="77"/>
      <c r="F787" s="78"/>
      <c r="G787" s="77"/>
      <c r="H787" s="78"/>
      <c r="I787" s="77"/>
      <c r="J787" s="78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>
      <c r="A788" s="76"/>
      <c r="B788" s="76"/>
      <c r="C788" s="77"/>
      <c r="D788" s="77"/>
      <c r="E788" s="77"/>
      <c r="F788" s="78"/>
      <c r="G788" s="77"/>
      <c r="H788" s="78"/>
      <c r="I788" s="77"/>
      <c r="J788" s="78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>
      <c r="A789" s="76"/>
      <c r="B789" s="76"/>
      <c r="C789" s="77"/>
      <c r="D789" s="77"/>
      <c r="E789" s="77"/>
      <c r="F789" s="78"/>
      <c r="G789" s="77"/>
      <c r="H789" s="78"/>
      <c r="I789" s="77"/>
      <c r="J789" s="78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>
      <c r="A790" s="76"/>
      <c r="B790" s="76"/>
      <c r="C790" s="77"/>
      <c r="D790" s="77"/>
      <c r="E790" s="77"/>
      <c r="F790" s="78"/>
      <c r="G790" s="77"/>
      <c r="H790" s="78"/>
      <c r="I790" s="77"/>
      <c r="J790" s="78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>
      <c r="A791" s="76"/>
      <c r="B791" s="76"/>
      <c r="C791" s="77"/>
      <c r="D791" s="77"/>
      <c r="E791" s="77"/>
      <c r="F791" s="78"/>
      <c r="G791" s="77"/>
      <c r="H791" s="78"/>
      <c r="I791" s="77"/>
      <c r="J791" s="78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>
      <c r="A792" s="76"/>
      <c r="B792" s="76"/>
      <c r="C792" s="77"/>
      <c r="D792" s="77"/>
      <c r="E792" s="77"/>
      <c r="F792" s="78"/>
      <c r="G792" s="77"/>
      <c r="H792" s="78"/>
      <c r="I792" s="77"/>
      <c r="J792" s="78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>
      <c r="A793" s="76"/>
      <c r="B793" s="76"/>
      <c r="C793" s="77"/>
      <c r="D793" s="77"/>
      <c r="E793" s="77"/>
      <c r="F793" s="78"/>
      <c r="G793" s="77"/>
      <c r="H793" s="78"/>
      <c r="I793" s="77"/>
      <c r="J793" s="78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>
      <c r="A794" s="76"/>
      <c r="B794" s="76"/>
      <c r="C794" s="77"/>
      <c r="D794" s="77"/>
      <c r="E794" s="77"/>
      <c r="F794" s="78"/>
      <c r="G794" s="77"/>
      <c r="H794" s="78"/>
      <c r="I794" s="77"/>
      <c r="J794" s="78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>
      <c r="A795" s="76"/>
      <c r="B795" s="76"/>
      <c r="C795" s="77"/>
      <c r="D795" s="77"/>
      <c r="E795" s="77"/>
      <c r="F795" s="78"/>
      <c r="G795" s="77"/>
      <c r="H795" s="78"/>
      <c r="I795" s="77"/>
      <c r="J795" s="78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>
      <c r="A796" s="76"/>
      <c r="B796" s="76"/>
      <c r="C796" s="77"/>
      <c r="D796" s="77"/>
      <c r="E796" s="77"/>
      <c r="F796" s="78"/>
      <c r="G796" s="77"/>
      <c r="H796" s="78"/>
      <c r="I796" s="77"/>
      <c r="J796" s="78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>
      <c r="A797" s="76"/>
      <c r="B797" s="76"/>
      <c r="C797" s="77"/>
      <c r="D797" s="77"/>
      <c r="E797" s="77"/>
      <c r="F797" s="78"/>
      <c r="G797" s="77"/>
      <c r="H797" s="78"/>
      <c r="I797" s="77"/>
      <c r="J797" s="78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>
      <c r="A798" s="76"/>
      <c r="B798" s="76"/>
      <c r="C798" s="77"/>
      <c r="D798" s="77"/>
      <c r="E798" s="77"/>
      <c r="F798" s="78"/>
      <c r="G798" s="77"/>
      <c r="H798" s="78"/>
      <c r="I798" s="77"/>
      <c r="J798" s="78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>
      <c r="A799" s="76"/>
      <c r="B799" s="76"/>
      <c r="C799" s="77"/>
      <c r="D799" s="77"/>
      <c r="E799" s="77"/>
      <c r="F799" s="78"/>
      <c r="G799" s="77"/>
      <c r="H799" s="78"/>
      <c r="I799" s="77"/>
      <c r="J799" s="78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>
      <c r="A800" s="76"/>
      <c r="B800" s="76"/>
      <c r="C800" s="77"/>
      <c r="D800" s="77"/>
      <c r="E800" s="77"/>
      <c r="F800" s="78"/>
      <c r="G800" s="77"/>
      <c r="H800" s="78"/>
      <c r="I800" s="77"/>
      <c r="J800" s="78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>
      <c r="A801" s="76"/>
      <c r="B801" s="76"/>
      <c r="C801" s="77"/>
      <c r="D801" s="77"/>
      <c r="E801" s="77"/>
      <c r="F801" s="78"/>
      <c r="G801" s="77"/>
      <c r="H801" s="78"/>
      <c r="I801" s="77"/>
      <c r="J801" s="78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>
      <c r="A802" s="76"/>
      <c r="B802" s="76"/>
      <c r="C802" s="77"/>
      <c r="D802" s="77"/>
      <c r="E802" s="77"/>
      <c r="F802" s="78"/>
      <c r="G802" s="77"/>
      <c r="H802" s="78"/>
      <c r="I802" s="77"/>
      <c r="J802" s="78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>
      <c r="A803" s="76"/>
      <c r="B803" s="76"/>
      <c r="C803" s="77"/>
      <c r="D803" s="77"/>
      <c r="E803" s="77"/>
      <c r="F803" s="78"/>
      <c r="G803" s="77"/>
      <c r="H803" s="78"/>
      <c r="I803" s="77"/>
      <c r="J803" s="78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>
      <c r="A804" s="76"/>
      <c r="B804" s="76"/>
      <c r="C804" s="77"/>
      <c r="D804" s="77"/>
      <c r="E804" s="77"/>
      <c r="F804" s="78"/>
      <c r="G804" s="77"/>
      <c r="H804" s="78"/>
      <c r="I804" s="77"/>
      <c r="J804" s="78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>
      <c r="A805" s="76"/>
      <c r="B805" s="76"/>
      <c r="C805" s="77"/>
      <c r="D805" s="77"/>
      <c r="E805" s="77"/>
      <c r="F805" s="78"/>
      <c r="G805" s="77"/>
      <c r="H805" s="78"/>
      <c r="I805" s="77"/>
      <c r="J805" s="78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>
      <c r="A806" s="76"/>
      <c r="B806" s="76"/>
      <c r="C806" s="77"/>
      <c r="D806" s="77"/>
      <c r="E806" s="77"/>
      <c r="F806" s="78"/>
      <c r="G806" s="77"/>
      <c r="H806" s="78"/>
      <c r="I806" s="77"/>
      <c r="J806" s="78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>
      <c r="A807" s="76"/>
      <c r="B807" s="76"/>
      <c r="C807" s="77"/>
      <c r="D807" s="77"/>
      <c r="E807" s="77"/>
      <c r="F807" s="78"/>
      <c r="G807" s="77"/>
      <c r="H807" s="78"/>
      <c r="I807" s="77"/>
      <c r="J807" s="78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>
      <c r="A808" s="76"/>
      <c r="B808" s="76"/>
      <c r="C808" s="77"/>
      <c r="D808" s="77"/>
      <c r="E808" s="77"/>
      <c r="F808" s="78"/>
      <c r="G808" s="77"/>
      <c r="H808" s="78"/>
      <c r="I808" s="77"/>
      <c r="J808" s="78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>
      <c r="A809" s="76"/>
      <c r="B809" s="76"/>
      <c r="C809" s="77"/>
      <c r="D809" s="77"/>
      <c r="E809" s="77"/>
      <c r="F809" s="78"/>
      <c r="G809" s="77"/>
      <c r="H809" s="78"/>
      <c r="I809" s="77"/>
      <c r="J809" s="78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>
      <c r="A810" s="76"/>
      <c r="B810" s="76"/>
      <c r="C810" s="77"/>
      <c r="D810" s="77"/>
      <c r="E810" s="77"/>
      <c r="F810" s="78"/>
      <c r="G810" s="77"/>
      <c r="H810" s="78"/>
      <c r="I810" s="77"/>
      <c r="J810" s="78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>
      <c r="A811" s="76"/>
      <c r="B811" s="76"/>
      <c r="C811" s="77"/>
      <c r="D811" s="77"/>
      <c r="E811" s="77"/>
      <c r="F811" s="78"/>
      <c r="G811" s="77"/>
      <c r="H811" s="78"/>
      <c r="I811" s="77"/>
      <c r="J811" s="78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>
      <c r="A812" s="76"/>
      <c r="B812" s="76"/>
      <c r="C812" s="77"/>
      <c r="D812" s="77"/>
      <c r="E812" s="77"/>
      <c r="F812" s="78"/>
      <c r="G812" s="77"/>
      <c r="H812" s="78"/>
      <c r="I812" s="77"/>
      <c r="J812" s="78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>
      <c r="A813" s="76"/>
      <c r="B813" s="76"/>
      <c r="C813" s="77"/>
      <c r="D813" s="77"/>
      <c r="E813" s="77"/>
      <c r="F813" s="78"/>
      <c r="G813" s="77"/>
      <c r="H813" s="78"/>
      <c r="I813" s="77"/>
      <c r="J813" s="78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>
      <c r="A814" s="76"/>
      <c r="B814" s="76"/>
      <c r="C814" s="77"/>
      <c r="D814" s="77"/>
      <c r="E814" s="77"/>
      <c r="F814" s="78"/>
      <c r="G814" s="77"/>
      <c r="H814" s="78"/>
      <c r="I814" s="77"/>
      <c r="J814" s="78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>
      <c r="A815" s="76"/>
      <c r="B815" s="76"/>
      <c r="C815" s="77"/>
      <c r="D815" s="77"/>
      <c r="E815" s="77"/>
      <c r="F815" s="78"/>
      <c r="G815" s="77"/>
      <c r="H815" s="78"/>
      <c r="I815" s="77"/>
      <c r="J815" s="78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>
      <c r="A816" s="76"/>
      <c r="B816" s="76"/>
      <c r="C816" s="77"/>
      <c r="D816" s="77"/>
      <c r="E816" s="77"/>
      <c r="F816" s="78"/>
      <c r="G816" s="77"/>
      <c r="H816" s="78"/>
      <c r="I816" s="77"/>
      <c r="J816" s="78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>
      <c r="A817" s="76"/>
      <c r="B817" s="76"/>
      <c r="C817" s="77"/>
      <c r="D817" s="77"/>
      <c r="E817" s="77"/>
      <c r="F817" s="78"/>
      <c r="G817" s="77"/>
      <c r="H817" s="78"/>
      <c r="I817" s="77"/>
      <c r="J817" s="78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>
      <c r="A818" s="76"/>
      <c r="B818" s="76"/>
      <c r="C818" s="77"/>
      <c r="D818" s="77"/>
      <c r="E818" s="77"/>
      <c r="F818" s="78"/>
      <c r="G818" s="77"/>
      <c r="H818" s="78"/>
      <c r="I818" s="77"/>
      <c r="J818" s="78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>
      <c r="A819" s="76"/>
      <c r="B819" s="76"/>
      <c r="C819" s="77"/>
      <c r="D819" s="77"/>
      <c r="E819" s="77"/>
      <c r="F819" s="78"/>
      <c r="G819" s="77"/>
      <c r="H819" s="78"/>
      <c r="I819" s="77"/>
      <c r="J819" s="78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>
      <c r="A820" s="76"/>
      <c r="B820" s="76"/>
      <c r="C820" s="77"/>
      <c r="D820" s="77"/>
      <c r="E820" s="77"/>
      <c r="F820" s="78"/>
      <c r="G820" s="77"/>
      <c r="H820" s="78"/>
      <c r="I820" s="77"/>
      <c r="J820" s="78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>
      <c r="A821" s="76"/>
      <c r="B821" s="76"/>
      <c r="C821" s="77"/>
      <c r="D821" s="77"/>
      <c r="E821" s="77"/>
      <c r="F821" s="78"/>
      <c r="G821" s="77"/>
      <c r="H821" s="78"/>
      <c r="I821" s="77"/>
      <c r="J821" s="78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>
      <c r="A822" s="76"/>
      <c r="B822" s="76"/>
      <c r="C822" s="77"/>
      <c r="D822" s="77"/>
      <c r="E822" s="77"/>
      <c r="F822" s="78"/>
      <c r="G822" s="77"/>
      <c r="H822" s="78"/>
      <c r="I822" s="77"/>
      <c r="J822" s="78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>
      <c r="A823" s="76"/>
      <c r="B823" s="76"/>
      <c r="C823" s="77"/>
      <c r="D823" s="77"/>
      <c r="E823" s="77"/>
      <c r="F823" s="78"/>
      <c r="G823" s="77"/>
      <c r="H823" s="78"/>
      <c r="I823" s="77"/>
      <c r="J823" s="78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>
      <c r="A824" s="76"/>
      <c r="B824" s="76"/>
      <c r="C824" s="77"/>
      <c r="D824" s="77"/>
      <c r="E824" s="77"/>
      <c r="F824" s="78"/>
      <c r="G824" s="77"/>
      <c r="H824" s="78"/>
      <c r="I824" s="77"/>
      <c r="J824" s="78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>
      <c r="A825" s="76"/>
      <c r="B825" s="76"/>
      <c r="C825" s="77"/>
      <c r="D825" s="77"/>
      <c r="E825" s="77"/>
      <c r="F825" s="78"/>
      <c r="G825" s="77"/>
      <c r="H825" s="78"/>
      <c r="I825" s="77"/>
      <c r="J825" s="78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>
      <c r="A826" s="76"/>
      <c r="B826" s="76"/>
      <c r="C826" s="77"/>
      <c r="D826" s="77"/>
      <c r="E826" s="77"/>
      <c r="F826" s="78"/>
      <c r="G826" s="77"/>
      <c r="H826" s="78"/>
      <c r="I826" s="77"/>
      <c r="J826" s="78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>
      <c r="A827" s="76"/>
      <c r="B827" s="76"/>
      <c r="C827" s="77"/>
      <c r="D827" s="77"/>
      <c r="E827" s="77"/>
      <c r="F827" s="78"/>
      <c r="G827" s="77"/>
      <c r="H827" s="78"/>
      <c r="I827" s="77"/>
      <c r="J827" s="78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>
      <c r="A828" s="76"/>
      <c r="B828" s="76"/>
      <c r="C828" s="77"/>
      <c r="D828" s="77"/>
      <c r="E828" s="77"/>
      <c r="F828" s="78"/>
      <c r="G828" s="77"/>
      <c r="H828" s="78"/>
      <c r="I828" s="77"/>
      <c r="J828" s="78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>
      <c r="A829" s="76"/>
      <c r="B829" s="76"/>
      <c r="C829" s="77"/>
      <c r="D829" s="77"/>
      <c r="E829" s="77"/>
      <c r="F829" s="78"/>
      <c r="G829" s="77"/>
      <c r="H829" s="78"/>
      <c r="I829" s="77"/>
      <c r="J829" s="78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>
      <c r="A830" s="76"/>
      <c r="B830" s="76"/>
      <c r="C830" s="77"/>
      <c r="D830" s="77"/>
      <c r="E830" s="77"/>
      <c r="F830" s="78"/>
      <c r="G830" s="77"/>
      <c r="H830" s="78"/>
      <c r="I830" s="77"/>
      <c r="J830" s="78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>
      <c r="A831" s="76"/>
      <c r="B831" s="76"/>
      <c r="C831" s="77"/>
      <c r="D831" s="77"/>
      <c r="E831" s="77"/>
      <c r="F831" s="78"/>
      <c r="G831" s="77"/>
      <c r="H831" s="78"/>
      <c r="I831" s="77"/>
      <c r="J831" s="78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>
      <c r="A832" s="76"/>
      <c r="B832" s="76"/>
      <c r="C832" s="77"/>
      <c r="D832" s="77"/>
      <c r="E832" s="77"/>
      <c r="F832" s="78"/>
      <c r="G832" s="77"/>
      <c r="H832" s="78"/>
      <c r="I832" s="77"/>
      <c r="J832" s="78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>
      <c r="A833" s="76"/>
      <c r="B833" s="76"/>
      <c r="C833" s="77"/>
      <c r="D833" s="77"/>
      <c r="E833" s="77"/>
      <c r="F833" s="78"/>
      <c r="G833" s="77"/>
      <c r="H833" s="78"/>
      <c r="I833" s="77"/>
      <c r="J833" s="78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>
      <c r="A834" s="76"/>
      <c r="B834" s="76"/>
      <c r="C834" s="77"/>
      <c r="D834" s="77"/>
      <c r="E834" s="77"/>
      <c r="F834" s="78"/>
      <c r="G834" s="77"/>
      <c r="H834" s="78"/>
      <c r="I834" s="77"/>
      <c r="J834" s="78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>
      <c r="A835" s="76"/>
      <c r="B835" s="76"/>
      <c r="C835" s="77"/>
      <c r="D835" s="77"/>
      <c r="E835" s="77"/>
      <c r="F835" s="78"/>
      <c r="G835" s="77"/>
      <c r="H835" s="78"/>
      <c r="I835" s="77"/>
      <c r="J835" s="78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>
      <c r="A836" s="76"/>
      <c r="B836" s="76"/>
      <c r="C836" s="77"/>
      <c r="D836" s="77"/>
      <c r="E836" s="77"/>
      <c r="F836" s="78"/>
      <c r="G836" s="77"/>
      <c r="H836" s="78"/>
      <c r="I836" s="77"/>
      <c r="J836" s="78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>
      <c r="A837" s="76"/>
      <c r="B837" s="76"/>
      <c r="C837" s="77"/>
      <c r="D837" s="77"/>
      <c r="E837" s="77"/>
      <c r="F837" s="78"/>
      <c r="G837" s="77"/>
      <c r="H837" s="78"/>
      <c r="I837" s="77"/>
      <c r="J837" s="78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>
      <c r="A838" s="76"/>
      <c r="B838" s="76"/>
      <c r="C838" s="77"/>
      <c r="D838" s="77"/>
      <c r="E838" s="77"/>
      <c r="F838" s="78"/>
      <c r="G838" s="77"/>
      <c r="H838" s="78"/>
      <c r="I838" s="77"/>
      <c r="J838" s="78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>
      <c r="A839" s="76"/>
      <c r="B839" s="76"/>
      <c r="C839" s="77"/>
      <c r="D839" s="77"/>
      <c r="E839" s="77"/>
      <c r="F839" s="78"/>
      <c r="G839" s="77"/>
      <c r="H839" s="78"/>
      <c r="I839" s="77"/>
      <c r="J839" s="78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>
      <c r="A840" s="76"/>
      <c r="B840" s="76"/>
      <c r="C840" s="77"/>
      <c r="D840" s="77"/>
      <c r="E840" s="77"/>
      <c r="F840" s="78"/>
      <c r="G840" s="77"/>
      <c r="H840" s="78"/>
      <c r="I840" s="77"/>
      <c r="J840" s="78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>
      <c r="A841" s="76"/>
      <c r="B841" s="76"/>
      <c r="C841" s="77"/>
      <c r="D841" s="77"/>
      <c r="E841" s="77"/>
      <c r="F841" s="78"/>
      <c r="G841" s="77"/>
      <c r="H841" s="78"/>
      <c r="I841" s="77"/>
      <c r="J841" s="78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>
      <c r="A842" s="76"/>
      <c r="B842" s="76"/>
      <c r="C842" s="77"/>
      <c r="D842" s="77"/>
      <c r="E842" s="77"/>
      <c r="F842" s="78"/>
      <c r="G842" s="77"/>
      <c r="H842" s="78"/>
      <c r="I842" s="77"/>
      <c r="J842" s="78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>
      <c r="A843" s="76"/>
      <c r="B843" s="76"/>
      <c r="C843" s="77"/>
      <c r="D843" s="77"/>
      <c r="E843" s="77"/>
      <c r="F843" s="78"/>
      <c r="G843" s="77"/>
      <c r="H843" s="78"/>
      <c r="I843" s="77"/>
      <c r="J843" s="78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>
      <c r="A844" s="76"/>
      <c r="B844" s="76"/>
      <c r="C844" s="77"/>
      <c r="D844" s="77"/>
      <c r="E844" s="77"/>
      <c r="F844" s="78"/>
      <c r="G844" s="77"/>
      <c r="H844" s="78"/>
      <c r="I844" s="77"/>
      <c r="J844" s="78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>
      <c r="A845" s="76"/>
      <c r="B845" s="76"/>
      <c r="C845" s="77"/>
      <c r="D845" s="77"/>
      <c r="E845" s="77"/>
      <c r="F845" s="78"/>
      <c r="G845" s="77"/>
      <c r="H845" s="78"/>
      <c r="I845" s="77"/>
      <c r="J845" s="78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>
      <c r="A846" s="76"/>
      <c r="B846" s="76"/>
      <c r="C846" s="77"/>
      <c r="D846" s="77"/>
      <c r="E846" s="77"/>
      <c r="F846" s="78"/>
      <c r="G846" s="77"/>
      <c r="H846" s="78"/>
      <c r="I846" s="77"/>
      <c r="J846" s="78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>
      <c r="A847" s="76"/>
      <c r="B847" s="76"/>
      <c r="C847" s="77"/>
      <c r="D847" s="77"/>
      <c r="E847" s="77"/>
      <c r="F847" s="78"/>
      <c r="G847" s="77"/>
      <c r="H847" s="78"/>
      <c r="I847" s="77"/>
      <c r="J847" s="78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>
      <c r="A848" s="76"/>
      <c r="B848" s="76"/>
      <c r="C848" s="77"/>
      <c r="D848" s="77"/>
      <c r="E848" s="77"/>
      <c r="F848" s="78"/>
      <c r="G848" s="77"/>
      <c r="H848" s="78"/>
      <c r="I848" s="77"/>
      <c r="J848" s="78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>
      <c r="A849" s="76"/>
      <c r="B849" s="76"/>
      <c r="C849" s="77"/>
      <c r="D849" s="77"/>
      <c r="E849" s="77"/>
      <c r="F849" s="78"/>
      <c r="G849" s="77"/>
      <c r="H849" s="78"/>
      <c r="I849" s="77"/>
      <c r="J849" s="78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>
      <c r="A850" s="76"/>
      <c r="B850" s="76"/>
      <c r="C850" s="77"/>
      <c r="D850" s="77"/>
      <c r="E850" s="77"/>
      <c r="F850" s="78"/>
      <c r="G850" s="77"/>
      <c r="H850" s="78"/>
      <c r="I850" s="77"/>
      <c r="J850" s="78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>
      <c r="A851" s="76"/>
      <c r="B851" s="76"/>
      <c r="C851" s="77"/>
      <c r="D851" s="77"/>
      <c r="E851" s="77"/>
      <c r="F851" s="78"/>
      <c r="G851" s="77"/>
      <c r="H851" s="78"/>
      <c r="I851" s="77"/>
      <c r="J851" s="78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>
      <c r="A852" s="76"/>
      <c r="B852" s="76"/>
      <c r="C852" s="77"/>
      <c r="D852" s="77"/>
      <c r="E852" s="77"/>
      <c r="F852" s="78"/>
      <c r="G852" s="77"/>
      <c r="H852" s="78"/>
      <c r="I852" s="77"/>
      <c r="J852" s="78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>
      <c r="A853" s="76"/>
      <c r="B853" s="76"/>
      <c r="C853" s="77"/>
      <c r="D853" s="77"/>
      <c r="E853" s="77"/>
      <c r="F853" s="78"/>
      <c r="G853" s="77"/>
      <c r="H853" s="78"/>
      <c r="I853" s="77"/>
      <c r="J853" s="78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>
      <c r="A854" s="76"/>
      <c r="B854" s="76"/>
      <c r="C854" s="77"/>
      <c r="D854" s="77"/>
      <c r="E854" s="77"/>
      <c r="F854" s="78"/>
      <c r="G854" s="77"/>
      <c r="H854" s="78"/>
      <c r="I854" s="77"/>
      <c r="J854" s="78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>
      <c r="A855" s="76"/>
      <c r="B855" s="76"/>
      <c r="C855" s="77"/>
      <c r="D855" s="77"/>
      <c r="E855" s="77"/>
      <c r="F855" s="78"/>
      <c r="G855" s="77"/>
      <c r="H855" s="78"/>
      <c r="I855" s="77"/>
      <c r="J855" s="78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>
      <c r="A856" s="76"/>
      <c r="B856" s="76"/>
      <c r="C856" s="77"/>
      <c r="D856" s="77"/>
      <c r="E856" s="77"/>
      <c r="F856" s="78"/>
      <c r="G856" s="77"/>
      <c r="H856" s="78"/>
      <c r="I856" s="77"/>
      <c r="J856" s="78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>
      <c r="A857" s="76"/>
      <c r="B857" s="76"/>
      <c r="C857" s="77"/>
      <c r="D857" s="77"/>
      <c r="E857" s="77"/>
      <c r="F857" s="78"/>
      <c r="G857" s="77"/>
      <c r="H857" s="78"/>
      <c r="I857" s="77"/>
      <c r="J857" s="78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>
      <c r="A858" s="76"/>
      <c r="B858" s="76"/>
      <c r="C858" s="77"/>
      <c r="D858" s="77"/>
      <c r="E858" s="77"/>
      <c r="F858" s="78"/>
      <c r="G858" s="77"/>
      <c r="H858" s="78"/>
      <c r="I858" s="77"/>
      <c r="J858" s="78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>
      <c r="A859" s="76"/>
      <c r="B859" s="76"/>
      <c r="C859" s="77"/>
      <c r="D859" s="77"/>
      <c r="E859" s="77"/>
      <c r="F859" s="78"/>
      <c r="G859" s="77"/>
      <c r="H859" s="78"/>
      <c r="I859" s="77"/>
      <c r="J859" s="78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>
      <c r="A860" s="76"/>
      <c r="B860" s="76"/>
      <c r="C860" s="77"/>
      <c r="D860" s="77"/>
      <c r="E860" s="77"/>
      <c r="F860" s="78"/>
      <c r="G860" s="77"/>
      <c r="H860" s="78"/>
      <c r="I860" s="77"/>
      <c r="J860" s="78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>
      <c r="A861" s="76"/>
      <c r="B861" s="76"/>
      <c r="C861" s="77"/>
      <c r="D861" s="77"/>
      <c r="E861" s="77"/>
      <c r="F861" s="78"/>
      <c r="G861" s="77"/>
      <c r="H861" s="78"/>
      <c r="I861" s="77"/>
      <c r="J861" s="78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>
      <c r="A862" s="76"/>
      <c r="B862" s="76"/>
      <c r="C862" s="77"/>
      <c r="D862" s="77"/>
      <c r="E862" s="77"/>
      <c r="F862" s="78"/>
      <c r="G862" s="77"/>
      <c r="H862" s="78"/>
      <c r="I862" s="77"/>
      <c r="J862" s="78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>
      <c r="A863" s="76"/>
      <c r="B863" s="76"/>
      <c r="C863" s="77"/>
      <c r="D863" s="77"/>
      <c r="E863" s="77"/>
      <c r="F863" s="78"/>
      <c r="G863" s="77"/>
      <c r="H863" s="78"/>
      <c r="I863" s="77"/>
      <c r="J863" s="78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>
      <c r="A864" s="76"/>
      <c r="B864" s="76"/>
      <c r="C864" s="77"/>
      <c r="D864" s="77"/>
      <c r="E864" s="77"/>
      <c r="F864" s="78"/>
      <c r="G864" s="77"/>
      <c r="H864" s="78"/>
      <c r="I864" s="77"/>
      <c r="J864" s="78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>
      <c r="A865" s="76"/>
      <c r="B865" s="76"/>
      <c r="C865" s="77"/>
      <c r="D865" s="77"/>
      <c r="E865" s="77"/>
      <c r="F865" s="78"/>
      <c r="G865" s="77"/>
      <c r="H865" s="78"/>
      <c r="I865" s="77"/>
      <c r="J865" s="78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>
      <c r="A866" s="76"/>
      <c r="B866" s="76"/>
      <c r="C866" s="77"/>
      <c r="D866" s="77"/>
      <c r="E866" s="77"/>
      <c r="F866" s="78"/>
      <c r="G866" s="77"/>
      <c r="H866" s="78"/>
      <c r="I866" s="77"/>
      <c r="J866" s="78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>
      <c r="A867" s="76"/>
      <c r="B867" s="76"/>
      <c r="C867" s="77"/>
      <c r="D867" s="77"/>
      <c r="E867" s="77"/>
      <c r="F867" s="78"/>
      <c r="G867" s="77"/>
      <c r="H867" s="78"/>
      <c r="I867" s="77"/>
      <c r="J867" s="78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>
      <c r="A868" s="76"/>
      <c r="B868" s="76"/>
      <c r="C868" s="77"/>
      <c r="D868" s="77"/>
      <c r="E868" s="77"/>
      <c r="F868" s="78"/>
      <c r="G868" s="77"/>
      <c r="H868" s="78"/>
      <c r="I868" s="77"/>
      <c r="J868" s="78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>
      <c r="A869" s="76"/>
      <c r="B869" s="76"/>
      <c r="C869" s="77"/>
      <c r="D869" s="77"/>
      <c r="E869" s="77"/>
      <c r="F869" s="78"/>
      <c r="G869" s="77"/>
      <c r="H869" s="78"/>
      <c r="I869" s="77"/>
      <c r="J869" s="78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>
      <c r="A870" s="76"/>
      <c r="B870" s="76"/>
      <c r="C870" s="77"/>
      <c r="D870" s="77"/>
      <c r="E870" s="77"/>
      <c r="F870" s="78"/>
      <c r="G870" s="77"/>
      <c r="H870" s="78"/>
      <c r="I870" s="77"/>
      <c r="J870" s="78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>
      <c r="A871" s="76"/>
      <c r="B871" s="76"/>
      <c r="C871" s="77"/>
      <c r="D871" s="77"/>
      <c r="E871" s="77"/>
      <c r="F871" s="78"/>
      <c r="G871" s="77"/>
      <c r="H871" s="78"/>
      <c r="I871" s="77"/>
      <c r="J871" s="78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>
      <c r="A872" s="76"/>
      <c r="B872" s="76"/>
      <c r="C872" s="77"/>
      <c r="D872" s="77"/>
      <c r="E872" s="77"/>
      <c r="F872" s="78"/>
      <c r="G872" s="77"/>
      <c r="H872" s="78"/>
      <c r="I872" s="77"/>
      <c r="J872" s="78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>
      <c r="A873" s="76"/>
      <c r="B873" s="76"/>
      <c r="C873" s="77"/>
      <c r="D873" s="77"/>
      <c r="E873" s="77"/>
      <c r="F873" s="78"/>
      <c r="G873" s="77"/>
      <c r="H873" s="78"/>
      <c r="I873" s="77"/>
      <c r="J873" s="78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>
      <c r="A874" s="76"/>
      <c r="B874" s="76"/>
      <c r="C874" s="77"/>
      <c r="D874" s="77"/>
      <c r="E874" s="77"/>
      <c r="F874" s="78"/>
      <c r="G874" s="77"/>
      <c r="H874" s="78"/>
      <c r="I874" s="77"/>
      <c r="J874" s="78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>
      <c r="A875" s="76"/>
      <c r="B875" s="76"/>
      <c r="C875" s="77"/>
      <c r="D875" s="77"/>
      <c r="E875" s="77"/>
      <c r="F875" s="78"/>
      <c r="G875" s="77"/>
      <c r="H875" s="78"/>
      <c r="I875" s="77"/>
      <c r="J875" s="78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>
      <c r="A876" s="76"/>
      <c r="B876" s="76"/>
      <c r="C876" s="77"/>
      <c r="D876" s="77"/>
      <c r="E876" s="77"/>
      <c r="F876" s="78"/>
      <c r="G876" s="77"/>
      <c r="H876" s="78"/>
      <c r="I876" s="77"/>
      <c r="J876" s="78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>
      <c r="A877" s="76"/>
      <c r="B877" s="76"/>
      <c r="C877" s="77"/>
      <c r="D877" s="77"/>
      <c r="E877" s="77"/>
      <c r="F877" s="78"/>
      <c r="G877" s="77"/>
      <c r="H877" s="78"/>
      <c r="I877" s="77"/>
      <c r="J877" s="78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>
      <c r="A878" s="76"/>
      <c r="B878" s="76"/>
      <c r="C878" s="77"/>
      <c r="D878" s="77"/>
      <c r="E878" s="77"/>
      <c r="F878" s="78"/>
      <c r="G878" s="77"/>
      <c r="H878" s="78"/>
      <c r="I878" s="77"/>
      <c r="J878" s="78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>
      <c r="A879" s="76"/>
      <c r="B879" s="76"/>
      <c r="C879" s="77"/>
      <c r="D879" s="77"/>
      <c r="E879" s="77"/>
      <c r="F879" s="78"/>
      <c r="G879" s="77"/>
      <c r="H879" s="78"/>
      <c r="I879" s="77"/>
      <c r="J879" s="78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>
      <c r="A880" s="76"/>
      <c r="B880" s="76"/>
      <c r="C880" s="77"/>
      <c r="D880" s="77"/>
      <c r="E880" s="77"/>
      <c r="F880" s="78"/>
      <c r="G880" s="77"/>
      <c r="H880" s="78"/>
      <c r="I880" s="77"/>
      <c r="J880" s="78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>
      <c r="A881" s="76"/>
      <c r="B881" s="76"/>
      <c r="C881" s="77"/>
      <c r="D881" s="77"/>
      <c r="E881" s="77"/>
      <c r="F881" s="78"/>
      <c r="G881" s="77"/>
      <c r="H881" s="78"/>
      <c r="I881" s="77"/>
      <c r="J881" s="78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>
      <c r="A882" s="76"/>
      <c r="B882" s="76"/>
      <c r="C882" s="77"/>
      <c r="D882" s="77"/>
      <c r="E882" s="77"/>
      <c r="F882" s="78"/>
      <c r="G882" s="77"/>
      <c r="H882" s="78"/>
      <c r="I882" s="77"/>
      <c r="J882" s="78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>
      <c r="A883" s="76"/>
      <c r="B883" s="76"/>
      <c r="C883" s="77"/>
      <c r="D883" s="77"/>
      <c r="E883" s="77"/>
      <c r="F883" s="78"/>
      <c r="G883" s="77"/>
      <c r="H883" s="78"/>
      <c r="I883" s="77"/>
      <c r="J883" s="78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>
      <c r="A884" s="76"/>
      <c r="B884" s="76"/>
      <c r="C884" s="77"/>
      <c r="D884" s="77"/>
      <c r="E884" s="77"/>
      <c r="F884" s="78"/>
      <c r="G884" s="77"/>
      <c r="H884" s="78"/>
      <c r="I884" s="77"/>
      <c r="J884" s="78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>
      <c r="A885" s="76"/>
      <c r="B885" s="76"/>
      <c r="C885" s="77"/>
      <c r="D885" s="77"/>
      <c r="E885" s="77"/>
      <c r="F885" s="78"/>
      <c r="G885" s="77"/>
      <c r="H885" s="78"/>
      <c r="I885" s="77"/>
      <c r="J885" s="78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>
      <c r="A886" s="76"/>
      <c r="B886" s="76"/>
      <c r="C886" s="77"/>
      <c r="D886" s="77"/>
      <c r="E886" s="77"/>
      <c r="F886" s="78"/>
      <c r="G886" s="77"/>
      <c r="H886" s="78"/>
      <c r="I886" s="77"/>
      <c r="J886" s="78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>
      <c r="A887" s="76"/>
      <c r="B887" s="76"/>
      <c r="C887" s="77"/>
      <c r="D887" s="77"/>
      <c r="E887" s="77"/>
      <c r="F887" s="78"/>
      <c r="G887" s="77"/>
      <c r="H887" s="78"/>
      <c r="I887" s="77"/>
      <c r="J887" s="78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>
      <c r="A888" s="76"/>
      <c r="B888" s="76"/>
      <c r="C888" s="77"/>
      <c r="D888" s="77"/>
      <c r="E888" s="77"/>
      <c r="F888" s="78"/>
      <c r="G888" s="77"/>
      <c r="H888" s="78"/>
      <c r="I888" s="77"/>
      <c r="J888" s="78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>
      <c r="A889" s="76"/>
      <c r="B889" s="76"/>
      <c r="C889" s="77"/>
      <c r="D889" s="77"/>
      <c r="E889" s="77"/>
      <c r="F889" s="78"/>
      <c r="G889" s="77"/>
      <c r="H889" s="78"/>
      <c r="I889" s="77"/>
      <c r="J889" s="78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>
      <c r="A890" s="76"/>
      <c r="B890" s="76"/>
      <c r="C890" s="77"/>
      <c r="D890" s="77"/>
      <c r="E890" s="77"/>
      <c r="F890" s="78"/>
      <c r="G890" s="77"/>
      <c r="H890" s="78"/>
      <c r="I890" s="77"/>
      <c r="J890" s="78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>
      <c r="A891" s="76"/>
      <c r="B891" s="76"/>
      <c r="C891" s="77"/>
      <c r="D891" s="77"/>
      <c r="E891" s="77"/>
      <c r="F891" s="78"/>
      <c r="G891" s="77"/>
      <c r="H891" s="78"/>
      <c r="I891" s="77"/>
      <c r="J891" s="78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>
      <c r="A892" s="76"/>
      <c r="B892" s="76"/>
      <c r="C892" s="77"/>
      <c r="D892" s="77"/>
      <c r="E892" s="77"/>
      <c r="F892" s="78"/>
      <c r="G892" s="77"/>
      <c r="H892" s="78"/>
      <c r="I892" s="77"/>
      <c r="J892" s="78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>
      <c r="A893" s="76"/>
      <c r="B893" s="76"/>
      <c r="C893" s="77"/>
      <c r="D893" s="77"/>
      <c r="E893" s="77"/>
      <c r="F893" s="78"/>
      <c r="G893" s="77"/>
      <c r="H893" s="78"/>
      <c r="I893" s="77"/>
      <c r="J893" s="78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>
      <c r="A894" s="76"/>
      <c r="B894" s="76"/>
      <c r="C894" s="77"/>
      <c r="D894" s="77"/>
      <c r="E894" s="77"/>
      <c r="F894" s="78"/>
      <c r="G894" s="77"/>
      <c r="H894" s="78"/>
      <c r="I894" s="77"/>
      <c r="J894" s="78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>
      <c r="A895" s="76"/>
      <c r="B895" s="76"/>
      <c r="C895" s="77"/>
      <c r="D895" s="77"/>
      <c r="E895" s="77"/>
      <c r="F895" s="78"/>
      <c r="G895" s="77"/>
      <c r="H895" s="78"/>
      <c r="I895" s="77"/>
      <c r="J895" s="78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>
      <c r="A896" s="76"/>
      <c r="B896" s="76"/>
      <c r="C896" s="77"/>
      <c r="D896" s="77"/>
      <c r="E896" s="77"/>
      <c r="F896" s="78"/>
      <c r="G896" s="77"/>
      <c r="H896" s="78"/>
      <c r="I896" s="77"/>
      <c r="J896" s="78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>
      <c r="A897" s="76"/>
      <c r="B897" s="76"/>
      <c r="C897" s="77"/>
      <c r="D897" s="77"/>
      <c r="E897" s="77"/>
      <c r="F897" s="78"/>
      <c r="G897" s="77"/>
      <c r="H897" s="78"/>
      <c r="I897" s="77"/>
      <c r="J897" s="78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>
      <c r="A898" s="76"/>
      <c r="B898" s="76"/>
      <c r="C898" s="77"/>
      <c r="D898" s="77"/>
      <c r="E898" s="77"/>
      <c r="F898" s="78"/>
      <c r="G898" s="77"/>
      <c r="H898" s="78"/>
      <c r="I898" s="77"/>
      <c r="J898" s="78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>
      <c r="A899" s="76"/>
      <c r="B899" s="76"/>
      <c r="C899" s="77"/>
      <c r="D899" s="77"/>
      <c r="E899" s="77"/>
      <c r="F899" s="78"/>
      <c r="G899" s="77"/>
      <c r="H899" s="78"/>
      <c r="I899" s="77"/>
      <c r="J899" s="78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>
      <c r="A900" s="76"/>
      <c r="B900" s="76"/>
      <c r="C900" s="77"/>
      <c r="D900" s="77"/>
      <c r="E900" s="77"/>
      <c r="F900" s="78"/>
      <c r="G900" s="77"/>
      <c r="H900" s="78"/>
      <c r="I900" s="77"/>
      <c r="J900" s="78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>
      <c r="A901" s="76"/>
      <c r="B901" s="76"/>
      <c r="C901" s="77"/>
      <c r="D901" s="77"/>
      <c r="E901" s="77"/>
      <c r="F901" s="78"/>
      <c r="G901" s="77"/>
      <c r="H901" s="78"/>
      <c r="I901" s="77"/>
      <c r="J901" s="78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>
      <c r="A902" s="76"/>
      <c r="B902" s="76"/>
      <c r="C902" s="77"/>
      <c r="D902" s="77"/>
      <c r="E902" s="77"/>
      <c r="F902" s="78"/>
      <c r="G902" s="77"/>
      <c r="H902" s="78"/>
      <c r="I902" s="77"/>
      <c r="J902" s="78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>
      <c r="A903" s="76"/>
      <c r="B903" s="76"/>
      <c r="C903" s="77"/>
      <c r="D903" s="77"/>
      <c r="E903" s="77"/>
      <c r="F903" s="78"/>
      <c r="G903" s="77"/>
      <c r="H903" s="78"/>
      <c r="I903" s="77"/>
      <c r="J903" s="78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>
      <c r="A904" s="76"/>
      <c r="B904" s="76"/>
      <c r="C904" s="77"/>
      <c r="D904" s="77"/>
      <c r="E904" s="77"/>
      <c r="F904" s="78"/>
      <c r="G904" s="77"/>
      <c r="H904" s="78"/>
      <c r="I904" s="77"/>
      <c r="J904" s="78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>
      <c r="A905" s="76"/>
      <c r="B905" s="76"/>
      <c r="C905" s="77"/>
      <c r="D905" s="77"/>
      <c r="E905" s="77"/>
      <c r="F905" s="78"/>
      <c r="G905" s="77"/>
      <c r="H905" s="78"/>
      <c r="I905" s="77"/>
      <c r="J905" s="78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>
      <c r="A906" s="76"/>
      <c r="B906" s="76"/>
      <c r="C906" s="77"/>
      <c r="D906" s="77"/>
      <c r="E906" s="77"/>
      <c r="F906" s="78"/>
      <c r="G906" s="77"/>
      <c r="H906" s="78"/>
      <c r="I906" s="77"/>
      <c r="J906" s="78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>
      <c r="A907" s="76"/>
      <c r="B907" s="76"/>
      <c r="C907" s="77"/>
      <c r="D907" s="77"/>
      <c r="E907" s="77"/>
      <c r="F907" s="78"/>
      <c r="G907" s="77"/>
      <c r="H907" s="78"/>
      <c r="I907" s="77"/>
      <c r="J907" s="78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>
      <c r="A908" s="76"/>
      <c r="B908" s="76"/>
      <c r="C908" s="77"/>
      <c r="D908" s="77"/>
      <c r="E908" s="77"/>
      <c r="F908" s="78"/>
      <c r="G908" s="77"/>
      <c r="H908" s="78"/>
      <c r="I908" s="77"/>
      <c r="J908" s="78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>
      <c r="A909" s="76"/>
      <c r="B909" s="76"/>
      <c r="C909" s="77"/>
      <c r="D909" s="77"/>
      <c r="E909" s="77"/>
      <c r="F909" s="78"/>
      <c r="G909" s="77"/>
      <c r="H909" s="78"/>
      <c r="I909" s="77"/>
      <c r="J909" s="78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>
      <c r="A910" s="76"/>
      <c r="B910" s="76"/>
      <c r="C910" s="77"/>
      <c r="D910" s="77"/>
      <c r="E910" s="77"/>
      <c r="F910" s="78"/>
      <c r="G910" s="77"/>
      <c r="H910" s="78"/>
      <c r="I910" s="77"/>
      <c r="J910" s="78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>
      <c r="A911" s="76"/>
      <c r="B911" s="76"/>
      <c r="C911" s="77"/>
      <c r="D911" s="77"/>
      <c r="E911" s="77"/>
      <c r="F911" s="78"/>
      <c r="G911" s="77"/>
      <c r="H911" s="78"/>
      <c r="I911" s="77"/>
      <c r="J911" s="78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>
      <c r="A912" s="76"/>
      <c r="B912" s="76"/>
      <c r="C912" s="77"/>
      <c r="D912" s="77"/>
      <c r="E912" s="77"/>
      <c r="F912" s="78"/>
      <c r="G912" s="77"/>
      <c r="H912" s="78"/>
      <c r="I912" s="77"/>
      <c r="J912" s="78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>
      <c r="A913" s="76"/>
      <c r="B913" s="76"/>
      <c r="C913" s="77"/>
      <c r="D913" s="77"/>
      <c r="E913" s="77"/>
      <c r="F913" s="78"/>
      <c r="G913" s="77"/>
      <c r="H913" s="78"/>
      <c r="I913" s="77"/>
      <c r="J913" s="78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>
      <c r="A914" s="76"/>
      <c r="B914" s="76"/>
      <c r="C914" s="77"/>
      <c r="D914" s="77"/>
      <c r="E914" s="77"/>
      <c r="F914" s="78"/>
      <c r="G914" s="77"/>
      <c r="H914" s="78"/>
      <c r="I914" s="77"/>
      <c r="J914" s="78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>
      <c r="A915" s="76"/>
      <c r="B915" s="76"/>
      <c r="C915" s="77"/>
      <c r="D915" s="77"/>
      <c r="E915" s="77"/>
      <c r="F915" s="78"/>
      <c r="G915" s="77"/>
      <c r="H915" s="78"/>
      <c r="I915" s="77"/>
      <c r="J915" s="78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>
      <c r="A916" s="76"/>
      <c r="B916" s="76"/>
      <c r="C916" s="77"/>
      <c r="D916" s="77"/>
      <c r="E916" s="77"/>
      <c r="F916" s="78"/>
      <c r="G916" s="77"/>
      <c r="H916" s="78"/>
      <c r="I916" s="77"/>
      <c r="J916" s="78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>
      <c r="A917" s="76"/>
      <c r="B917" s="76"/>
      <c r="C917" s="77"/>
      <c r="D917" s="77"/>
      <c r="E917" s="77"/>
      <c r="F917" s="78"/>
      <c r="G917" s="77"/>
      <c r="H917" s="78"/>
      <c r="I917" s="77"/>
      <c r="J917" s="78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>
      <c r="A918" s="76"/>
      <c r="B918" s="76"/>
      <c r="C918" s="77"/>
      <c r="D918" s="77"/>
      <c r="E918" s="77"/>
      <c r="F918" s="78"/>
      <c r="G918" s="77"/>
      <c r="H918" s="78"/>
      <c r="I918" s="77"/>
      <c r="J918" s="78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>
      <c r="A919" s="76"/>
      <c r="B919" s="76"/>
      <c r="C919" s="77"/>
      <c r="D919" s="77"/>
      <c r="E919" s="77"/>
      <c r="F919" s="78"/>
      <c r="G919" s="77"/>
      <c r="H919" s="78"/>
      <c r="I919" s="77"/>
      <c r="J919" s="78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>
      <c r="A920" s="76"/>
      <c r="B920" s="76"/>
      <c r="C920" s="77"/>
      <c r="D920" s="77"/>
      <c r="E920" s="77"/>
      <c r="F920" s="78"/>
      <c r="G920" s="77"/>
      <c r="H920" s="78"/>
      <c r="I920" s="77"/>
      <c r="J920" s="78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>
      <c r="A921" s="76"/>
      <c r="B921" s="76"/>
      <c r="C921" s="77"/>
      <c r="D921" s="77"/>
      <c r="E921" s="77"/>
      <c r="F921" s="78"/>
      <c r="G921" s="77"/>
      <c r="H921" s="78"/>
      <c r="I921" s="77"/>
      <c r="J921" s="78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>
      <c r="A922" s="76"/>
      <c r="B922" s="76"/>
      <c r="C922" s="77"/>
      <c r="D922" s="77"/>
      <c r="E922" s="77"/>
      <c r="F922" s="78"/>
      <c r="G922" s="77"/>
      <c r="H922" s="78"/>
      <c r="I922" s="77"/>
      <c r="J922" s="78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>
      <c r="A923" s="76"/>
      <c r="B923" s="76"/>
      <c r="C923" s="77"/>
      <c r="D923" s="77"/>
      <c r="E923" s="77"/>
      <c r="F923" s="78"/>
      <c r="G923" s="77"/>
      <c r="H923" s="78"/>
      <c r="I923" s="77"/>
      <c r="J923" s="78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>
      <c r="A924" s="76"/>
      <c r="B924" s="76"/>
      <c r="C924" s="77"/>
      <c r="D924" s="77"/>
      <c r="E924" s="77"/>
      <c r="F924" s="78"/>
      <c r="G924" s="77"/>
      <c r="H924" s="78"/>
      <c r="I924" s="77"/>
      <c r="J924" s="78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>
      <c r="A925" s="76"/>
      <c r="B925" s="76"/>
      <c r="C925" s="77"/>
      <c r="D925" s="77"/>
      <c r="E925" s="77"/>
      <c r="F925" s="78"/>
      <c r="G925" s="77"/>
      <c r="H925" s="78"/>
      <c r="I925" s="77"/>
      <c r="J925" s="78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>
      <c r="A926" s="76"/>
      <c r="B926" s="76"/>
      <c r="C926" s="77"/>
      <c r="D926" s="77"/>
      <c r="E926" s="77"/>
      <c r="F926" s="78"/>
      <c r="G926" s="77"/>
      <c r="H926" s="78"/>
      <c r="I926" s="77"/>
      <c r="J926" s="78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>
      <c r="A927" s="76"/>
      <c r="B927" s="76"/>
      <c r="C927" s="77"/>
      <c r="D927" s="77"/>
      <c r="E927" s="77"/>
      <c r="F927" s="78"/>
      <c r="G927" s="77"/>
      <c r="H927" s="78"/>
      <c r="I927" s="77"/>
      <c r="J927" s="78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>
      <c r="A928" s="76"/>
      <c r="B928" s="76"/>
      <c r="C928" s="77"/>
      <c r="D928" s="77"/>
      <c r="E928" s="77"/>
      <c r="F928" s="78"/>
      <c r="G928" s="77"/>
      <c r="H928" s="78"/>
      <c r="I928" s="77"/>
      <c r="J928" s="78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>
      <c r="A929" s="76"/>
      <c r="B929" s="76"/>
      <c r="C929" s="77"/>
      <c r="D929" s="77"/>
      <c r="E929" s="77"/>
      <c r="F929" s="78"/>
      <c r="G929" s="77"/>
      <c r="H929" s="78"/>
      <c r="I929" s="77"/>
      <c r="J929" s="78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>
      <c r="A930" s="76"/>
      <c r="B930" s="76"/>
      <c r="C930" s="77"/>
      <c r="D930" s="77"/>
      <c r="E930" s="77"/>
      <c r="F930" s="78"/>
      <c r="G930" s="77"/>
      <c r="H930" s="78"/>
      <c r="I930" s="77"/>
      <c r="J930" s="78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>
      <c r="A931" s="76"/>
      <c r="B931" s="76"/>
      <c r="C931" s="77"/>
      <c r="D931" s="77"/>
      <c r="E931" s="77"/>
      <c r="F931" s="78"/>
      <c r="G931" s="77"/>
      <c r="H931" s="78"/>
      <c r="I931" s="77"/>
      <c r="J931" s="78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>
      <c r="A932" s="76"/>
      <c r="B932" s="76"/>
      <c r="C932" s="77"/>
      <c r="D932" s="77"/>
      <c r="E932" s="77"/>
      <c r="F932" s="78"/>
      <c r="G932" s="77"/>
      <c r="H932" s="78"/>
      <c r="I932" s="77"/>
      <c r="J932" s="78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>
      <c r="A933" s="76"/>
      <c r="B933" s="76"/>
      <c r="C933" s="77"/>
      <c r="D933" s="77"/>
      <c r="E933" s="77"/>
      <c r="F933" s="78"/>
      <c r="G933" s="77"/>
      <c r="H933" s="78"/>
      <c r="I933" s="77"/>
      <c r="J933" s="78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>
      <c r="A934" s="76"/>
      <c r="B934" s="76"/>
      <c r="C934" s="77"/>
      <c r="D934" s="77"/>
      <c r="E934" s="77"/>
      <c r="F934" s="78"/>
      <c r="G934" s="77"/>
      <c r="H934" s="78"/>
      <c r="I934" s="77"/>
      <c r="J934" s="78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>
      <c r="A935" s="76"/>
      <c r="B935" s="76"/>
      <c r="C935" s="77"/>
      <c r="D935" s="77"/>
      <c r="E935" s="77"/>
      <c r="F935" s="78"/>
      <c r="G935" s="77"/>
      <c r="H935" s="78"/>
      <c r="I935" s="77"/>
      <c r="J935" s="78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>
      <c r="A936" s="76"/>
      <c r="B936" s="76"/>
      <c r="C936" s="77"/>
      <c r="D936" s="77"/>
      <c r="E936" s="77"/>
      <c r="F936" s="78"/>
      <c r="G936" s="77"/>
      <c r="H936" s="78"/>
      <c r="I936" s="77"/>
      <c r="J936" s="78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>
      <c r="A937" s="76"/>
      <c r="B937" s="76"/>
      <c r="C937" s="77"/>
      <c r="D937" s="77"/>
      <c r="E937" s="77"/>
      <c r="F937" s="78"/>
      <c r="G937" s="77"/>
      <c r="H937" s="78"/>
      <c r="I937" s="77"/>
      <c r="J937" s="78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>
      <c r="A938" s="76"/>
      <c r="B938" s="76"/>
      <c r="C938" s="77"/>
      <c r="D938" s="77"/>
      <c r="E938" s="77"/>
      <c r="F938" s="78"/>
      <c r="G938" s="77"/>
      <c r="H938" s="78"/>
      <c r="I938" s="77"/>
      <c r="J938" s="78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>
      <c r="A939" s="76"/>
      <c r="B939" s="76"/>
      <c r="C939" s="77"/>
      <c r="D939" s="77"/>
      <c r="E939" s="77"/>
      <c r="F939" s="78"/>
      <c r="G939" s="77"/>
      <c r="H939" s="78"/>
      <c r="I939" s="77"/>
      <c r="J939" s="78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>
      <c r="A940" s="76"/>
      <c r="B940" s="76"/>
      <c r="C940" s="77"/>
      <c r="D940" s="77"/>
      <c r="E940" s="77"/>
      <c r="F940" s="78"/>
      <c r="G940" s="77"/>
      <c r="H940" s="78"/>
      <c r="I940" s="77"/>
      <c r="J940" s="78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>
      <c r="A941" s="76"/>
      <c r="B941" s="76"/>
      <c r="C941" s="77"/>
      <c r="D941" s="77"/>
      <c r="E941" s="77"/>
      <c r="F941" s="78"/>
      <c r="G941" s="77"/>
      <c r="H941" s="78"/>
      <c r="I941" s="77"/>
      <c r="J941" s="78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>
      <c r="A942" s="76"/>
      <c r="B942" s="76"/>
      <c r="C942" s="77"/>
      <c r="D942" s="77"/>
      <c r="E942" s="77"/>
      <c r="F942" s="78"/>
      <c r="G942" s="77"/>
      <c r="H942" s="78"/>
      <c r="I942" s="77"/>
      <c r="J942" s="78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>
      <c r="A943" s="76"/>
      <c r="B943" s="76"/>
      <c r="C943" s="77"/>
      <c r="D943" s="77"/>
      <c r="E943" s="77"/>
      <c r="F943" s="78"/>
      <c r="G943" s="77"/>
      <c r="H943" s="78"/>
      <c r="I943" s="77"/>
      <c r="J943" s="78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>
      <c r="A944" s="76"/>
      <c r="B944" s="76"/>
      <c r="C944" s="77"/>
      <c r="D944" s="77"/>
      <c r="E944" s="77"/>
      <c r="F944" s="78"/>
      <c r="G944" s="77"/>
      <c r="H944" s="78"/>
      <c r="I944" s="77"/>
      <c r="J944" s="78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>
      <c r="A945" s="76"/>
      <c r="B945" s="76"/>
      <c r="C945" s="77"/>
      <c r="D945" s="77"/>
      <c r="E945" s="77"/>
      <c r="F945" s="78"/>
      <c r="G945" s="77"/>
      <c r="H945" s="78"/>
      <c r="I945" s="77"/>
      <c r="J945" s="78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>
      <c r="A946" s="76"/>
      <c r="B946" s="76"/>
      <c r="C946" s="77"/>
      <c r="D946" s="77"/>
      <c r="E946" s="77"/>
      <c r="F946" s="78"/>
      <c r="G946" s="77"/>
      <c r="H946" s="78"/>
      <c r="I946" s="77"/>
      <c r="J946" s="78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>
      <c r="A947" s="76"/>
      <c r="B947" s="76"/>
      <c r="C947" s="77"/>
      <c r="D947" s="77"/>
      <c r="E947" s="77"/>
      <c r="F947" s="78"/>
      <c r="G947" s="77"/>
      <c r="H947" s="78"/>
      <c r="I947" s="77"/>
      <c r="J947" s="78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>
      <c r="A948" s="76"/>
      <c r="B948" s="76"/>
      <c r="C948" s="77"/>
      <c r="D948" s="77"/>
      <c r="E948" s="77"/>
      <c r="F948" s="78"/>
      <c r="G948" s="77"/>
      <c r="H948" s="78"/>
      <c r="I948" s="77"/>
      <c r="J948" s="78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>
      <c r="A949" s="76"/>
      <c r="B949" s="76"/>
      <c r="C949" s="77"/>
      <c r="D949" s="77"/>
      <c r="E949" s="77"/>
      <c r="F949" s="78"/>
      <c r="G949" s="77"/>
      <c r="H949" s="78"/>
      <c r="I949" s="77"/>
      <c r="J949" s="78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>
      <c r="A950" s="76"/>
      <c r="B950" s="76"/>
      <c r="C950" s="77"/>
      <c r="D950" s="77"/>
      <c r="E950" s="77"/>
      <c r="F950" s="78"/>
      <c r="G950" s="77"/>
      <c r="H950" s="78"/>
      <c r="I950" s="77"/>
      <c r="J950" s="78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>
      <c r="A951" s="76"/>
      <c r="B951" s="76"/>
      <c r="C951" s="77"/>
      <c r="D951" s="77"/>
      <c r="E951" s="77"/>
      <c r="F951" s="78"/>
      <c r="G951" s="77"/>
      <c r="H951" s="78"/>
      <c r="I951" s="77"/>
      <c r="J951" s="78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>
      <c r="A952" s="76"/>
      <c r="B952" s="76"/>
      <c r="C952" s="77"/>
      <c r="D952" s="77"/>
      <c r="E952" s="77"/>
      <c r="F952" s="78"/>
      <c r="G952" s="77"/>
      <c r="H952" s="78"/>
      <c r="I952" s="77"/>
      <c r="J952" s="78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>
      <c r="A953" s="76"/>
      <c r="B953" s="76"/>
      <c r="C953" s="77"/>
      <c r="D953" s="77"/>
      <c r="E953" s="77"/>
      <c r="F953" s="78"/>
      <c r="G953" s="77"/>
      <c r="H953" s="78"/>
      <c r="I953" s="77"/>
      <c r="J953" s="78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>
      <c r="A954" s="76"/>
      <c r="B954" s="76"/>
      <c r="C954" s="77"/>
      <c r="D954" s="77"/>
      <c r="E954" s="77"/>
      <c r="F954" s="78"/>
      <c r="G954" s="77"/>
      <c r="H954" s="78"/>
      <c r="I954" s="77"/>
      <c r="J954" s="78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>
      <c r="A955" s="76"/>
      <c r="B955" s="76"/>
      <c r="C955" s="77"/>
      <c r="D955" s="77"/>
      <c r="E955" s="77"/>
      <c r="F955" s="78"/>
      <c r="G955" s="77"/>
      <c r="H955" s="78"/>
      <c r="I955" s="77"/>
      <c r="J955" s="78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>
      <c r="A956" s="76"/>
      <c r="B956" s="76"/>
      <c r="C956" s="77"/>
      <c r="D956" s="77"/>
      <c r="E956" s="77"/>
      <c r="F956" s="78"/>
      <c r="G956" s="77"/>
      <c r="H956" s="78"/>
      <c r="I956" s="77"/>
      <c r="J956" s="78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>
      <c r="A957" s="76"/>
      <c r="B957" s="76"/>
      <c r="C957" s="77"/>
      <c r="D957" s="77"/>
      <c r="E957" s="77"/>
      <c r="F957" s="78"/>
      <c r="G957" s="77"/>
      <c r="H957" s="78"/>
      <c r="I957" s="77"/>
      <c r="J957" s="78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>
      <c r="A958" s="76"/>
      <c r="B958" s="76"/>
      <c r="C958" s="77"/>
      <c r="D958" s="77"/>
      <c r="E958" s="77"/>
      <c r="F958" s="78"/>
      <c r="G958" s="77"/>
      <c r="H958" s="78"/>
      <c r="I958" s="77"/>
      <c r="J958" s="78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>
      <c r="A959" s="76"/>
      <c r="B959" s="76"/>
      <c r="C959" s="77"/>
      <c r="D959" s="77"/>
      <c r="E959" s="77"/>
      <c r="F959" s="78"/>
      <c r="G959" s="77"/>
      <c r="H959" s="78"/>
      <c r="I959" s="77"/>
      <c r="J959" s="78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>
      <c r="A960" s="76"/>
      <c r="B960" s="76"/>
      <c r="C960" s="77"/>
      <c r="D960" s="77"/>
      <c r="E960" s="77"/>
      <c r="F960" s="78"/>
      <c r="G960" s="77"/>
      <c r="H960" s="78"/>
      <c r="I960" s="77"/>
      <c r="J960" s="78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>
      <c r="A961" s="76"/>
      <c r="B961" s="76"/>
      <c r="C961" s="77"/>
      <c r="D961" s="77"/>
      <c r="E961" s="77"/>
      <c r="F961" s="78"/>
      <c r="G961" s="77"/>
      <c r="H961" s="78"/>
      <c r="I961" s="77"/>
      <c r="J961" s="78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>
      <c r="A962" s="76"/>
      <c r="B962" s="76"/>
      <c r="C962" s="77"/>
      <c r="D962" s="77"/>
      <c r="E962" s="77"/>
      <c r="F962" s="78"/>
      <c r="G962" s="77"/>
      <c r="H962" s="78"/>
      <c r="I962" s="77"/>
      <c r="J962" s="78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>
      <c r="A963" s="76"/>
      <c r="B963" s="76"/>
      <c r="C963" s="77"/>
      <c r="D963" s="77"/>
      <c r="E963" s="77"/>
      <c r="F963" s="78"/>
      <c r="G963" s="77"/>
      <c r="H963" s="78"/>
      <c r="I963" s="77"/>
      <c r="J963" s="78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>
      <c r="A964" s="76"/>
      <c r="B964" s="76"/>
      <c r="C964" s="77"/>
      <c r="D964" s="77"/>
      <c r="E964" s="77"/>
      <c r="F964" s="78"/>
      <c r="G964" s="77"/>
      <c r="H964" s="78"/>
      <c r="I964" s="77"/>
      <c r="J964" s="78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>
      <c r="A965" s="76"/>
      <c r="B965" s="76"/>
      <c r="C965" s="77"/>
      <c r="D965" s="77"/>
      <c r="E965" s="77"/>
      <c r="F965" s="78"/>
      <c r="G965" s="77"/>
      <c r="H965" s="78"/>
      <c r="I965" s="77"/>
      <c r="J965" s="78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>
      <c r="A966" s="76"/>
      <c r="B966" s="76"/>
      <c r="C966" s="77"/>
      <c r="D966" s="77"/>
      <c r="E966" s="77"/>
      <c r="F966" s="78"/>
      <c r="G966" s="77"/>
      <c r="H966" s="78"/>
      <c r="I966" s="77"/>
      <c r="J966" s="78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>
      <c r="A967" s="76"/>
      <c r="B967" s="76"/>
      <c r="C967" s="77"/>
      <c r="D967" s="77"/>
      <c r="E967" s="77"/>
      <c r="F967" s="78"/>
      <c r="G967" s="77"/>
      <c r="H967" s="78"/>
      <c r="I967" s="77"/>
      <c r="J967" s="78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>
      <c r="A968" s="76"/>
      <c r="B968" s="76"/>
      <c r="C968" s="77"/>
      <c r="D968" s="77"/>
      <c r="E968" s="77"/>
      <c r="F968" s="78"/>
      <c r="G968" s="77"/>
      <c r="H968" s="78"/>
      <c r="I968" s="77"/>
      <c r="J968" s="78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>
      <c r="A969" s="76"/>
      <c r="B969" s="76"/>
      <c r="C969" s="77"/>
      <c r="D969" s="77"/>
      <c r="E969" s="77"/>
      <c r="F969" s="78"/>
      <c r="G969" s="77"/>
      <c r="H969" s="78"/>
      <c r="I969" s="77"/>
      <c r="J969" s="78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>
      <c r="A970" s="76"/>
      <c r="B970" s="76"/>
      <c r="C970" s="77"/>
      <c r="D970" s="77"/>
      <c r="E970" s="77"/>
      <c r="F970" s="78"/>
      <c r="G970" s="77"/>
      <c r="H970" s="78"/>
      <c r="I970" s="77"/>
      <c r="J970" s="78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>
      <c r="A971" s="76"/>
      <c r="B971" s="76"/>
      <c r="C971" s="77"/>
      <c r="D971" s="77"/>
      <c r="E971" s="77"/>
      <c r="F971" s="78"/>
      <c r="G971" s="77"/>
      <c r="H971" s="78"/>
      <c r="I971" s="77"/>
      <c r="J971" s="78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>
      <c r="A972" s="76"/>
      <c r="B972" s="76"/>
      <c r="C972" s="77"/>
      <c r="D972" s="77"/>
      <c r="E972" s="77"/>
      <c r="F972" s="78"/>
      <c r="G972" s="77"/>
      <c r="H972" s="78"/>
      <c r="I972" s="77"/>
      <c r="J972" s="78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>
      <c r="A973" s="76"/>
      <c r="B973" s="76"/>
      <c r="C973" s="77"/>
      <c r="D973" s="77"/>
      <c r="E973" s="77"/>
      <c r="F973" s="78"/>
      <c r="G973" s="77"/>
      <c r="H973" s="78"/>
      <c r="I973" s="77"/>
      <c r="J973" s="78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>
      <c r="A974" s="76"/>
      <c r="B974" s="76"/>
      <c r="C974" s="77"/>
      <c r="D974" s="77"/>
      <c r="E974" s="77"/>
      <c r="F974" s="78"/>
      <c r="G974" s="77"/>
      <c r="H974" s="78"/>
      <c r="I974" s="77"/>
      <c r="J974" s="78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>
      <c r="A975" s="76"/>
      <c r="B975" s="76"/>
      <c r="C975" s="77"/>
      <c r="D975" s="77"/>
      <c r="E975" s="77"/>
      <c r="F975" s="78"/>
      <c r="G975" s="77"/>
      <c r="H975" s="78"/>
      <c r="I975" s="77"/>
      <c r="J975" s="78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>
      <c r="A976" s="76"/>
      <c r="B976" s="76"/>
      <c r="C976" s="77"/>
      <c r="D976" s="77"/>
      <c r="E976" s="77"/>
      <c r="F976" s="78"/>
      <c r="G976" s="77"/>
      <c r="H976" s="78"/>
      <c r="I976" s="77"/>
      <c r="J976" s="78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>
      <c r="A977" s="76"/>
      <c r="B977" s="76"/>
      <c r="C977" s="77"/>
      <c r="D977" s="77"/>
      <c r="E977" s="77"/>
      <c r="F977" s="78"/>
      <c r="G977" s="77"/>
      <c r="H977" s="78"/>
      <c r="I977" s="77"/>
      <c r="J977" s="78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>
      <c r="A978" s="76"/>
      <c r="B978" s="76"/>
      <c r="C978" s="77"/>
      <c r="D978" s="77"/>
      <c r="E978" s="77"/>
      <c r="F978" s="78"/>
      <c r="G978" s="77"/>
      <c r="H978" s="78"/>
      <c r="I978" s="77"/>
      <c r="J978" s="78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>
      <c r="A979" s="76"/>
      <c r="B979" s="76"/>
      <c r="C979" s="77"/>
      <c r="D979" s="77"/>
      <c r="E979" s="77"/>
      <c r="F979" s="78"/>
      <c r="G979" s="77"/>
      <c r="H979" s="78"/>
      <c r="I979" s="77"/>
      <c r="J979" s="78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>
      <c r="A980" s="76"/>
      <c r="B980" s="76"/>
      <c r="C980" s="77"/>
      <c r="D980" s="77"/>
      <c r="E980" s="77"/>
      <c r="F980" s="78"/>
      <c r="G980" s="77"/>
      <c r="H980" s="78"/>
      <c r="I980" s="77"/>
      <c r="J980" s="78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>
      <c r="A981" s="76"/>
      <c r="B981" s="76"/>
      <c r="C981" s="77"/>
      <c r="D981" s="77"/>
      <c r="E981" s="77"/>
      <c r="F981" s="78"/>
      <c r="G981" s="77"/>
      <c r="H981" s="78"/>
      <c r="I981" s="77"/>
      <c r="J981" s="78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>
      <c r="A982" s="76"/>
      <c r="B982" s="76"/>
      <c r="C982" s="77"/>
      <c r="D982" s="77"/>
      <c r="E982" s="77"/>
      <c r="F982" s="78"/>
      <c r="G982" s="77"/>
      <c r="H982" s="78"/>
      <c r="I982" s="77"/>
      <c r="J982" s="78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>
      <c r="A983" s="76"/>
      <c r="B983" s="76"/>
      <c r="C983" s="77"/>
      <c r="D983" s="77"/>
      <c r="E983" s="77"/>
      <c r="F983" s="78"/>
      <c r="G983" s="77"/>
      <c r="H983" s="78"/>
      <c r="I983" s="77"/>
      <c r="J983" s="78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>
      <c r="A984" s="76"/>
      <c r="B984" s="76"/>
      <c r="C984" s="77"/>
      <c r="D984" s="77"/>
      <c r="E984" s="77"/>
      <c r="F984" s="78"/>
      <c r="G984" s="77"/>
      <c r="H984" s="78"/>
      <c r="I984" s="77"/>
      <c r="J984" s="78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>
      <c r="A985" s="76"/>
      <c r="B985" s="76"/>
      <c r="C985" s="77"/>
      <c r="D985" s="77"/>
      <c r="E985" s="77"/>
      <c r="F985" s="78"/>
      <c r="G985" s="77"/>
      <c r="H985" s="78"/>
      <c r="I985" s="77"/>
      <c r="J985" s="78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>
      <c r="A986" s="76"/>
      <c r="B986" s="76"/>
      <c r="C986" s="77"/>
      <c r="D986" s="77"/>
      <c r="E986" s="77"/>
      <c r="F986" s="78"/>
      <c r="G986" s="77"/>
      <c r="H986" s="78"/>
      <c r="I986" s="77"/>
      <c r="J986" s="78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>
      <c r="A987" s="76"/>
      <c r="B987" s="76"/>
      <c r="C987" s="77"/>
      <c r="D987" s="77"/>
      <c r="E987" s="77"/>
      <c r="F987" s="78"/>
      <c r="G987" s="77"/>
      <c r="H987" s="78"/>
      <c r="I987" s="77"/>
      <c r="J987" s="78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>
      <c r="A988" s="76"/>
      <c r="B988" s="76"/>
      <c r="C988" s="77"/>
      <c r="D988" s="77"/>
      <c r="E988" s="77"/>
      <c r="F988" s="78"/>
      <c r="G988" s="77"/>
      <c r="H988" s="78"/>
      <c r="I988" s="77"/>
      <c r="J988" s="78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>
      <c r="A989" s="76"/>
      <c r="B989" s="76"/>
      <c r="C989" s="77"/>
      <c r="D989" s="77"/>
      <c r="E989" s="77"/>
      <c r="F989" s="78"/>
      <c r="G989" s="77"/>
      <c r="H989" s="78"/>
      <c r="I989" s="77"/>
      <c r="J989" s="78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>
      <c r="A990" s="76"/>
      <c r="B990" s="76"/>
      <c r="C990" s="77"/>
      <c r="D990" s="77"/>
      <c r="E990" s="77"/>
      <c r="F990" s="78"/>
      <c r="G990" s="77"/>
      <c r="H990" s="78"/>
      <c r="I990" s="77"/>
      <c r="J990" s="78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>
      <c r="A991" s="76"/>
      <c r="B991" s="76"/>
      <c r="C991" s="77"/>
      <c r="D991" s="77"/>
      <c r="E991" s="77"/>
      <c r="F991" s="78"/>
      <c r="G991" s="77"/>
      <c r="H991" s="78"/>
      <c r="I991" s="77"/>
      <c r="J991" s="78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>
      <c r="A992" s="76"/>
      <c r="B992" s="76"/>
      <c r="C992" s="77"/>
      <c r="D992" s="77"/>
      <c r="E992" s="77"/>
      <c r="F992" s="78"/>
      <c r="G992" s="77"/>
      <c r="H992" s="78"/>
      <c r="I992" s="77"/>
      <c r="J992" s="78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>
      <c r="A993" s="76"/>
      <c r="B993" s="76"/>
      <c r="C993" s="77"/>
      <c r="D993" s="77"/>
      <c r="E993" s="77"/>
      <c r="F993" s="78"/>
      <c r="G993" s="77"/>
      <c r="H993" s="78"/>
      <c r="I993" s="77"/>
      <c r="J993" s="78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>
      <c r="A994" s="76"/>
      <c r="B994" s="76"/>
      <c r="C994" s="77"/>
      <c r="D994" s="77"/>
      <c r="E994" s="77"/>
      <c r="F994" s="78"/>
      <c r="G994" s="77"/>
      <c r="H994" s="78"/>
      <c r="I994" s="77"/>
      <c r="J994" s="78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>
      <c r="A995" s="76"/>
      <c r="B995" s="76"/>
      <c r="C995" s="77"/>
      <c r="D995" s="77"/>
      <c r="E995" s="77"/>
      <c r="F995" s="78"/>
      <c r="G995" s="77"/>
      <c r="H995" s="78"/>
      <c r="I995" s="77"/>
      <c r="J995" s="78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>
      <c r="A996" s="76"/>
      <c r="B996" s="76"/>
      <c r="C996" s="77"/>
      <c r="D996" s="77"/>
      <c r="E996" s="77"/>
      <c r="F996" s="78"/>
      <c r="G996" s="77"/>
      <c r="H996" s="78"/>
      <c r="I996" s="77"/>
      <c r="J996" s="78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>
      <c r="A997" s="76"/>
      <c r="B997" s="76"/>
      <c r="C997" s="77"/>
      <c r="D997" s="77"/>
      <c r="E997" s="77"/>
      <c r="F997" s="78"/>
      <c r="G997" s="77"/>
      <c r="H997" s="78"/>
      <c r="I997" s="77"/>
      <c r="J997" s="78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>
      <c r="A998" s="76"/>
      <c r="B998" s="76"/>
      <c r="C998" s="77"/>
      <c r="D998" s="77"/>
      <c r="E998" s="77"/>
      <c r="F998" s="78"/>
      <c r="G998" s="77"/>
      <c r="H998" s="78"/>
      <c r="I998" s="77"/>
      <c r="J998" s="78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>
      <c r="A999" s="76"/>
      <c r="B999" s="76"/>
      <c r="C999" s="77"/>
      <c r="D999" s="77"/>
      <c r="E999" s="77"/>
      <c r="F999" s="78"/>
      <c r="G999" s="77"/>
      <c r="H999" s="78"/>
      <c r="I999" s="77"/>
      <c r="J999" s="78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>
      <c r="A1000" s="76"/>
      <c r="B1000" s="76"/>
      <c r="C1000" s="77"/>
      <c r="D1000" s="77"/>
      <c r="E1000" s="77"/>
      <c r="F1000" s="78"/>
      <c r="G1000" s="77"/>
      <c r="H1000" s="78"/>
      <c r="I1000" s="77"/>
      <c r="J1000" s="78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</sheetData>
  <conditionalFormatting sqref="B123:B127">
    <cfRule type="containsText" dxfId="4" priority="1" operator="containsText" text="0">
      <formula>NOT(ISERROR(SEARCH(("0"),(B123))))</formula>
    </cfRule>
  </conditionalFormatting>
  <conditionalFormatting sqref="B123:B127">
    <cfRule type="containsText" dxfId="4" priority="2" operator="containsText" text="0">
      <formula>NOT(ISERROR(SEARCH(("0"),(B123))))</formula>
    </cfRule>
  </conditionalFormatting>
  <conditionalFormatting sqref="B123:B127">
    <cfRule type="containsText" dxfId="4" priority="3" operator="containsText" text="0">
      <formula>NOT(ISERROR(SEARCH(("0"),(B123))))</formula>
    </cfRule>
  </conditionalFormatting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80"/>
      <c r="B1" s="80" t="s">
        <v>141</v>
      </c>
      <c r="C1" s="81" t="s">
        <v>123</v>
      </c>
      <c r="D1" s="82" t="s">
        <v>142</v>
      </c>
      <c r="E1" s="83" t="s">
        <v>143</v>
      </c>
      <c r="G1" s="84" t="s">
        <v>144</v>
      </c>
      <c r="H1" s="53">
        <f>MATCH("",A2:A1001,-1)</f>
        <v>73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ht="14.25" customHeight="1">
      <c r="A2" s="86" t="str">
        <f>IFERROR(__xludf.DUMMYFUNCTION(" IMPORTRANGE(""https://docs.google.com/spreadsheets/d/1Ypo_Zz--z89LkrJiKNMz7_FmkzsZLI30RiRjoY8vXxE/edit#gid=243491689"",""extrac-Roller Coaster-1!A2:A161"")"),"FridAKahlo")</f>
        <v>FridAKahlo</v>
      </c>
      <c r="B2" s="87">
        <v>1.0</v>
      </c>
      <c r="C2" s="88">
        <f t="shared" ref="C2:C160" si="1">525*(1-(B2/($H$1+1)))*POWER((SQRT(($H$1+1)/B2)),1/2)</f>
        <v>1519.002098</v>
      </c>
      <c r="D2" s="89" t="str">
        <f>VLOOKUP(A2,'Classement RoC'!$B$2:$C$150,1,0)</f>
        <v>FridAKahlo</v>
      </c>
      <c r="E2" s="90" t="str">
        <f t="shared" ref="E2:E160" si="2">IF(D2=A2,"","erreur")</f>
        <v/>
      </c>
      <c r="F2" s="57" t="str">
        <f>VLOOKUP(A2,'Classement Général'!$B$2:$B$150,1,0)</f>
        <v>FridAKahlo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ht="14.25" customHeight="1">
      <c r="A3" s="91" t="str">
        <f>IFERROR(__xludf.DUMMYFUNCTION("""COMPUTED_VALUE"""),"SINGE7")</f>
        <v>SINGE7</v>
      </c>
      <c r="B3" s="92">
        <v>2.0</v>
      </c>
      <c r="C3" s="88">
        <f t="shared" si="1"/>
        <v>1259.825838</v>
      </c>
      <c r="D3" s="89" t="str">
        <f>VLOOKUP(A3,'Classement RoC'!$B$2:$C$150,1,0)</f>
        <v>SINGE7</v>
      </c>
      <c r="E3" s="90" t="str">
        <f t="shared" si="2"/>
        <v/>
      </c>
      <c r="F3" s="57" t="str">
        <f>VLOOKUP(A3,'Classement Général'!$B$2:$B$150,1,0)</f>
        <v>SINGE7</v>
      </c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ht="14.25" customHeight="1">
      <c r="A4" s="91" t="str">
        <f>IFERROR(__xludf.DUMMYFUNCTION("""COMPUTED_VALUE"""),"Pomb1664")</f>
        <v>Pomb1664</v>
      </c>
      <c r="B4" s="87">
        <v>3.0</v>
      </c>
      <c r="C4" s="88">
        <f t="shared" si="1"/>
        <v>1122.570302</v>
      </c>
      <c r="D4" s="89" t="str">
        <f>VLOOKUP(A4,'Classement RoC'!$B$2:$C$150,1,0)</f>
        <v>POMB1664</v>
      </c>
      <c r="E4" s="90" t="str">
        <f t="shared" si="2"/>
        <v/>
      </c>
      <c r="F4" s="57" t="str">
        <f>VLOOKUP(A4,'Classement Général'!$B$2:$B$150,1,0)</f>
        <v>POMB1664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ht="14.25" customHeight="1">
      <c r="A5" s="91" t="str">
        <f>IFERROR(__xludf.DUMMYFUNCTION("""COMPUTED_VALUE"""),"sozen")</f>
        <v>sozen</v>
      </c>
      <c r="B5" s="92">
        <v>4.0</v>
      </c>
      <c r="C5" s="88">
        <f t="shared" si="1"/>
        <v>1029.955725</v>
      </c>
      <c r="D5" s="89" t="str">
        <f>VLOOKUP(A5,'Classement RoC'!$B$2:$C$150,1,0)</f>
        <v>sozen</v>
      </c>
      <c r="E5" s="94" t="str">
        <f t="shared" si="2"/>
        <v/>
      </c>
      <c r="F5" s="57" t="str">
        <f>VLOOKUP(A5,'Classement Général'!$B$2:$B$150,1,0)</f>
        <v>sozen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ht="14.25" customHeight="1">
      <c r="A6" s="91" t="str">
        <f>IFERROR(__xludf.DUMMYFUNCTION("""COMPUTED_VALUE"""),"chocobueno")</f>
        <v>chocobueno</v>
      </c>
      <c r="B6" s="87">
        <v>5.0</v>
      </c>
      <c r="C6" s="88">
        <f t="shared" si="1"/>
        <v>960.1566701</v>
      </c>
      <c r="D6" s="89" t="str">
        <f>VLOOKUP(A6,'Classement RoC'!$B$2:$C$150,1,0)</f>
        <v>chocobueno</v>
      </c>
      <c r="E6" s="94" t="str">
        <f t="shared" si="2"/>
        <v/>
      </c>
      <c r="F6" s="57" t="str">
        <f>VLOOKUP(A6,'Classement Général'!$B$2:$B$150,1,0)</f>
        <v>chocobueno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ht="14.25" customHeight="1">
      <c r="A7" s="91" t="str">
        <f>IFERROR(__xludf.DUMMYFUNCTION("""COMPUTED_VALUE"""),"Joseph")</f>
        <v>Joseph</v>
      </c>
      <c r="B7" s="92">
        <v>6.0</v>
      </c>
      <c r="C7" s="88">
        <f t="shared" si="1"/>
        <v>904.0794833</v>
      </c>
      <c r="D7" s="89" t="str">
        <f>VLOOKUP(A7,'Classement RoC'!$B$2:$C$150,1,0)</f>
        <v>Joseph</v>
      </c>
      <c r="E7" s="94" t="str">
        <f t="shared" si="2"/>
        <v/>
      </c>
      <c r="F7" s="57" t="str">
        <f>VLOOKUP(A7,'Classement Général'!$B$2:$B$150,1,0)</f>
        <v>Joseph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ht="14.25" customHeight="1">
      <c r="A8" s="91" t="str">
        <f>IFERROR(__xludf.DUMMYFUNCTION("""COMPUTED_VALUE"""),"Lylyen")</f>
        <v>Lylyen</v>
      </c>
      <c r="B8" s="87">
        <v>7.0</v>
      </c>
      <c r="C8" s="88">
        <f t="shared" si="1"/>
        <v>857.1085084</v>
      </c>
      <c r="D8" s="89" t="str">
        <f>VLOOKUP(A8,'Classement RoC'!$B$2:$C$150,1,0)</f>
        <v>Lylyen</v>
      </c>
      <c r="E8" s="94" t="str">
        <f t="shared" si="2"/>
        <v/>
      </c>
      <c r="F8" s="57" t="str">
        <f>VLOOKUP(A8,'Classement Général'!$B$2:$B$150,1,0)</f>
        <v>Lylyen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ht="14.25" customHeight="1">
      <c r="A9" s="91" t="str">
        <f>IFERROR(__xludf.DUMMYFUNCTION("""COMPUTED_VALUE"""),"gregol2")</f>
        <v>gregol2</v>
      </c>
      <c r="B9" s="92">
        <v>8.0</v>
      </c>
      <c r="C9" s="88">
        <f t="shared" si="1"/>
        <v>816.5954437</v>
      </c>
      <c r="D9" s="89" t="str">
        <f>VLOOKUP(A9,'Classement RoC'!$B$2:$C$150,1,0)</f>
        <v>gregol2</v>
      </c>
      <c r="E9" s="94" t="str">
        <f t="shared" si="2"/>
        <v/>
      </c>
      <c r="F9" s="57" t="str">
        <f>VLOOKUP(A9,'Classement Général'!$B$2:$B$150,1,0)</f>
        <v>Gregol2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ht="14.25" customHeight="1">
      <c r="A10" s="91" t="str">
        <f>IFERROR(__xludf.DUMMYFUNCTION("""COMPUTED_VALUE"""),"chatouill86")</f>
        <v>chatouill86</v>
      </c>
      <c r="B10" s="87">
        <v>9.0</v>
      </c>
      <c r="C10" s="88">
        <f t="shared" si="1"/>
        <v>780.8870899</v>
      </c>
      <c r="D10" s="89" t="str">
        <f>VLOOKUP(A10,'Classement RoC'!$B$2:$C$150,1,0)</f>
        <v>chatouill86</v>
      </c>
      <c r="E10" s="94" t="str">
        <f t="shared" si="2"/>
        <v/>
      </c>
      <c r="F10" s="57" t="str">
        <f>VLOOKUP(A10,'Classement Général'!$B$2:$B$150,1,0)</f>
        <v>chatouill86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ht="14.25" customHeight="1">
      <c r="A11" s="91" t="str">
        <f>IFERROR(__xludf.DUMMYFUNCTION("""COMPUTED_VALUE"""),"Kaio Du Nord")</f>
        <v>Kaio Du Nord</v>
      </c>
      <c r="B11" s="92">
        <v>10.0</v>
      </c>
      <c r="C11" s="88">
        <f t="shared" si="1"/>
        <v>748.8856134</v>
      </c>
      <c r="D11" s="89" t="str">
        <f>VLOOKUP(A11,'Classement RoC'!$B$2:$C$150,1,0)</f>
        <v>Kaio Du Nord</v>
      </c>
      <c r="E11" s="94" t="str">
        <f t="shared" si="2"/>
        <v/>
      </c>
      <c r="F11" s="57" t="str">
        <f>VLOOKUP(A11,'Classement Général'!$B$2:$B$150,1,0)</f>
        <v>Kaio Du Nord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ht="14.25" customHeight="1">
      <c r="A12" s="91" t="str">
        <f>IFERROR(__xludf.DUMMYFUNCTION("""COMPUTED_VALUE"""),"SIr_Tango")</f>
        <v>SIr_Tango</v>
      </c>
      <c r="B12" s="87">
        <v>11.0</v>
      </c>
      <c r="C12" s="88">
        <f t="shared" si="1"/>
        <v>719.8266009</v>
      </c>
      <c r="D12" s="89" t="str">
        <f>VLOOKUP(A12,'Classement RoC'!$B$2:$C$150,1,0)</f>
        <v>SIr_Tango</v>
      </c>
      <c r="E12" s="94" t="str">
        <f t="shared" si="2"/>
        <v/>
      </c>
      <c r="F12" s="57" t="str">
        <f>VLOOKUP(A12,'Classement Général'!$B$2:$B$150,1,0)</f>
        <v>Sir_Tango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ht="14.25" customHeight="1">
      <c r="A13" s="91" t="str">
        <f>IFERROR(__xludf.DUMMYFUNCTION("""COMPUTED_VALUE"""),"fistipanda")</f>
        <v>fistipanda</v>
      </c>
      <c r="B13" s="92">
        <v>12.0</v>
      </c>
      <c r="C13" s="88">
        <f t="shared" si="1"/>
        <v>693.157444</v>
      </c>
      <c r="D13" s="89" t="str">
        <f>VLOOKUP(A13,'Classement RoC'!$B$2:$C$150,1,0)</f>
        <v>Fistipanda</v>
      </c>
      <c r="E13" s="94" t="str">
        <f t="shared" si="2"/>
        <v/>
      </c>
      <c r="F13" s="57" t="str">
        <f>VLOOKUP(A13,'Classement Général'!$B$2:$B$150,1,0)</f>
        <v>Fistipanda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ht="14.25" customHeight="1">
      <c r="A14" s="91" t="str">
        <f>IFERROR(__xludf.DUMMYFUNCTION("""COMPUTED_VALUE"""),"8kinder6")</f>
        <v>8kinder6</v>
      </c>
      <c r="B14" s="87">
        <v>13.0</v>
      </c>
      <c r="C14" s="88">
        <f t="shared" si="1"/>
        <v>668.466289</v>
      </c>
      <c r="D14" s="89" t="str">
        <f>VLOOKUP(A14,'Classement RoC'!$B$2:$C$150,1,0)</f>
        <v>8kinder6</v>
      </c>
      <c r="E14" s="94" t="str">
        <f t="shared" si="2"/>
        <v/>
      </c>
      <c r="F14" s="57" t="str">
        <f>VLOOKUP(A14,'Classement Général'!$B$2:$B$150,1,0)</f>
        <v>8kinder6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ht="14.25" customHeight="1">
      <c r="A15" s="91" t="str">
        <f>IFERROR(__xludf.DUMMYFUNCTION("""COMPUTED_VALUE"""),"i K K i")</f>
        <v>i K K i</v>
      </c>
      <c r="B15" s="92">
        <v>14.0</v>
      </c>
      <c r="C15" s="88">
        <f t="shared" si="1"/>
        <v>645.4383333</v>
      </c>
      <c r="D15" s="89" t="str">
        <f>VLOOKUP(A15,'Classement RoC'!$B$2:$C$150,1,0)</f>
        <v>i K K i</v>
      </c>
      <c r="E15" s="94" t="str">
        <f t="shared" si="2"/>
        <v/>
      </c>
      <c r="F15" s="57" t="str">
        <f>VLOOKUP(A15,'Classement Général'!$B$2:$B$150,1,0)</f>
        <v>i K K i</v>
      </c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ht="14.25" customHeight="1">
      <c r="A16" s="91" t="str">
        <f>IFERROR(__xludf.DUMMYFUNCTION("""COMPUTED_VALUE"""),"LaKlot2Cmort")</f>
        <v>LaKlot2Cmort</v>
      </c>
      <c r="B16" s="87">
        <v>15.0</v>
      </c>
      <c r="C16" s="88">
        <f t="shared" si="1"/>
        <v>623.8277798</v>
      </c>
      <c r="D16" s="89" t="str">
        <f>VLOOKUP(A16,'Classement RoC'!$B$2:$C$150,1,0)</f>
        <v>LaKlot2Cmort</v>
      </c>
      <c r="E16" s="94" t="str">
        <f t="shared" si="2"/>
        <v/>
      </c>
      <c r="F16" s="57" t="str">
        <f>VLOOKUP(A16,'Classement Général'!$B$2:$B$150,1,0)</f>
        <v>Laklot2Cmort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ht="14.25" customHeight="1">
      <c r="A17" s="91" t="str">
        <f>IFERROR(__xludf.DUMMYFUNCTION("""COMPUTED_VALUE"""),"Phil1308")</f>
        <v>Phil1308</v>
      </c>
      <c r="B17" s="92">
        <v>16.0</v>
      </c>
      <c r="C17" s="88">
        <f t="shared" si="1"/>
        <v>603.4391897</v>
      </c>
      <c r="D17" s="89" t="str">
        <f>VLOOKUP(A17,'Classement RoC'!$B$2:$C$150,1,0)</f>
        <v>Phil1308</v>
      </c>
      <c r="E17" s="94" t="str">
        <f t="shared" si="2"/>
        <v/>
      </c>
      <c r="F17" s="57" t="str">
        <f>VLOOKUP(A17,'Classement Général'!$B$2:$B$150,1,0)</f>
        <v>Phil1308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ht="14.25" customHeight="1">
      <c r="A18" s="91" t="str">
        <f>IFERROR(__xludf.DUMMYFUNCTION("""COMPUTED_VALUE"""),"sonic86")</f>
        <v>sonic86</v>
      </c>
      <c r="B18" s="87">
        <v>17.0</v>
      </c>
      <c r="C18" s="88">
        <f t="shared" si="1"/>
        <v>584.114704</v>
      </c>
      <c r="D18" s="89" t="str">
        <f>VLOOKUP(A18,'Classement RoC'!$B$2:$C$150,1,0)</f>
        <v>sonic86</v>
      </c>
      <c r="E18" s="94" t="str">
        <f t="shared" si="2"/>
        <v/>
      </c>
      <c r="F18" s="57" t="str">
        <f>VLOOKUP(A18,'Classement Général'!$B$2:$B$150,1,0)</f>
        <v>sonic86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ht="14.25" customHeight="1">
      <c r="A19" s="91" t="str">
        <f>IFERROR(__xludf.DUMMYFUNCTION("""COMPUTED_VALUE"""),"_Sale-Bet_")</f>
        <v>_Sale-Bet_</v>
      </c>
      <c r="B19" s="92">
        <v>18.0</v>
      </c>
      <c r="C19" s="88">
        <f t="shared" si="1"/>
        <v>565.7250563</v>
      </c>
      <c r="D19" s="89" t="str">
        <f>VLOOKUP(A19,'Classement RoC'!$B$2:$C$150,1,0)</f>
        <v>_Sale-Bet_</v>
      </c>
      <c r="E19" s="94" t="str">
        <f t="shared" si="2"/>
        <v/>
      </c>
      <c r="F19" s="57" t="str">
        <f>VLOOKUP(A19,'Classement Général'!$B$2:$B$150,1,0)</f>
        <v>_Sale-Bet_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ht="14.25" customHeight="1">
      <c r="A20" s="91" t="str">
        <f>IFERROR(__xludf.DUMMYFUNCTION("""COMPUTED_VALUE"""),"Blochedu86")</f>
        <v>Blochedu86</v>
      </c>
      <c r="B20" s="87">
        <v>19.0</v>
      </c>
      <c r="C20" s="88">
        <f t="shared" si="1"/>
        <v>548.163107</v>
      </c>
      <c r="D20" s="89" t="str">
        <f>VLOOKUP(A20,'Classement RoC'!$B$2:$C$150,1,0)</f>
        <v>Blochedu86</v>
      </c>
      <c r="E20" s="94" t="str">
        <f t="shared" si="2"/>
        <v/>
      </c>
      <c r="F20" s="57" t="str">
        <f>VLOOKUP(A20,'Classement Général'!$B$2:$B$150,1,0)</f>
        <v>Blochedu86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ht="14.25" customHeight="1">
      <c r="A21" s="91" t="str">
        <f>IFERROR(__xludf.DUMMYFUNCTION("""COMPUTED_VALUE"""),"rastamokett")</f>
        <v>rastamokett</v>
      </c>
      <c r="B21" s="92">
        <v>20.0</v>
      </c>
      <c r="C21" s="88">
        <f t="shared" si="1"/>
        <v>531.3390984</v>
      </c>
      <c r="D21" s="89" t="str">
        <f>VLOOKUP(A21,'Classement RoC'!$B$2:$C$150,1,0)</f>
        <v>rastamokett</v>
      </c>
      <c r="E21" s="94" t="str">
        <f t="shared" si="2"/>
        <v/>
      </c>
      <c r="F21" s="57" t="str">
        <f>VLOOKUP(A21,'Classement Général'!$B$2:$B$150,1,0)</f>
        <v>rastamokett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ht="14.25" customHeight="1">
      <c r="A22" s="91" t="str">
        <f>IFERROR(__xludf.DUMMYFUNCTION("""COMPUTED_VALUE"""),"Loulou79")</f>
        <v>Loulou79</v>
      </c>
      <c r="B22" s="87">
        <v>21.0</v>
      </c>
      <c r="C22" s="88">
        <f t="shared" si="1"/>
        <v>515.1771112</v>
      </c>
      <c r="D22" s="89" t="str">
        <f>VLOOKUP(A22,'Classement RoC'!$B$2:$C$150,1,0)</f>
        <v>Loulou79</v>
      </c>
      <c r="E22" s="94" t="str">
        <f t="shared" si="2"/>
        <v/>
      </c>
      <c r="F22" s="57" t="str">
        <f>VLOOKUP(A22,'Classement Général'!$B$2:$B$150,1,0)</f>
        <v>Loulou79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ht="14.25" customHeight="1">
      <c r="A23" s="91" t="str">
        <f>IFERROR(__xludf.DUMMYFUNCTION("""COMPUTED_VALUE"""),"PipauPipau")</f>
        <v>PipauPipau</v>
      </c>
      <c r="B23" s="92">
        <v>22.0</v>
      </c>
      <c r="C23" s="88">
        <f t="shared" si="1"/>
        <v>499.6123751</v>
      </c>
      <c r="D23" s="89" t="str">
        <f>VLOOKUP(A23,'Classement RoC'!$B$2:$C$150,1,0)</f>
        <v>PipauPipau</v>
      </c>
      <c r="E23" s="94" t="str">
        <f t="shared" si="2"/>
        <v/>
      </c>
      <c r="F23" s="57" t="str">
        <f>VLOOKUP(A23,'Classement Général'!$B$2:$B$150,1,0)</f>
        <v>PipauPipau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ht="14.25" customHeight="1">
      <c r="A24" s="91" t="str">
        <f>IFERROR(__xludf.DUMMYFUNCTION("""COMPUTED_VALUE"""),"_VisMaVie_")</f>
        <v>_VisMaVie_</v>
      </c>
      <c r="B24" s="87">
        <v>23.0</v>
      </c>
      <c r="C24" s="88">
        <f t="shared" si="1"/>
        <v>484.5891999</v>
      </c>
      <c r="D24" s="89" t="str">
        <f>VLOOKUP(A24,'Classement RoC'!$B$2:$C$150,1,0)</f>
        <v>_VisMaVie_</v>
      </c>
      <c r="E24" s="94" t="str">
        <f t="shared" si="2"/>
        <v/>
      </c>
      <c r="F24" s="57" t="str">
        <f>VLOOKUP(A24,'Classement Général'!$B$2:$B$150,1,0)</f>
        <v>_VisMaVie_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ht="14.25" customHeight="1">
      <c r="A25" s="91" t="str">
        <f>IFERROR(__xludf.DUMMYFUNCTION("""COMPUTED_VALUE"""),"steprou86")</f>
        <v>steprou86</v>
      </c>
      <c r="B25" s="92">
        <v>24.0</v>
      </c>
      <c r="C25" s="88">
        <f t="shared" si="1"/>
        <v>470.0593628</v>
      </c>
      <c r="D25" s="89" t="str">
        <f>VLOOKUP(A25,'Classement RoC'!$B$2:$C$150,1,0)</f>
        <v>steprou86</v>
      </c>
      <c r="E25" s="94" t="str">
        <f t="shared" si="2"/>
        <v/>
      </c>
      <c r="F25" s="57" t="str">
        <f>VLOOKUP(A25,'Classement Général'!$B$2:$B$150,1,0)</f>
        <v>Steprou86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ht="14.25" customHeight="1">
      <c r="A26" s="91" t="str">
        <f>IFERROR(__xludf.DUMMYFUNCTION("""COMPUTED_VALUE"""),"MaLLcoLLm..")</f>
        <v>MaLLcoLLm..</v>
      </c>
      <c r="B26" s="87">
        <v>25.0</v>
      </c>
      <c r="C26" s="88">
        <f t="shared" si="1"/>
        <v>455.980837</v>
      </c>
      <c r="D26" s="89" t="str">
        <f>VLOOKUP(A26,'Classement RoC'!$B$2:$C$150,1,0)</f>
        <v>MaLLcoLLm..</v>
      </c>
      <c r="E26" s="94" t="str">
        <f t="shared" si="2"/>
        <v/>
      </c>
      <c r="F26" s="57" t="str">
        <f>VLOOKUP(A26,'Classement Général'!$B$2:$B$150,1,0)</f>
        <v>MaLLcoLLm..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ht="14.25" customHeight="1">
      <c r="A27" s="91" t="str">
        <f>IFERROR(__xludf.DUMMYFUNCTION("""COMPUTED_VALUE"""),"belussac")</f>
        <v>belussac</v>
      </c>
      <c r="B27" s="92">
        <v>26.0</v>
      </c>
      <c r="C27" s="88">
        <f t="shared" si="1"/>
        <v>442.3167786</v>
      </c>
      <c r="D27" s="89" t="str">
        <f>VLOOKUP(A27,'Classement RoC'!$B$2:$C$150,1,0)</f>
        <v>belussac</v>
      </c>
      <c r="E27" s="94" t="str">
        <f t="shared" si="2"/>
        <v/>
      </c>
      <c r="F27" s="57" t="str">
        <f>VLOOKUP(A27,'Classement Général'!$B$2:$B$150,1,0)</f>
        <v>belussac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ht="14.25" customHeight="1">
      <c r="A28" s="91" t="str">
        <f>IFERROR(__xludf.DUMMYFUNCTION("""COMPUTED_VALUE"""),"Rukia_ichigo")</f>
        <v>Rukia_ichigo</v>
      </c>
      <c r="B28" s="87">
        <v>27.0</v>
      </c>
      <c r="C28" s="88">
        <f t="shared" si="1"/>
        <v>429.0347114</v>
      </c>
      <c r="D28" s="89" t="str">
        <f>VLOOKUP(A28,'Classement RoC'!$B$2:$C$150,1,0)</f>
        <v>Rukia_ichigo</v>
      </c>
      <c r="E28" s="94" t="str">
        <f t="shared" si="2"/>
        <v/>
      </c>
      <c r="F28" s="57" t="str">
        <f>VLOOKUP(A28,'Classement Général'!$B$2:$B$150,1,0)</f>
        <v>Rukia_ichigo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ht="14.25" customHeight="1">
      <c r="A29" s="91" t="str">
        <f>IFERROR(__xludf.DUMMYFUNCTION("""COMPUTED_VALUE"""),"Waasp.")</f>
        <v>Waasp.</v>
      </c>
      <c r="B29" s="92">
        <v>28.0</v>
      </c>
      <c r="C29" s="88">
        <f t="shared" si="1"/>
        <v>416.1058652</v>
      </c>
      <c r="D29" s="89" t="str">
        <f>VLOOKUP(A29,'Classement RoC'!$B$2:$C$150,1,0)</f>
        <v>Waasp.</v>
      </c>
      <c r="E29" s="94" t="str">
        <f t="shared" si="2"/>
        <v/>
      </c>
      <c r="F29" s="57" t="str">
        <f>VLOOKUP(A29,'Classement Général'!$B$2:$B$150,1,0)</f>
        <v>Waasp.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ht="14.25" customHeight="1">
      <c r="A30" s="91" t="str">
        <f>IFERROR(__xludf.DUMMYFUNCTION("""COMPUTED_VALUE"""),"Balzen86")</f>
        <v>Balzen86</v>
      </c>
      <c r="B30" s="87">
        <v>29.0</v>
      </c>
      <c r="C30" s="88">
        <f t="shared" si="1"/>
        <v>403.5046351</v>
      </c>
      <c r="D30" s="89" t="str">
        <f>VLOOKUP(A30,'Classement RoC'!$B$2:$C$150,1,0)</f>
        <v>Balzen86</v>
      </c>
      <c r="E30" s="94" t="str">
        <f t="shared" si="2"/>
        <v/>
      </c>
      <c r="F30" s="57" t="str">
        <f>VLOOKUP(A30,'Classement Général'!$B$2:$B$150,1,0)</f>
        <v>Balzen86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ht="14.25" customHeight="1">
      <c r="A31" s="91" t="str">
        <f>IFERROR(__xludf.DUMMYFUNCTION("""COMPUTED_VALUE"""),"ShisstoLL")</f>
        <v>ShisstoLL</v>
      </c>
      <c r="B31" s="92">
        <v>30.0</v>
      </c>
      <c r="C31" s="88">
        <f t="shared" si="1"/>
        <v>391.2081343</v>
      </c>
      <c r="D31" s="89" t="str">
        <f>VLOOKUP(A31,'Classement RoC'!$B$2:$C$150,1,0)</f>
        <v>ShisstoLL</v>
      </c>
      <c r="E31" s="94" t="str">
        <f t="shared" si="2"/>
        <v/>
      </c>
      <c r="F31" s="57" t="str">
        <f>VLOOKUP(A31,'Classement Général'!$B$2:$B$150,1,0)</f>
        <v>ShisstoLL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ht="14.25" customHeight="1">
      <c r="A32" s="91" t="str">
        <f>IFERROR(__xludf.DUMMYFUNCTION("""COMPUTED_VALUE"""),"Miss_Prissy")</f>
        <v>Miss_Prissy</v>
      </c>
      <c r="B32" s="87">
        <v>31.0</v>
      </c>
      <c r="C32" s="88">
        <f t="shared" si="1"/>
        <v>379.1958238</v>
      </c>
      <c r="D32" s="89" t="str">
        <f>VLOOKUP(A32,'Classement RoC'!$B$2:$C$150,1,0)</f>
        <v>Miss_Prissy</v>
      </c>
      <c r="E32" s="94" t="str">
        <f t="shared" si="2"/>
        <v/>
      </c>
      <c r="F32" s="57" t="str">
        <f>VLOOKUP(A32,'Classement Général'!$B$2:$B$150,1,0)</f>
        <v>Miss_Prissy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ht="14.25" customHeight="1">
      <c r="A33" s="91" t="str">
        <f>IFERROR(__xludf.DUMMYFUNCTION("""COMPUTED_VALUE"""),"UrsaffMyLove")</f>
        <v>UrsaffMyLove</v>
      </c>
      <c r="B33" s="92">
        <v>32.0</v>
      </c>
      <c r="C33" s="88">
        <f t="shared" si="1"/>
        <v>367.4492027</v>
      </c>
      <c r="D33" s="89" t="str">
        <f>VLOOKUP(A33,'Classement RoC'!$B$2:$C$150,1,0)</f>
        <v>UrsaffMyLove</v>
      </c>
      <c r="E33" s="94" t="str">
        <f t="shared" si="2"/>
        <v/>
      </c>
      <c r="F33" s="57" t="str">
        <f>VLOOKUP(A33,'Classement Général'!$B$2:$B$150,1,0)</f>
        <v>UrsaffMyLove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ht="14.25" customHeight="1">
      <c r="A34" s="91" t="str">
        <f>IFERROR(__xludf.DUMMYFUNCTION("""COMPUTED_VALUE"""),"Redblood92")</f>
        <v>Redblood92</v>
      </c>
      <c r="B34" s="87">
        <v>33.0</v>
      </c>
      <c r="C34" s="88">
        <f t="shared" si="1"/>
        <v>355.9515475</v>
      </c>
      <c r="D34" s="89" t="str">
        <f>VLOOKUP(A34,'Classement RoC'!$B$2:$C$150,1,0)</f>
        <v>Redblood92</v>
      </c>
      <c r="E34" s="94" t="str">
        <f t="shared" si="2"/>
        <v/>
      </c>
      <c r="F34" s="57" t="str">
        <f>VLOOKUP(A34,'Classement Général'!$B$2:$B$150,1,0)</f>
        <v>Redblood92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ht="14.25" customHeight="1">
      <c r="A35" s="91" t="str">
        <f>IFERROR(__xludf.DUMMYFUNCTION("""COMPUTED_VALUE"""),"vaillant 86")</f>
        <v>vaillant 86</v>
      </c>
      <c r="B35" s="92">
        <v>34.0</v>
      </c>
      <c r="C35" s="88">
        <f t="shared" si="1"/>
        <v>344.6876917</v>
      </c>
      <c r="D35" s="89" t="str">
        <f>VLOOKUP(A35,'Classement RoC'!$B$2:$C$150,1,0)</f>
        <v>vaillant 86</v>
      </c>
      <c r="E35" s="94" t="str">
        <f t="shared" si="2"/>
        <v/>
      </c>
      <c r="F35" s="57" t="str">
        <f>VLOOKUP(A35,'Classement Général'!$B$2:$B$150,1,0)</f>
        <v>Vaillant 86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ht="14.25" customHeight="1">
      <c r="A36" s="91" t="str">
        <f>IFERROR(__xludf.DUMMYFUNCTION("""COMPUTED_VALUE"""),"marypops64")</f>
        <v>marypops64</v>
      </c>
      <c r="B36" s="87">
        <v>35.0</v>
      </c>
      <c r="C36" s="88">
        <f t="shared" si="1"/>
        <v>333.6438389</v>
      </c>
      <c r="D36" s="89" t="str">
        <f>VLOOKUP(A36,'Classement RoC'!$B$2:$C$150,1,0)</f>
        <v>marypops64</v>
      </c>
      <c r="E36" s="94" t="str">
        <f t="shared" si="2"/>
        <v/>
      </c>
      <c r="F36" s="57" t="str">
        <f>VLOOKUP(A36,'Classement Général'!$B$2:$B$150,1,0)</f>
        <v>marypops64</v>
      </c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ht="14.25" customHeight="1">
      <c r="A37" s="91" t="str">
        <f>IFERROR(__xludf.DUMMYFUNCTION("""COMPUTED_VALUE"""),"UniThe")</f>
        <v>UniThe</v>
      </c>
      <c r="B37" s="92">
        <v>36.0</v>
      </c>
      <c r="C37" s="88">
        <f t="shared" si="1"/>
        <v>322.8074023</v>
      </c>
      <c r="D37" s="89" t="str">
        <f>VLOOKUP(A37,'Classement RoC'!$B$2:$C$150,1,0)</f>
        <v>UniThe</v>
      </c>
      <c r="E37" s="94" t="str">
        <f t="shared" si="2"/>
        <v/>
      </c>
      <c r="F37" s="57" t="str">
        <f>VLOOKUP(A37,'Classement Général'!$B$2:$B$150,1,0)</f>
        <v>UniThe</v>
      </c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ht="14.25" customHeight="1">
      <c r="A38" s="91" t="str">
        <f>IFERROR(__xludf.DUMMYFUNCTION("""COMPUTED_VALUE"""),"Nico")</f>
        <v>Nico</v>
      </c>
      <c r="B38" s="87">
        <v>37.0</v>
      </c>
      <c r="C38" s="88">
        <f t="shared" si="1"/>
        <v>312.1668677</v>
      </c>
      <c r="D38" s="89" t="str">
        <f>VLOOKUP(A38,'Classement RoC'!$B$2:$C$150,1,0)</f>
        <v>Nico</v>
      </c>
      <c r="E38" s="94" t="str">
        <f t="shared" si="2"/>
        <v/>
      </c>
      <c r="F38" s="57" t="str">
        <f>VLOOKUP(A38,'Classement Général'!$B$2:$B$150,1,0)</f>
        <v>Nico</v>
      </c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ht="14.25" customHeight="1">
      <c r="A39" s="91" t="str">
        <f>IFERROR(__xludf.DUMMYFUNCTION("""COMPUTED_VALUE"""),"Pachavi")</f>
        <v>Pachavi</v>
      </c>
      <c r="B39" s="92">
        <v>38.0</v>
      </c>
      <c r="C39" s="88">
        <f t="shared" si="1"/>
        <v>301.7116745</v>
      </c>
      <c r="D39" s="89" t="str">
        <f>VLOOKUP(A39,'Classement RoC'!$B$2:$C$150,1,0)</f>
        <v>Pachavi</v>
      </c>
      <c r="E39" s="94" t="str">
        <f t="shared" si="2"/>
        <v/>
      </c>
      <c r="F39" s="57" t="str">
        <f>VLOOKUP(A39,'Classement Général'!$B$2:$B$150,1,0)</f>
        <v>Pachavi</v>
      </c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ht="14.25" customHeight="1">
      <c r="A40" s="91" t="str">
        <f>IFERROR(__xludf.DUMMYFUNCTION("""COMPUTED_VALUE"""),"patgaret")</f>
        <v>patgaret</v>
      </c>
      <c r="B40" s="87">
        <v>39.0</v>
      </c>
      <c r="C40" s="88">
        <f t="shared" si="1"/>
        <v>291.4321137</v>
      </c>
      <c r="D40" s="89" t="str">
        <f>VLOOKUP(A40,'Classement RoC'!$B$2:$C$150,1,0)</f>
        <v>Patgaret</v>
      </c>
      <c r="E40" s="94" t="str">
        <f t="shared" si="2"/>
        <v/>
      </c>
      <c r="F40" s="57" t="str">
        <f>VLOOKUP(A40,'Classement Général'!$B$2:$B$150,1,0)</f>
        <v>Patgaret</v>
      </c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 ht="14.25" customHeight="1">
      <c r="A41" s="91" t="str">
        <f>IFERROR(__xludf.DUMMYFUNCTION("""COMPUTED_VALUE"""),"MAR1DESBOIS")</f>
        <v>MAR1DESBOIS</v>
      </c>
      <c r="B41" s="92">
        <v>40.0</v>
      </c>
      <c r="C41" s="88">
        <f t="shared" si="1"/>
        <v>281.3192383</v>
      </c>
      <c r="D41" s="89" t="str">
        <f>VLOOKUP(A41,'Classement RoC'!$B$2:$C$150,1,0)</f>
        <v>MAR1DESBOIS</v>
      </c>
      <c r="E41" s="94" t="str">
        <f t="shared" si="2"/>
        <v/>
      </c>
      <c r="F41" s="57" t="str">
        <f>VLOOKUP(A41,'Classement Général'!$B$2:$B$150,1,0)</f>
        <v>MAR1DESBOIS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 ht="14.25" customHeight="1">
      <c r="A42" s="91" t="str">
        <f>IFERROR(__xludf.DUMMYFUNCTION("""COMPUTED_VALUE"""),"NOVICEMYSTIC")</f>
        <v>NOVICEMYSTIC</v>
      </c>
      <c r="B42" s="87">
        <v>41.0</v>
      </c>
      <c r="C42" s="88">
        <f t="shared" si="1"/>
        <v>271.3647854</v>
      </c>
      <c r="D42" s="89" t="str">
        <f>VLOOKUP(A42,'Classement RoC'!$B$2:$C$150,1,0)</f>
        <v>NOVICEMYSTIC</v>
      </c>
      <c r="E42" s="94" t="str">
        <f t="shared" si="2"/>
        <v/>
      </c>
      <c r="F42" s="57" t="str">
        <f>VLOOKUP(A42,'Classement Général'!$B$2:$B$150,1,0)</f>
        <v>NOVICEMYSTIC</v>
      </c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 ht="14.25" customHeight="1">
      <c r="A43" s="91" t="str">
        <f>IFERROR(__xludf.DUMMYFUNCTION("""COMPUTED_VALUE"""),"erniedog56x")</f>
        <v>erniedog56x</v>
      </c>
      <c r="B43" s="92">
        <v>42.0</v>
      </c>
      <c r="C43" s="88">
        <f t="shared" si="1"/>
        <v>261.5611086</v>
      </c>
      <c r="D43" s="89" t="str">
        <f>VLOOKUP(A43,'Classement RoC'!$B$2:$C$150,1,0)</f>
        <v>erniedog56x</v>
      </c>
      <c r="E43" s="94" t="str">
        <f t="shared" si="2"/>
        <v/>
      </c>
      <c r="F43" s="57" t="str">
        <f>VLOOKUP(A43,'Classement Général'!$B$2:$B$150,1,0)</f>
        <v>erniedog56x</v>
      </c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ht="14.25" customHeight="1">
      <c r="A44" s="91" t="str">
        <f>IFERROR(__xludf.DUMMYFUNCTION("""COMPUTED_VALUE"""),"Mako Lemore")</f>
        <v>Mako Lemore</v>
      </c>
      <c r="B44" s="87">
        <v>43.0</v>
      </c>
      <c r="C44" s="88">
        <f t="shared" si="1"/>
        <v>251.9011172</v>
      </c>
      <c r="D44" s="89" t="str">
        <f>VLOOKUP(A44,'Classement RoC'!$B$2:$C$150,1,0)</f>
        <v>Mako Lemore</v>
      </c>
      <c r="E44" s="94" t="str">
        <f t="shared" si="2"/>
        <v/>
      </c>
      <c r="F44" s="57" t="str">
        <f>VLOOKUP(A44,'Classement Général'!$B$2:$B$150,1,0)</f>
        <v>Mako Lemore</v>
      </c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ht="14.25" customHeight="1">
      <c r="A45" s="91" t="str">
        <f>IFERROR(__xludf.DUMMYFUNCTION("""COMPUTED_VALUE"""),"fiodor86")</f>
        <v>fiodor86</v>
      </c>
      <c r="B45" s="92">
        <v>44.0</v>
      </c>
      <c r="C45" s="88">
        <f t="shared" si="1"/>
        <v>242.3782242</v>
      </c>
      <c r="D45" s="89" t="str">
        <f>VLOOKUP(A45,'Classement RoC'!$B$2:$C$150,1,0)</f>
        <v>fiodor86</v>
      </c>
      <c r="E45" s="94" t="str">
        <f t="shared" si="2"/>
        <v/>
      </c>
      <c r="F45" s="57" t="str">
        <f>VLOOKUP(A45,'Classement Général'!$B$2:$B$150,1,0)</f>
        <v>fiodor86</v>
      </c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ht="14.25" customHeight="1">
      <c r="A46" s="91" t="str">
        <f>IFERROR(__xludf.DUMMYFUNCTION("""COMPUTED_VALUE"""),"kevfurious")</f>
        <v>kevfurious</v>
      </c>
      <c r="B46" s="87">
        <v>45.0</v>
      </c>
      <c r="C46" s="88">
        <f t="shared" si="1"/>
        <v>232.9862992</v>
      </c>
      <c r="D46" s="89" t="str">
        <f>VLOOKUP(A46,'Classement RoC'!$B$2:$C$150,1,0)</f>
        <v>Kevfurious</v>
      </c>
      <c r="E46" s="94" t="str">
        <f t="shared" si="2"/>
        <v/>
      </c>
      <c r="F46" s="57" t="str">
        <f>VLOOKUP(A46,'Classement Général'!$B$2:$B$150,1,0)</f>
        <v>Kevfurious</v>
      </c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ht="14.25" customHeight="1">
      <c r="A47" s="91" t="str">
        <f>IFERROR(__xludf.DUMMYFUNCTION("""COMPUTED_VALUE"""),"cataleya86")</f>
        <v>cataleya86</v>
      </c>
      <c r="B47" s="92">
        <v>46.0</v>
      </c>
      <c r="C47" s="88">
        <f t="shared" si="1"/>
        <v>223.7196272</v>
      </c>
      <c r="D47" s="89" t="str">
        <f>VLOOKUP(A47,'Classement RoC'!$B$2:$C$150,1,0)</f>
        <v>Cataleya86</v>
      </c>
      <c r="E47" s="94" t="str">
        <f t="shared" si="2"/>
        <v/>
      </c>
      <c r="F47" s="57" t="str">
        <f>VLOOKUP(A47,'Classement Général'!$B$2:$B$150,1,0)</f>
        <v>Cataleya86</v>
      </c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ht="14.25" customHeight="1">
      <c r="A48" s="91" t="str">
        <f>IFERROR(__xludf.DUMMYFUNCTION("""COMPUTED_VALUE"""),"BBH 75")</f>
        <v>BBH 75</v>
      </c>
      <c r="B48" s="87">
        <v>47.0</v>
      </c>
      <c r="C48" s="88">
        <f t="shared" si="1"/>
        <v>214.5728716</v>
      </c>
      <c r="D48" s="89" t="str">
        <f>VLOOKUP(A48,'Classement RoC'!$B$2:$C$150,1,0)</f>
        <v>BBH 75</v>
      </c>
      <c r="E48" s="94" t="str">
        <f t="shared" si="2"/>
        <v/>
      </c>
      <c r="F48" s="57" t="str">
        <f>VLOOKUP(A48,'Classement Général'!$B$2:$B$150,1,0)</f>
        <v>BBH 75</v>
      </c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ht="14.25" customHeight="1">
      <c r="A49" s="91" t="str">
        <f>IFERROR(__xludf.DUMMYFUNCTION("""COMPUTED_VALUE"""),"AKlibur")</f>
        <v>AKlibur</v>
      </c>
      <c r="B49" s="92">
        <v>48.0</v>
      </c>
      <c r="C49" s="88">
        <f t="shared" si="1"/>
        <v>205.5410412</v>
      </c>
      <c r="D49" s="89" t="str">
        <f>VLOOKUP(A49,'Classement RoC'!$B$2:$C$150,1,0)</f>
        <v>AKlibur</v>
      </c>
      <c r="E49" s="94" t="str">
        <f t="shared" si="2"/>
        <v/>
      </c>
      <c r="F49" s="57" t="str">
        <f>VLOOKUP(A49,'Classement Général'!$B$2:$B$150,1,0)</f>
        <v>AKlibur</v>
      </c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ht="14.25" customHeight="1">
      <c r="A50" s="91" t="str">
        <f>IFERROR(__xludf.DUMMYFUNCTION("""COMPUTED_VALUE"""),"Rod_John_VI")</f>
        <v>Rod_John_VI</v>
      </c>
      <c r="B50" s="87">
        <v>49.0</v>
      </c>
      <c r="C50" s="88">
        <f t="shared" si="1"/>
        <v>196.6194615</v>
      </c>
      <c r="D50" s="89" t="str">
        <f>VLOOKUP(A50,'Classement RoC'!$B$2:$C$150,1,0)</f>
        <v>Rod_John_VI</v>
      </c>
      <c r="E50" s="94" t="str">
        <f t="shared" si="2"/>
        <v/>
      </c>
      <c r="F50" s="57" t="str">
        <f>VLOOKUP(A50,'Classement Général'!$B$2:$B$150,1,0)</f>
        <v>Rod_John_VI</v>
      </c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ht="14.25" customHeight="1">
      <c r="A51" s="91" t="str">
        <f>IFERROR(__xludf.DUMMYFUNCTION("""COMPUTED_VALUE"""),"Butterfly-As")</f>
        <v>Butterfly-As</v>
      </c>
      <c r="B51" s="92">
        <v>50.0</v>
      </c>
      <c r="C51" s="88">
        <f t="shared" si="1"/>
        <v>187.8037476</v>
      </c>
      <c r="D51" s="89" t="str">
        <f>VLOOKUP(A51,'Classement RoC'!$B$2:$C$150,1,0)</f>
        <v>Butterfly-As</v>
      </c>
      <c r="E51" s="94" t="str">
        <f t="shared" si="2"/>
        <v/>
      </c>
      <c r="F51" s="57" t="str">
        <f>VLOOKUP(A51,'Classement Général'!$B$2:$B$150,1,0)</f>
        <v>Butterfly-As</v>
      </c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ht="14.25" customHeight="1">
      <c r="A52" s="91" t="str">
        <f>IFERROR(__xludf.DUMMYFUNCTION("""COMPUTED_VALUE"""),"Sab86360")</f>
        <v>Sab86360</v>
      </c>
      <c r="B52" s="87">
        <v>51.0</v>
      </c>
      <c r="C52" s="88">
        <f t="shared" si="1"/>
        <v>179.0897811</v>
      </c>
      <c r="D52" s="89" t="str">
        <f>VLOOKUP(A52,'Classement RoC'!$B$2:$C$150,1,0)</f>
        <v>Sab86360</v>
      </c>
      <c r="E52" s="94" t="str">
        <f t="shared" si="2"/>
        <v/>
      </c>
      <c r="F52" s="57" t="str">
        <f>VLOOKUP(A52,'Classement Général'!$B$2:$B$150,1,0)</f>
        <v>Sab86360</v>
      </c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ht="14.25" customHeight="1">
      <c r="A53" s="91" t="str">
        <f>IFERROR(__xludf.DUMMYFUNCTION("""COMPUTED_VALUE"""),"kiki86 x")</f>
        <v>kiki86 x</v>
      </c>
      <c r="B53" s="92">
        <v>52.0</v>
      </c>
      <c r="C53" s="88">
        <f t="shared" si="1"/>
        <v>170.4736887</v>
      </c>
      <c r="D53" s="89" t="str">
        <f>VLOOKUP(A53,'Classement RoC'!$B$2:$C$150,1,0)</f>
        <v>kiki86 x</v>
      </c>
      <c r="E53" s="94" t="str">
        <f t="shared" si="2"/>
        <v/>
      </c>
      <c r="F53" s="57" t="str">
        <f>VLOOKUP(A53,'Classement Général'!$B$2:$B$150,1,0)</f>
        <v>kiki86 x</v>
      </c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ht="14.25" customHeight="1">
      <c r="A54" s="91" t="str">
        <f>IFERROR(__xludf.DUMMYFUNCTION("""COMPUTED_VALUE"""),"patrick86370")</f>
        <v>patrick86370</v>
      </c>
      <c r="B54" s="87">
        <v>53.0</v>
      </c>
      <c r="C54" s="88">
        <f t="shared" si="1"/>
        <v>161.951823</v>
      </c>
      <c r="D54" s="89" t="str">
        <f>VLOOKUP(A54,'Classement RoC'!$B$2:$C$150,1,0)</f>
        <v>patrick86370</v>
      </c>
      <c r="E54" s="94" t="str">
        <f t="shared" si="2"/>
        <v/>
      </c>
      <c r="F54" s="57" t="str">
        <f>VLOOKUP(A54,'Classement Général'!$B$2:$B$150,1,0)</f>
        <v>patrick86370</v>
      </c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ht="14.25" customHeight="1">
      <c r="A55" s="91" t="str">
        <f>IFERROR(__xludf.DUMMYFUNCTION("""COMPUTED_VALUE"""),"Mikalack")</f>
        <v>Mikalack</v>
      </c>
      <c r="B55" s="92">
        <v>54.0</v>
      </c>
      <c r="C55" s="88">
        <f t="shared" si="1"/>
        <v>153.520745</v>
      </c>
      <c r="D55" s="89" t="str">
        <f>VLOOKUP(A55,'Classement RoC'!$B$2:$C$150,1,0)</f>
        <v>Mikalack</v>
      </c>
      <c r="E55" s="94" t="str">
        <f t="shared" si="2"/>
        <v/>
      </c>
      <c r="F55" s="57" t="str">
        <f>VLOOKUP(A55,'Classement Général'!$B$2:$B$150,1,0)</f>
        <v>Mikalack</v>
      </c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ht="14.25" customHeight="1">
      <c r="A56" s="91" t="str">
        <f>IFERROR(__xludf.DUMMYFUNCTION("""COMPUTED_VALUE"""),"Dirty Bazaar")</f>
        <v>Dirty Bazaar</v>
      </c>
      <c r="B56" s="87">
        <v>55.0</v>
      </c>
      <c r="C56" s="88">
        <f t="shared" si="1"/>
        <v>145.1772088</v>
      </c>
      <c r="D56" s="89" t="str">
        <f>VLOOKUP(A56,'Classement RoC'!$B$2:$C$150,1,0)</f>
        <v>Dirty Bazaar</v>
      </c>
      <c r="E56" s="94" t="str">
        <f t="shared" si="2"/>
        <v/>
      </c>
      <c r="F56" s="57" t="str">
        <f>VLOOKUP(A56,'Classement Général'!$B$2:$B$150,1,0)</f>
        <v>Dirty Bazaar</v>
      </c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ht="14.25" customHeight="1">
      <c r="A57" s="91" t="str">
        <f>IFERROR(__xludf.DUMMYFUNCTION("""COMPUTED_VALUE"""),"--WondeR--")</f>
        <v>--WondeR--</v>
      </c>
      <c r="B57" s="92">
        <v>56.0</v>
      </c>
      <c r="C57" s="88">
        <f t="shared" si="1"/>
        <v>136.9181467</v>
      </c>
      <c r="D57" s="89" t="str">
        <f>VLOOKUP(A57,'Classement RoC'!$B$2:$C$150,1,0)</f>
        <v>--WondeR--</v>
      </c>
      <c r="E57" s="94" t="str">
        <f t="shared" si="2"/>
        <v/>
      </c>
      <c r="F57" s="57" t="str">
        <f>VLOOKUP(A57,'Classement Général'!$B$2:$B$150,1,0)</f>
        <v>--WondeR--</v>
      </c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ht="14.25" customHeight="1">
      <c r="A58" s="91" t="str">
        <f>IFERROR(__xludf.DUMMYFUNCTION("""COMPUTED_VALUE"""),"Jennyyy8")</f>
        <v>Jennyyy8</v>
      </c>
      <c r="B58" s="87">
        <v>57.0</v>
      </c>
      <c r="C58" s="88">
        <f t="shared" si="1"/>
        <v>128.740657</v>
      </c>
      <c r="D58" s="89" t="str">
        <f>VLOOKUP(A58,'Classement RoC'!$B$2:$C$150,1,0)</f>
        <v>Jennyyy8</v>
      </c>
      <c r="E58" s="94" t="str">
        <f t="shared" si="2"/>
        <v/>
      </c>
      <c r="F58" s="57" t="str">
        <f>VLOOKUP(A58,'Classement Général'!$B$2:$B$150,1,0)</f>
        <v>Jennyyy8</v>
      </c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ht="14.25" customHeight="1">
      <c r="A59" s="91" t="str">
        <f>IFERROR(__xludf.DUMMYFUNCTION("""COMPUTED_VALUE"""),"Ariba")</f>
        <v>Ariba</v>
      </c>
      <c r="B59" s="92">
        <v>58.0</v>
      </c>
      <c r="C59" s="88">
        <f t="shared" si="1"/>
        <v>120.6419915</v>
      </c>
      <c r="D59" s="89" t="str">
        <f>VLOOKUP(A59,'Classement RoC'!$B$2:$C$150,1,0)</f>
        <v>ariba</v>
      </c>
      <c r="E59" s="94" t="str">
        <f t="shared" si="2"/>
        <v/>
      </c>
      <c r="F59" s="57" t="str">
        <f>VLOOKUP(A59,'Classement Général'!$B$2:$B$150,1,0)</f>
        <v>ariba</v>
      </c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ht="14.25" customHeight="1">
      <c r="A60" s="91" t="str">
        <f>IFERROR(__xludf.DUMMYFUNCTION("""COMPUTED_VALUE"""),"cassius-86")</f>
        <v>cassius-86</v>
      </c>
      <c r="B60" s="87">
        <v>59.0</v>
      </c>
      <c r="C60" s="88">
        <f t="shared" si="1"/>
        <v>112.6195454</v>
      </c>
      <c r="D60" s="89" t="str">
        <f>VLOOKUP(A60,'Classement RoC'!$B$2:$C$150,1,0)</f>
        <v>cassius-86</v>
      </c>
      <c r="E60" s="94" t="str">
        <f t="shared" si="2"/>
        <v/>
      </c>
      <c r="F60" s="57" t="str">
        <f>VLOOKUP(A60,'Classement Général'!$B$2:$B$150,1,0)</f>
        <v>cassius-86</v>
      </c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ht="14.25" customHeight="1">
      <c r="A61" s="91" t="str">
        <f>IFERROR(__xludf.DUMMYFUNCTION("""COMPUTED_VALUE"""),"ChAAtalere")</f>
        <v>ChAAtalere</v>
      </c>
      <c r="B61" s="92">
        <v>60.0</v>
      </c>
      <c r="C61" s="88">
        <f t="shared" si="1"/>
        <v>104.6708466</v>
      </c>
      <c r="D61" s="89" t="str">
        <f>VLOOKUP(A61,'Classement RoC'!$B$2:$C$150,1,0)</f>
        <v>chAAtAlere</v>
      </c>
      <c r="E61" s="94" t="str">
        <f t="shared" si="2"/>
        <v/>
      </c>
      <c r="F61" s="57" t="str">
        <f>VLOOKUP(A61,'Classement Général'!$B$2:$B$150,1,0)</f>
        <v>chAAtAlere</v>
      </c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ht="14.25" customHeight="1">
      <c r="A62" s="91" t="str">
        <f>IFERROR(__xludf.DUMMYFUNCTION("""COMPUTED_VALUE"""),"Abrakada")</f>
        <v>Abrakada</v>
      </c>
      <c r="B62" s="87">
        <v>61.0</v>
      </c>
      <c r="C62" s="88">
        <f t="shared" si="1"/>
        <v>96.79354751</v>
      </c>
      <c r="D62" s="89" t="str">
        <f>VLOOKUP(A62,'Classement RoC'!$B$2:$C$150,1,0)</f>
        <v>Abrakada</v>
      </c>
      <c r="E62" s="94" t="str">
        <f t="shared" si="2"/>
        <v/>
      </c>
      <c r="F62" s="57" t="str">
        <f>VLOOKUP(A62,'Classement Général'!$B$2:$B$150,1,0)</f>
        <v>Abrakada</v>
      </c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ht="14.25" customHeight="1">
      <c r="A63" s="91" t="str">
        <f>IFERROR(__xludf.DUMMYFUNCTION("""COMPUTED_VALUE"""),"roudoudou759")</f>
        <v>roudoudou759</v>
      </c>
      <c r="B63" s="92">
        <v>62.0</v>
      </c>
      <c r="C63" s="88">
        <f t="shared" si="1"/>
        <v>88.98541645</v>
      </c>
      <c r="D63" s="89" t="str">
        <f>VLOOKUP(A63,'Classement RoC'!$B$2:$C$150,1,0)</f>
        <v>roudoudou759</v>
      </c>
      <c r="E63" s="94" t="str">
        <f t="shared" si="2"/>
        <v/>
      </c>
      <c r="F63" s="57" t="str">
        <f>VLOOKUP(A63,'Classement Général'!$B$2:$B$150,1,0)</f>
        <v>roudoudou759</v>
      </c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ht="14.25" customHeight="1">
      <c r="A64" s="91" t="str">
        <f>IFERROR(__xludf.DUMMYFUNCTION("""COMPUTED_VALUE"""),"X calou61")</f>
        <v>X calou61</v>
      </c>
      <c r="B64" s="87">
        <v>63.0</v>
      </c>
      <c r="C64" s="88">
        <f t="shared" si="1"/>
        <v>81.24432998</v>
      </c>
      <c r="D64" s="89" t="str">
        <f>VLOOKUP(A64,'Classement RoC'!$B$2:$C$150,1,0)</f>
        <v>x calou61</v>
      </c>
      <c r="E64" s="94" t="str">
        <f t="shared" si="2"/>
        <v/>
      </c>
      <c r="F64" s="57" t="str">
        <f>VLOOKUP(A64,'Classement Général'!$B$2:$B$150,1,0)</f>
        <v>x calou61</v>
      </c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ht="14.25" customHeight="1">
      <c r="A65" s="91" t="str">
        <f>IFERROR(__xludf.DUMMYFUNCTION("""COMPUTED_VALUE"""),"PocketBike")</f>
        <v>PocketBike</v>
      </c>
      <c r="B65" s="92">
        <v>64.0</v>
      </c>
      <c r="C65" s="88">
        <f t="shared" si="1"/>
        <v>73.56826604</v>
      </c>
      <c r="D65" s="89" t="str">
        <f>VLOOKUP(A65,'Classement RoC'!$B$2:$C$150,1,0)</f>
        <v>PocketBike</v>
      </c>
      <c r="E65" s="94" t="str">
        <f t="shared" si="2"/>
        <v/>
      </c>
      <c r="F65" s="57" t="str">
        <f>VLOOKUP(A65,'Classement Général'!$B$2:$B$150,1,0)</f>
        <v>PocketBike</v>
      </c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ht="14.25" customHeight="1">
      <c r="A66" s="91" t="str">
        <f>IFERROR(__xludf.DUMMYFUNCTION("""COMPUTED_VALUE"""),"..mamat86..")</f>
        <v>..mamat86..</v>
      </c>
      <c r="B66" s="87">
        <v>65.0</v>
      </c>
      <c r="C66" s="88">
        <f t="shared" si="1"/>
        <v>65.95529754</v>
      </c>
      <c r="D66" s="89" t="str">
        <f>VLOOKUP(A66,'Classement RoC'!$B$2:$C$150,1,0)</f>
        <v>..mamat86..</v>
      </c>
      <c r="E66" s="94" t="str">
        <f t="shared" si="2"/>
        <v/>
      </c>
      <c r="F66" s="57" t="str">
        <f>VLOOKUP(A66,'Classement Général'!$B$2:$B$150,1,0)</f>
        <v>..mamat86..</v>
      </c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ht="14.25" customHeight="1">
      <c r="A67" s="91" t="str">
        <f>IFERROR(__xludf.DUMMYFUNCTION("""COMPUTED_VALUE"""),"sukkel")</f>
        <v>sukkel</v>
      </c>
      <c r="B67" s="92">
        <v>66.0</v>
      </c>
      <c r="C67" s="88">
        <f t="shared" si="1"/>
        <v>58.4035864</v>
      </c>
      <c r="D67" s="89" t="str">
        <f>VLOOKUP(A67,'Classement RoC'!$B$2:$C$150,1,0)</f>
        <v>sukkel</v>
      </c>
      <c r="E67" s="94" t="str">
        <f t="shared" si="2"/>
        <v/>
      </c>
      <c r="F67" s="57" t="str">
        <f>VLOOKUP(A67,'Classement Général'!$B$2:$B$150,1,0)</f>
        <v>sukkel</v>
      </c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ht="14.25" customHeight="1">
      <c r="A68" s="91" t="str">
        <f>IFERROR(__xludf.DUMMYFUNCTION("""COMPUTED_VALUE"""),"le_pictavien")</f>
        <v>le_pictavien</v>
      </c>
      <c r="B68" s="87">
        <v>67.0</v>
      </c>
      <c r="C68" s="88">
        <f t="shared" si="1"/>
        <v>50.9113781</v>
      </c>
      <c r="D68" s="89" t="str">
        <f>VLOOKUP(A68,'Classement RoC'!$B$2:$C$150,1,0)</f>
        <v>le_pictavien</v>
      </c>
      <c r="E68" s="94" t="str">
        <f t="shared" si="2"/>
        <v/>
      </c>
      <c r="F68" s="57" t="str">
        <f>VLOOKUP(A68,'Classement Général'!$B$2:$B$150,1,0)</f>
        <v>Le_Pictavien</v>
      </c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ht="14.25" customHeight="1">
      <c r="A69" s="91" t="str">
        <f>IFERROR(__xludf.DUMMYFUNCTION("""COMPUTED_VALUE"""),"Fr2D2")</f>
        <v>Fr2D2</v>
      </c>
      <c r="B69" s="92">
        <v>68.0</v>
      </c>
      <c r="C69" s="88">
        <f t="shared" si="1"/>
        <v>43.47699665</v>
      </c>
      <c r="D69" s="89" t="str">
        <f>VLOOKUP(A69,'Classement RoC'!$B$2:$C$150,1,0)</f>
        <v>Fr2d2</v>
      </c>
      <c r="E69" s="94" t="str">
        <f t="shared" si="2"/>
        <v/>
      </c>
      <c r="F69" s="57" t="str">
        <f>VLOOKUP(A69,'Classement Général'!$B$2:$B$150,1,0)</f>
        <v>Fr2d2</v>
      </c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ht="14.25" customHeight="1">
      <c r="A70" s="91" t="str">
        <f>IFERROR(__xludf.DUMMYFUNCTION("""COMPUTED_VALUE"""),"Like_A_Fish")</f>
        <v>Like_A_Fish</v>
      </c>
      <c r="B70" s="87">
        <v>69.0</v>
      </c>
      <c r="C70" s="88">
        <f t="shared" si="1"/>
        <v>36.0988399</v>
      </c>
      <c r="D70" s="89" t="str">
        <f>VLOOKUP(A70,'Classement RoC'!$B$2:$C$150,1,0)</f>
        <v>Like_A_Fish</v>
      </c>
      <c r="E70" s="94" t="str">
        <f t="shared" si="2"/>
        <v/>
      </c>
      <c r="F70" s="57" t="str">
        <f>VLOOKUP(A70,'Classement Général'!$B$2:$B$150,1,0)</f>
        <v>Like_A_Fish</v>
      </c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ht="14.25" customHeight="1">
      <c r="A71" s="91" t="str">
        <f>IFERROR(__xludf.DUMMYFUNCTION("""COMPUTED_VALUE"""),"Mitch")</f>
        <v>Mitch</v>
      </c>
      <c r="B71" s="92">
        <v>70.0</v>
      </c>
      <c r="C71" s="88">
        <f t="shared" si="1"/>
        <v>28.77537519</v>
      </c>
      <c r="D71" s="89" t="str">
        <f>VLOOKUP(A71,'Classement RoC'!$B$2:$C$150,1,0)</f>
        <v>Mitch</v>
      </c>
      <c r="E71" s="94" t="str">
        <f t="shared" si="2"/>
        <v/>
      </c>
      <c r="F71" s="57" t="str">
        <f>VLOOKUP(A71,'Classement Général'!$B$2:$B$150,1,0)</f>
        <v>Mitch</v>
      </c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ht="14.25" customHeight="1">
      <c r="A72" s="91" t="str">
        <f>IFERROR(__xludf.DUMMYFUNCTION("""COMPUTED_VALUE"""),"immond")</f>
        <v>immond</v>
      </c>
      <c r="B72" s="87">
        <v>71.0</v>
      </c>
      <c r="C72" s="88">
        <f t="shared" si="1"/>
        <v>21.50513539</v>
      </c>
      <c r="D72" s="89" t="str">
        <f>VLOOKUP(A72,'Classement RoC'!$B$2:$C$150,1,0)</f>
        <v>immond</v>
      </c>
      <c r="E72" s="94" t="str">
        <f t="shared" si="2"/>
        <v/>
      </c>
      <c r="F72" s="57" t="str">
        <f>VLOOKUP(A72,'Classement Général'!$B$2:$B$150,1,0)</f>
        <v>immond</v>
      </c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ht="14.25" customHeight="1">
      <c r="A73" s="91" t="str">
        <f>IFERROR(__xludf.DUMMYFUNCTION("""COMPUTED_VALUE"""),"christ86000")</f>
        <v>christ86000</v>
      </c>
      <c r="B73" s="92">
        <v>72.0</v>
      </c>
      <c r="C73" s="88">
        <f t="shared" si="1"/>
        <v>14.28671513</v>
      </c>
      <c r="D73" s="89" t="str">
        <f>VLOOKUP(A73,'Classement RoC'!$B$2:$C$150,1,0)</f>
        <v>christ86000</v>
      </c>
      <c r="E73" s="94" t="str">
        <f t="shared" si="2"/>
        <v/>
      </c>
      <c r="F73" s="57" t="str">
        <f>VLOOKUP(A73,'Classement Général'!$B$2:$B$150,1,0)</f>
        <v>christ86000</v>
      </c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ht="14.25" customHeight="1">
      <c r="A74" s="91" t="str">
        <f>IFERROR(__xludf.DUMMYFUNCTION("""COMPUTED_VALUE"""),"Garou du 86")</f>
        <v>Garou du 86</v>
      </c>
      <c r="B74" s="87">
        <v>73.0</v>
      </c>
      <c r="C74" s="88">
        <f t="shared" si="1"/>
        <v>7.118767328</v>
      </c>
      <c r="D74" s="89" t="str">
        <f>VLOOKUP(A74,'Classement RoC'!$B$2:$C$150,1,0)</f>
        <v>Garou du 86</v>
      </c>
      <c r="E74" s="94" t="str">
        <f t="shared" si="2"/>
        <v/>
      </c>
      <c r="F74" s="57" t="str">
        <f>VLOOKUP(A74,'Classement Général'!$B$2:$B$150,1,0)</f>
        <v>Garou du 86</v>
      </c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ht="14.25" customHeight="1">
      <c r="A75" s="91"/>
      <c r="B75" s="92">
        <v>74.0</v>
      </c>
      <c r="C75" s="88">
        <f t="shared" si="1"/>
        <v>0</v>
      </c>
      <c r="D75" s="89" t="str">
        <f>VLOOKUP(A75,'Classement RoC'!$B$2:$C$150,1,0)</f>
        <v>#N/A</v>
      </c>
      <c r="E75" s="94" t="str">
        <f t="shared" si="2"/>
        <v>#N/A</v>
      </c>
      <c r="F75" s="57" t="str">
        <f>VLOOKUP(A75,'Classement Général'!$B$2:$B$150,1,0)</f>
        <v>#N/A</v>
      </c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ht="14.25" customHeight="1">
      <c r="A76" s="91"/>
      <c r="B76" s="87">
        <v>75.0</v>
      </c>
      <c r="C76" s="88">
        <f t="shared" si="1"/>
        <v>-7.070826775</v>
      </c>
      <c r="D76" s="89" t="str">
        <f>VLOOKUP(A76,'Classement RoC'!$B$2:$C$150,1,0)</f>
        <v>#N/A</v>
      </c>
      <c r="E76" s="94" t="str">
        <f t="shared" si="2"/>
        <v>#N/A</v>
      </c>
      <c r="F76" s="57" t="str">
        <f>VLOOKUP(A76,'Classement Général'!$B$2:$B$150,1,0)</f>
        <v>#N/A</v>
      </c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ht="14.25" customHeight="1">
      <c r="A77" s="91"/>
      <c r="B77" s="92">
        <v>76.0</v>
      </c>
      <c r="C77" s="88">
        <f t="shared" si="1"/>
        <v>-14.09490364</v>
      </c>
      <c r="D77" s="89" t="str">
        <f>VLOOKUP(A77,'Classement RoC'!$B$2:$C$150,1,0)</f>
        <v>#N/A</v>
      </c>
      <c r="E77" s="94" t="str">
        <f t="shared" si="2"/>
        <v>#N/A</v>
      </c>
      <c r="F77" s="57" t="str">
        <f>VLOOKUP(A77,'Classement Général'!$B$2:$B$150,1,0)</f>
        <v>#N/A</v>
      </c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ht="14.25" customHeight="1">
      <c r="A78" s="91"/>
      <c r="B78" s="87">
        <v>77.0</v>
      </c>
      <c r="C78" s="88">
        <f t="shared" si="1"/>
        <v>-21.07337459</v>
      </c>
      <c r="D78" s="89" t="str">
        <f>VLOOKUP(A78,'Classement RoC'!$B$2:$C$150,1,0)</f>
        <v>#N/A</v>
      </c>
      <c r="E78" s="94" t="str">
        <f t="shared" si="2"/>
        <v>#N/A</v>
      </c>
      <c r="F78" s="57" t="str">
        <f>VLOOKUP(A78,'Classement Général'!$B$2:$B$150,1,0)</f>
        <v>#N/A</v>
      </c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ht="14.25" customHeight="1">
      <c r="A79" s="91"/>
      <c r="B79" s="92">
        <v>78.0</v>
      </c>
      <c r="C79" s="88">
        <f t="shared" si="1"/>
        <v>-28.0073394</v>
      </c>
      <c r="D79" s="89" t="str">
        <f>VLOOKUP(A79,'Classement RoC'!$B$2:$C$150,1,0)</f>
        <v>#N/A</v>
      </c>
      <c r="E79" s="94" t="str">
        <f t="shared" si="2"/>
        <v>#N/A</v>
      </c>
      <c r="F79" s="57" t="str">
        <f>VLOOKUP(A79,'Classement Général'!$B$2:$B$150,1,0)</f>
        <v>#N/A</v>
      </c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ht="14.25" customHeight="1">
      <c r="A80" s="91"/>
      <c r="B80" s="87">
        <v>79.0</v>
      </c>
      <c r="C80" s="88">
        <f t="shared" si="1"/>
        <v>-34.89785591</v>
      </c>
      <c r="D80" s="89" t="str">
        <f>VLOOKUP(A80,'Classement RoC'!$B$2:$C$150,1,0)</f>
        <v>#N/A</v>
      </c>
      <c r="E80" s="94" t="str">
        <f t="shared" si="2"/>
        <v>#N/A</v>
      </c>
      <c r="F80" s="57" t="str">
        <f>VLOOKUP(A80,'Classement Général'!$B$2:$B$150,1,0)</f>
        <v>#N/A</v>
      </c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ht="14.25" customHeight="1">
      <c r="A81" s="91"/>
      <c r="B81" s="92">
        <v>80.0</v>
      </c>
      <c r="C81" s="88">
        <f t="shared" si="1"/>
        <v>-41.74594218</v>
      </c>
      <c r="D81" s="89" t="str">
        <f>VLOOKUP(A81,'Classement RoC'!$B$2:$C$150,1,0)</f>
        <v>#N/A</v>
      </c>
      <c r="E81" s="94" t="str">
        <f t="shared" si="2"/>
        <v>#N/A</v>
      </c>
      <c r="F81" s="57" t="str">
        <f>VLOOKUP(A81,'Classement Général'!$B$2:$B$150,1,0)</f>
        <v>#N/A</v>
      </c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 ht="14.25" customHeight="1">
      <c r="A82" s="91"/>
      <c r="B82" s="87">
        <v>81.0</v>
      </c>
      <c r="C82" s="88">
        <f t="shared" si="1"/>
        <v>-48.55257848</v>
      </c>
      <c r="D82" s="89" t="str">
        <f>VLOOKUP(A82,'Classement RoC'!$B$2:$C$150,1,0)</f>
        <v>#N/A</v>
      </c>
      <c r="E82" s="94" t="str">
        <f t="shared" si="2"/>
        <v>#N/A</v>
      </c>
      <c r="F82" s="57" t="str">
        <f>VLOOKUP(A82,'Classement Général'!$B$2:$B$150,1,0)</f>
        <v>#N/A</v>
      </c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 ht="14.25" customHeight="1">
      <c r="A83" s="91"/>
      <c r="B83" s="92">
        <v>82.0</v>
      </c>
      <c r="C83" s="88">
        <f t="shared" si="1"/>
        <v>-55.31870916</v>
      </c>
      <c r="D83" s="89" t="str">
        <f>VLOOKUP(A83,'Classement RoC'!$B$2:$C$150,1,0)</f>
        <v>#N/A</v>
      </c>
      <c r="E83" s="94" t="str">
        <f t="shared" si="2"/>
        <v>#N/A</v>
      </c>
      <c r="F83" s="57" t="str">
        <f>VLOOKUP(A83,'Classement Général'!$B$2:$B$150,1,0)</f>
        <v>#N/A</v>
      </c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 ht="14.25" customHeight="1">
      <c r="A84" s="91"/>
      <c r="B84" s="87">
        <v>83.0</v>
      </c>
      <c r="C84" s="88">
        <f t="shared" si="1"/>
        <v>-62.04524445</v>
      </c>
      <c r="D84" s="89" t="str">
        <f>VLOOKUP(A84,'Classement RoC'!$B$2:$C$150,1,0)</f>
        <v>#N/A</v>
      </c>
      <c r="E84" s="94" t="str">
        <f t="shared" si="2"/>
        <v>#N/A</v>
      </c>
      <c r="F84" s="57" t="str">
        <f>VLOOKUP(A84,'Classement Général'!$B$2:$B$150,1,0)</f>
        <v>#N/A</v>
      </c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 ht="14.25" customHeight="1">
      <c r="A85" s="91"/>
      <c r="B85" s="92">
        <v>84.0</v>
      </c>
      <c r="C85" s="88">
        <f t="shared" si="1"/>
        <v>-68.73306205</v>
      </c>
      <c r="D85" s="89" t="str">
        <f>VLOOKUP(A85,'Classement RoC'!$B$2:$C$150,1,0)</f>
        <v>#N/A</v>
      </c>
      <c r="E85" s="94" t="str">
        <f t="shared" si="2"/>
        <v>#N/A</v>
      </c>
      <c r="F85" s="57" t="str">
        <f>VLOOKUP(A85,'Classement Général'!$B$2:$B$150,1,0)</f>
        <v>#N/A</v>
      </c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 ht="14.25" customHeight="1">
      <c r="A86" s="91"/>
      <c r="B86" s="87">
        <v>85.0</v>
      </c>
      <c r="C86" s="88">
        <f t="shared" si="1"/>
        <v>-75.38300874</v>
      </c>
      <c r="D86" s="89" t="str">
        <f>VLOOKUP(A86,'Classement RoC'!$B$2:$C$150,1,0)</f>
        <v>#N/A</v>
      </c>
      <c r="E86" s="94" t="str">
        <f t="shared" si="2"/>
        <v>#N/A</v>
      </c>
      <c r="F86" s="57" t="str">
        <f>VLOOKUP(A86,'Classement Général'!$B$2:$B$150,1,0)</f>
        <v>#N/A</v>
      </c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 ht="14.25" customHeight="1">
      <c r="A87" s="91"/>
      <c r="B87" s="92">
        <v>86.0</v>
      </c>
      <c r="C87" s="88">
        <f t="shared" si="1"/>
        <v>-81.99590184</v>
      </c>
      <c r="D87" s="89" t="str">
        <f>VLOOKUP(A87,'Classement RoC'!$B$2:$C$150,1,0)</f>
        <v>#N/A</v>
      </c>
      <c r="E87" s="94" t="str">
        <f t="shared" si="2"/>
        <v>#N/A</v>
      </c>
      <c r="F87" s="57" t="str">
        <f>VLOOKUP(A87,'Classement Général'!$B$2:$B$150,1,0)</f>
        <v>#N/A</v>
      </c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 ht="14.25" customHeight="1">
      <c r="A88" s="91"/>
      <c r="B88" s="87">
        <v>87.0</v>
      </c>
      <c r="C88" s="88">
        <f t="shared" si="1"/>
        <v>-88.57253054</v>
      </c>
      <c r="D88" s="89" t="str">
        <f>VLOOKUP(A88,'Classement RoC'!$B$2:$C$150,1,0)</f>
        <v>#N/A</v>
      </c>
      <c r="E88" s="94" t="str">
        <f t="shared" si="2"/>
        <v>#N/A</v>
      </c>
      <c r="F88" s="57" t="str">
        <f>VLOOKUP(A88,'Classement Général'!$B$2:$B$150,1,0)</f>
        <v>#N/A</v>
      </c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 ht="14.25" customHeight="1">
      <c r="A89" s="91"/>
      <c r="B89" s="92">
        <v>88.0</v>
      </c>
      <c r="C89" s="88">
        <f t="shared" si="1"/>
        <v>-95.11365726</v>
      </c>
      <c r="D89" s="89" t="str">
        <f>VLOOKUP(A89,'Classement RoC'!$B$2:$C$150,1,0)</f>
        <v>#N/A</v>
      </c>
      <c r="E89" s="94" t="str">
        <f t="shared" si="2"/>
        <v>#N/A</v>
      </c>
      <c r="F89" s="57" t="str">
        <f>VLOOKUP(A89,'Classement Général'!$B$2:$B$150,1,0)</f>
        <v>#N/A</v>
      </c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 ht="14.25" customHeight="1">
      <c r="A90" s="91"/>
      <c r="B90" s="87">
        <v>89.0</v>
      </c>
      <c r="C90" s="88">
        <f t="shared" si="1"/>
        <v>-101.6200188</v>
      </c>
      <c r="D90" s="89" t="str">
        <f>VLOOKUP(A90,'Classement RoC'!$B$2:$C$150,1,0)</f>
        <v>#N/A</v>
      </c>
      <c r="E90" s="94" t="str">
        <f t="shared" si="2"/>
        <v>#N/A</v>
      </c>
      <c r="F90" s="57" t="str">
        <f>VLOOKUP(A90,'Classement Général'!$B$2:$B$150,1,0)</f>
        <v>#N/A</v>
      </c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 ht="14.25" customHeight="1">
      <c r="A91" s="91"/>
      <c r="B91" s="92">
        <v>90.0</v>
      </c>
      <c r="C91" s="88">
        <f t="shared" si="1"/>
        <v>-108.0923276</v>
      </c>
      <c r="D91" s="89" t="str">
        <f>VLOOKUP(A91,'Classement RoC'!$B$2:$C$150,1,0)</f>
        <v>#N/A</v>
      </c>
      <c r="E91" s="94" t="str">
        <f t="shared" si="2"/>
        <v>#N/A</v>
      </c>
      <c r="F91" s="57" t="str">
        <f>VLOOKUP(A91,'Classement Général'!$B$2:$B$150,1,0)</f>
        <v>#N/A</v>
      </c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 ht="14.25" customHeight="1">
      <c r="A92" s="91"/>
      <c r="B92" s="87">
        <v>91.0</v>
      </c>
      <c r="C92" s="88">
        <f t="shared" si="1"/>
        <v>-114.5312727</v>
      </c>
      <c r="D92" s="89" t="str">
        <f>VLOOKUP(A92,'Classement RoC'!$B$2:$C$150,1,0)</f>
        <v>#N/A</v>
      </c>
      <c r="E92" s="94" t="str">
        <f t="shared" si="2"/>
        <v>#N/A</v>
      </c>
      <c r="F92" s="57" t="str">
        <f>VLOOKUP(A92,'Classement Général'!$B$2:$B$150,1,0)</f>
        <v>#N/A</v>
      </c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 ht="14.25" customHeight="1">
      <c r="A93" s="91"/>
      <c r="B93" s="92">
        <v>92.0</v>
      </c>
      <c r="C93" s="88">
        <f t="shared" si="1"/>
        <v>-120.9375209</v>
      </c>
      <c r="D93" s="89" t="str">
        <f>VLOOKUP(A93,'Classement RoC'!$B$2:$C$150,1,0)</f>
        <v>#N/A</v>
      </c>
      <c r="E93" s="94" t="str">
        <f t="shared" si="2"/>
        <v>#N/A</v>
      </c>
      <c r="F93" s="57" t="str">
        <f>VLOOKUP(A93,'Classement Général'!$B$2:$B$150,1,0)</f>
        <v>#N/A</v>
      </c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 ht="14.25" customHeight="1">
      <c r="A94" s="91"/>
      <c r="B94" s="87">
        <v>93.0</v>
      </c>
      <c r="C94" s="88">
        <f t="shared" si="1"/>
        <v>-127.3117176</v>
      </c>
      <c r="D94" s="89" t="str">
        <f>VLOOKUP(A94,'Classement RoC'!$B$2:$C$150,1,0)</f>
        <v>#N/A</v>
      </c>
      <c r="E94" s="94" t="str">
        <f t="shared" si="2"/>
        <v>#N/A</v>
      </c>
      <c r="F94" s="57" t="str">
        <f>VLOOKUP(A94,'Classement Général'!$B$2:$B$150,1,0)</f>
        <v>#N/A</v>
      </c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 ht="14.25" customHeight="1">
      <c r="A95" s="91"/>
      <c r="B95" s="92">
        <v>94.0</v>
      </c>
      <c r="C95" s="88">
        <f t="shared" si="1"/>
        <v>-133.6544878</v>
      </c>
      <c r="D95" s="89" t="str">
        <f>VLOOKUP(A95,'Classement RoC'!$B$2:$C$150,1,0)</f>
        <v>#N/A</v>
      </c>
      <c r="E95" s="94" t="str">
        <f t="shared" si="2"/>
        <v>#N/A</v>
      </c>
      <c r="F95" s="57" t="str">
        <f>VLOOKUP(A95,'Classement Général'!$B$2:$B$150,1,0)</f>
        <v>#N/A</v>
      </c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 ht="14.25" customHeight="1">
      <c r="A96" s="91"/>
      <c r="B96" s="87">
        <v>95.0</v>
      </c>
      <c r="C96" s="88">
        <f t="shared" si="1"/>
        <v>-139.9664369</v>
      </c>
      <c r="D96" s="89" t="str">
        <f>VLOOKUP(A96,'Classement RoC'!$B$2:$C$150,1,0)</f>
        <v>#N/A</v>
      </c>
      <c r="E96" s="94" t="str">
        <f t="shared" si="2"/>
        <v>#N/A</v>
      </c>
      <c r="F96" s="57" t="str">
        <f>VLOOKUP(A96,'Classement Général'!$B$2:$B$150,1,0)</f>
        <v>#N/A</v>
      </c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 ht="14.25" customHeight="1">
      <c r="A97" s="91"/>
      <c r="B97" s="92">
        <v>96.0</v>
      </c>
      <c r="C97" s="88">
        <f t="shared" si="1"/>
        <v>-146.2481517</v>
      </c>
      <c r="D97" s="89" t="str">
        <f>VLOOKUP(A97,'Classement RoC'!$B$2:$C$150,1,0)</f>
        <v>#N/A</v>
      </c>
      <c r="E97" s="94" t="str">
        <f t="shared" si="2"/>
        <v>#N/A</v>
      </c>
      <c r="F97" s="57" t="str">
        <f>VLOOKUP(A97,'Classement Général'!$B$2:$B$150,1,0)</f>
        <v>#N/A</v>
      </c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 ht="14.25" customHeight="1">
      <c r="A98" s="91"/>
      <c r="B98" s="87">
        <v>97.0</v>
      </c>
      <c r="C98" s="88">
        <f t="shared" si="1"/>
        <v>-152.500201</v>
      </c>
      <c r="D98" s="89" t="str">
        <f>VLOOKUP(A98,'Classement RoC'!$B$2:$C$150,1,0)</f>
        <v>#N/A</v>
      </c>
      <c r="E98" s="94" t="str">
        <f t="shared" si="2"/>
        <v>#N/A</v>
      </c>
      <c r="F98" s="57" t="str">
        <f>VLOOKUP(A98,'Classement Général'!$B$2:$B$150,1,0)</f>
        <v>#N/A</v>
      </c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 ht="14.25" customHeight="1">
      <c r="A99" s="91"/>
      <c r="B99" s="92">
        <v>98.0</v>
      </c>
      <c r="C99" s="88">
        <f t="shared" si="1"/>
        <v>-158.7231363</v>
      </c>
      <c r="D99" s="89" t="str">
        <f>VLOOKUP(A99,'Classement RoC'!$B$2:$C$150,1,0)</f>
        <v>#N/A</v>
      </c>
      <c r="E99" s="94" t="str">
        <f t="shared" si="2"/>
        <v>#N/A</v>
      </c>
      <c r="F99" s="57" t="str">
        <f>VLOOKUP(A99,'Classement Général'!$B$2:$B$150,1,0)</f>
        <v>#N/A</v>
      </c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 ht="14.25" customHeight="1">
      <c r="A100" s="91"/>
      <c r="B100" s="87">
        <v>99.0</v>
      </c>
      <c r="C100" s="88">
        <f t="shared" si="1"/>
        <v>-164.9174928</v>
      </c>
      <c r="D100" s="89" t="str">
        <f>VLOOKUP(A100,'Classement RoC'!$B$2:$C$150,1,0)</f>
        <v>#N/A</v>
      </c>
      <c r="E100" s="94" t="str">
        <f t="shared" si="2"/>
        <v>#N/A</v>
      </c>
      <c r="F100" s="57" t="str">
        <f>VLOOKUP(A100,'Classement Général'!$B$2:$B$150,1,0)</f>
        <v>#N/A</v>
      </c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 ht="14.25" customHeight="1">
      <c r="A101" s="91"/>
      <c r="B101" s="92">
        <v>100.0</v>
      </c>
      <c r="C101" s="88">
        <f t="shared" si="1"/>
        <v>-171.0837896</v>
      </c>
      <c r="D101" s="89" t="str">
        <f>VLOOKUP(A101,'Classement RoC'!$B$2:$C$150,1,0)</f>
        <v>#N/A</v>
      </c>
      <c r="E101" s="94" t="str">
        <f t="shared" si="2"/>
        <v>#N/A</v>
      </c>
      <c r="F101" s="57" t="str">
        <f>VLOOKUP(A101,'Classement Général'!$B$2:$B$150,1,0)</f>
        <v>#N/A</v>
      </c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 ht="14.25" customHeight="1">
      <c r="A102" s="91"/>
      <c r="B102" s="87">
        <v>101.0</v>
      </c>
      <c r="C102" s="88">
        <f t="shared" si="1"/>
        <v>-177.2225309</v>
      </c>
      <c r="D102" s="89" t="str">
        <f>VLOOKUP(A102,'Classement RoC'!$B$2:$C$150,1,0)</f>
        <v>#N/A</v>
      </c>
      <c r="E102" s="94" t="str">
        <f t="shared" si="2"/>
        <v>#N/A</v>
      </c>
      <c r="F102" s="57" t="str">
        <f>VLOOKUP(A102,'Classement Général'!$B$2:$B$150,1,0)</f>
        <v>#N/A</v>
      </c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 ht="14.25" customHeight="1">
      <c r="A103" s="91"/>
      <c r="B103" s="92">
        <v>102.0</v>
      </c>
      <c r="C103" s="88">
        <f t="shared" si="1"/>
        <v>-183.334206</v>
      </c>
      <c r="D103" s="89" t="str">
        <f>VLOOKUP(A103,'Classement RoC'!$B$2:$C$150,1,0)</f>
        <v>#N/A</v>
      </c>
      <c r="E103" s="94" t="str">
        <f t="shared" si="2"/>
        <v>#N/A</v>
      </c>
      <c r="F103" s="57" t="str">
        <f>VLOOKUP(A103,'Classement Général'!$B$2:$B$150,1,0)</f>
        <v>#N/A</v>
      </c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 ht="14.25" customHeight="1">
      <c r="A104" s="91"/>
      <c r="B104" s="87">
        <v>103.0</v>
      </c>
      <c r="C104" s="88">
        <f t="shared" si="1"/>
        <v>-189.4192904</v>
      </c>
      <c r="D104" s="89" t="str">
        <f>VLOOKUP(A104,'Classement RoC'!$B$2:$C$150,1,0)</f>
        <v>#N/A</v>
      </c>
      <c r="E104" s="94" t="str">
        <f t="shared" si="2"/>
        <v>#N/A</v>
      </c>
      <c r="F104" s="57" t="str">
        <f>VLOOKUP(A104,'Classement Général'!$B$2:$B$150,1,0)</f>
        <v>#N/A</v>
      </c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 ht="14.25" customHeight="1">
      <c r="A105" s="91"/>
      <c r="B105" s="92">
        <v>104.0</v>
      </c>
      <c r="C105" s="88">
        <f t="shared" si="1"/>
        <v>-195.478246</v>
      </c>
      <c r="D105" s="89" t="str">
        <f>VLOOKUP(A105,'Classement RoC'!$B$2:$C$150,1,0)</f>
        <v>#N/A</v>
      </c>
      <c r="E105" s="94" t="str">
        <f t="shared" si="2"/>
        <v>#N/A</v>
      </c>
      <c r="F105" s="57" t="str">
        <f>VLOOKUP(A105,'Classement Général'!$B$2:$B$150,1,0)</f>
        <v>#N/A</v>
      </c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 ht="14.25" customHeight="1">
      <c r="A106" s="91"/>
      <c r="B106" s="87">
        <v>105.0</v>
      </c>
      <c r="C106" s="88">
        <f t="shared" si="1"/>
        <v>-201.5115217</v>
      </c>
      <c r="D106" s="89" t="str">
        <f>VLOOKUP(A106,'Classement RoC'!$B$2:$C$150,1,0)</f>
        <v>#N/A</v>
      </c>
      <c r="E106" s="94" t="str">
        <f t="shared" si="2"/>
        <v>#N/A</v>
      </c>
      <c r="F106" s="57" t="str">
        <f>VLOOKUP(A106,'Classement Général'!$B$2:$B$150,1,0)</f>
        <v>#N/A</v>
      </c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 ht="14.25" customHeight="1">
      <c r="A107" s="91"/>
      <c r="B107" s="92">
        <v>106.0</v>
      </c>
      <c r="C107" s="88">
        <f t="shared" si="1"/>
        <v>-207.5195541</v>
      </c>
      <c r="D107" s="89" t="str">
        <f>VLOOKUP(A107,'Classement RoC'!$B$2:$C$150,1,0)</f>
        <v>#N/A</v>
      </c>
      <c r="E107" s="94" t="str">
        <f t="shared" si="2"/>
        <v>#N/A</v>
      </c>
      <c r="F107" s="57" t="str">
        <f>VLOOKUP(A107,'Classement Général'!$B$2:$B$150,1,0)</f>
        <v>#N/A</v>
      </c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 ht="14.25" customHeight="1">
      <c r="A108" s="91"/>
      <c r="B108" s="87">
        <v>107.0</v>
      </c>
      <c r="C108" s="88">
        <f t="shared" si="1"/>
        <v>-213.5027676</v>
      </c>
      <c r="D108" s="89" t="str">
        <f>VLOOKUP(A108,'Classement RoC'!$B$2:$C$150,1,0)</f>
        <v>#N/A</v>
      </c>
      <c r="E108" s="94" t="str">
        <f t="shared" si="2"/>
        <v>#N/A</v>
      </c>
      <c r="F108" s="57" t="str">
        <f>VLOOKUP(A108,'Classement Général'!$B$2:$B$150,1,0)</f>
        <v>#N/A</v>
      </c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 ht="14.25" customHeight="1">
      <c r="A109" s="91"/>
      <c r="B109" s="92">
        <v>108.0</v>
      </c>
      <c r="C109" s="88">
        <f t="shared" si="1"/>
        <v>-219.4615751</v>
      </c>
      <c r="D109" s="89" t="str">
        <f>VLOOKUP(A109,'Classement RoC'!$B$2:$C$150,1,0)</f>
        <v>#N/A</v>
      </c>
      <c r="E109" s="94" t="str">
        <f t="shared" si="2"/>
        <v>#N/A</v>
      </c>
      <c r="F109" s="57" t="str">
        <f>VLOOKUP(A109,'Classement Général'!$B$2:$B$150,1,0)</f>
        <v>#N/A</v>
      </c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 ht="14.25" customHeight="1">
      <c r="A110" s="91"/>
      <c r="B110" s="87">
        <v>109.0</v>
      </c>
      <c r="C110" s="88">
        <f t="shared" si="1"/>
        <v>-225.3963783</v>
      </c>
      <c r="D110" s="89" t="str">
        <f>VLOOKUP(A110,'Classement RoC'!$B$2:$C$150,1,0)</f>
        <v>#N/A</v>
      </c>
      <c r="E110" s="94" t="str">
        <f t="shared" si="2"/>
        <v>#N/A</v>
      </c>
      <c r="F110" s="57" t="str">
        <f>VLOOKUP(A110,'Classement Général'!$B$2:$B$150,1,0)</f>
        <v>#N/A</v>
      </c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 ht="14.25" customHeight="1">
      <c r="A111" s="91"/>
      <c r="B111" s="92">
        <v>110.0</v>
      </c>
      <c r="C111" s="88">
        <f t="shared" si="1"/>
        <v>-231.3075684</v>
      </c>
      <c r="D111" s="89" t="str">
        <f>VLOOKUP(A111,'Classement RoC'!$B$2:$C$150,1,0)</f>
        <v>#N/A</v>
      </c>
      <c r="E111" s="94" t="str">
        <f t="shared" si="2"/>
        <v>#N/A</v>
      </c>
      <c r="F111" s="57" t="str">
        <f>VLOOKUP(A111,'Classement Général'!$B$2:$B$150,1,0)</f>
        <v>#N/A</v>
      </c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 ht="14.25" customHeight="1">
      <c r="A112" s="91"/>
      <c r="B112" s="87">
        <v>111.0</v>
      </c>
      <c r="C112" s="88">
        <f t="shared" si="1"/>
        <v>-237.1955259</v>
      </c>
      <c r="D112" s="89" t="str">
        <f>VLOOKUP(A112,'Classement RoC'!$B$2:$C$150,1,0)</f>
        <v>#N/A</v>
      </c>
      <c r="E112" s="94" t="str">
        <f t="shared" si="2"/>
        <v>#N/A</v>
      </c>
      <c r="F112" s="57" t="str">
        <f>VLOOKUP(A112,'Classement Général'!$B$2:$B$150,1,0)</f>
        <v>#N/A</v>
      </c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 ht="14.25" customHeight="1">
      <c r="A113" s="91"/>
      <c r="B113" s="92">
        <v>112.0</v>
      </c>
      <c r="C113" s="88">
        <f t="shared" si="1"/>
        <v>-243.0606218</v>
      </c>
      <c r="D113" s="89" t="str">
        <f>VLOOKUP(A113,'Classement RoC'!$B$2:$C$150,1,0)</f>
        <v>#N/A</v>
      </c>
      <c r="E113" s="94" t="str">
        <f t="shared" si="2"/>
        <v>#N/A</v>
      </c>
      <c r="F113" s="57" t="str">
        <f>VLOOKUP(A113,'Classement Général'!$B$2:$B$150,1,0)</f>
        <v>#N/A</v>
      </c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 ht="14.25" customHeight="1">
      <c r="A114" s="91"/>
      <c r="B114" s="87">
        <v>113.0</v>
      </c>
      <c r="C114" s="88">
        <f t="shared" si="1"/>
        <v>-248.903217</v>
      </c>
      <c r="D114" s="89" t="str">
        <f>VLOOKUP(A114,'Classement RoC'!$B$2:$C$150,1,0)</f>
        <v>#N/A</v>
      </c>
      <c r="E114" s="94" t="str">
        <f t="shared" si="2"/>
        <v>#N/A</v>
      </c>
      <c r="F114" s="57" t="str">
        <f>VLOOKUP(A114,'Classement Général'!$B$2:$B$150,1,0)</f>
        <v>#N/A</v>
      </c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 ht="14.25" customHeight="1">
      <c r="A115" s="91"/>
      <c r="B115" s="92">
        <v>114.0</v>
      </c>
      <c r="C115" s="88">
        <f t="shared" si="1"/>
        <v>-254.7236634</v>
      </c>
      <c r="D115" s="89" t="str">
        <f>VLOOKUP(A115,'Classement RoC'!$B$2:$C$150,1,0)</f>
        <v>#N/A</v>
      </c>
      <c r="E115" s="94" t="str">
        <f t="shared" si="2"/>
        <v>#N/A</v>
      </c>
      <c r="F115" s="57" t="str">
        <f>VLOOKUP(A115,'Classement Général'!$B$2:$B$150,1,0)</f>
        <v>#N/A</v>
      </c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 ht="14.25" customHeight="1">
      <c r="A116" s="91"/>
      <c r="B116" s="87">
        <v>115.0</v>
      </c>
      <c r="C116" s="88">
        <f t="shared" si="1"/>
        <v>-260.522304</v>
      </c>
      <c r="D116" s="89" t="str">
        <f>VLOOKUP(A116,'Classement RoC'!$B$2:$C$150,1,0)</f>
        <v>#N/A</v>
      </c>
      <c r="E116" s="94" t="str">
        <f t="shared" si="2"/>
        <v>#N/A</v>
      </c>
      <c r="F116" s="57" t="str">
        <f>VLOOKUP(A116,'Classement Général'!$B$2:$B$150,1,0)</f>
        <v>#N/A</v>
      </c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 ht="14.25" customHeight="1">
      <c r="A117" s="91"/>
      <c r="B117" s="92">
        <v>116.0</v>
      </c>
      <c r="C117" s="88">
        <f t="shared" si="1"/>
        <v>-266.2994728</v>
      </c>
      <c r="D117" s="89" t="str">
        <f>VLOOKUP(A117,'Classement RoC'!$B$2:$C$150,1,0)</f>
        <v>#N/A</v>
      </c>
      <c r="E117" s="94" t="str">
        <f t="shared" si="2"/>
        <v>#N/A</v>
      </c>
      <c r="F117" s="57" t="str">
        <f>VLOOKUP(A117,'Classement Général'!$B$2:$B$150,1,0)</f>
        <v>#N/A</v>
      </c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 ht="14.25" customHeight="1">
      <c r="A118" s="91"/>
      <c r="B118" s="87">
        <v>117.0</v>
      </c>
      <c r="C118" s="88">
        <f t="shared" si="1"/>
        <v>-272.0554959</v>
      </c>
      <c r="D118" s="89" t="str">
        <f>VLOOKUP(A118,'Classement RoC'!$B$2:$C$150,1,0)</f>
        <v>#N/A</v>
      </c>
      <c r="E118" s="94" t="str">
        <f t="shared" si="2"/>
        <v>#N/A</v>
      </c>
      <c r="F118" s="57" t="str">
        <f>VLOOKUP(A118,'Classement Général'!$B$2:$B$150,1,0)</f>
        <v>#N/A</v>
      </c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 ht="14.25" customHeight="1">
      <c r="A119" s="91"/>
      <c r="B119" s="92">
        <v>118.0</v>
      </c>
      <c r="C119" s="88">
        <f t="shared" si="1"/>
        <v>-277.7906911</v>
      </c>
      <c r="D119" s="89" t="str">
        <f>VLOOKUP(A119,'Classement RoC'!$B$2:$C$150,1,0)</f>
        <v>#N/A</v>
      </c>
      <c r="E119" s="94" t="str">
        <f t="shared" si="2"/>
        <v>#N/A</v>
      </c>
      <c r="F119" s="57" t="str">
        <f>VLOOKUP(A119,'Classement Général'!$B$2:$B$150,1,0)</f>
        <v>#N/A</v>
      </c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 ht="14.25" customHeight="1">
      <c r="A120" s="91"/>
      <c r="B120" s="87">
        <v>119.0</v>
      </c>
      <c r="C120" s="88">
        <f t="shared" si="1"/>
        <v>-283.5053684</v>
      </c>
      <c r="D120" s="89" t="str">
        <f>VLOOKUP(A120,'Classement RoC'!$B$2:$C$150,1,0)</f>
        <v>#N/A</v>
      </c>
      <c r="E120" s="94" t="str">
        <f t="shared" si="2"/>
        <v>#N/A</v>
      </c>
      <c r="F120" s="57" t="str">
        <f>VLOOKUP(A120,'Classement Général'!$B$2:$B$150,1,0)</f>
        <v>#N/A</v>
      </c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 ht="14.25" customHeight="1">
      <c r="A121" s="91"/>
      <c r="B121" s="92">
        <v>120.0</v>
      </c>
      <c r="C121" s="88">
        <f t="shared" si="1"/>
        <v>-289.1998303</v>
      </c>
      <c r="D121" s="89" t="str">
        <f>VLOOKUP(A121,'Classement RoC'!$B$2:$C$150,1,0)</f>
        <v>#N/A</v>
      </c>
      <c r="E121" s="94" t="str">
        <f t="shared" si="2"/>
        <v>#N/A</v>
      </c>
      <c r="F121" s="57" t="str">
        <f>VLOOKUP(A121,'Classement Général'!$B$2:$B$150,1,0)</f>
        <v>#N/A</v>
      </c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 ht="14.25" customHeight="1">
      <c r="A122" s="91"/>
      <c r="B122" s="87">
        <v>121.0</v>
      </c>
      <c r="C122" s="88">
        <f t="shared" si="1"/>
        <v>-294.874372</v>
      </c>
      <c r="D122" s="89" t="str">
        <f>VLOOKUP(A122,'Classement RoC'!$B$2:$C$150,1,0)</f>
        <v>#N/A</v>
      </c>
      <c r="E122" s="94" t="str">
        <f t="shared" si="2"/>
        <v>#N/A</v>
      </c>
      <c r="F122" s="57" t="str">
        <f>VLOOKUP(A122,'Classement Général'!$B$2:$B$150,1,0)</f>
        <v>#N/A</v>
      </c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 ht="14.25" customHeight="1">
      <c r="A123" s="91"/>
      <c r="B123" s="92">
        <v>122.0</v>
      </c>
      <c r="C123" s="88">
        <f t="shared" si="1"/>
        <v>-300.5292817</v>
      </c>
      <c r="D123" s="89" t="str">
        <f>VLOOKUP(A123,'Classement RoC'!$B$2:$C$150,1,0)</f>
        <v>#N/A</v>
      </c>
      <c r="E123" s="94" t="str">
        <f t="shared" si="2"/>
        <v>#N/A</v>
      </c>
      <c r="F123" s="57" t="str">
        <f>VLOOKUP(A123,'Classement Général'!$B$2:$B$150,1,0)</f>
        <v>#N/A</v>
      </c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 ht="14.25" customHeight="1">
      <c r="A124" s="91"/>
      <c r="B124" s="87">
        <v>123.0</v>
      </c>
      <c r="C124" s="88">
        <f t="shared" si="1"/>
        <v>-306.1648407</v>
      </c>
      <c r="D124" s="89" t="str">
        <f>VLOOKUP(A124,'Classement RoC'!$B$2:$C$150,1,0)</f>
        <v>#N/A</v>
      </c>
      <c r="E124" s="94" t="str">
        <f t="shared" si="2"/>
        <v>#N/A</v>
      </c>
      <c r="F124" s="57" t="str">
        <f>VLOOKUP(A124,'Classement Général'!$B$2:$B$150,1,0)</f>
        <v>#N/A</v>
      </c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 ht="14.25" customHeight="1">
      <c r="A125" s="91"/>
      <c r="B125" s="92">
        <v>124.0</v>
      </c>
      <c r="C125" s="88">
        <f t="shared" si="1"/>
        <v>-311.7813238</v>
      </c>
      <c r="D125" s="89" t="str">
        <f>VLOOKUP(A125,'Classement RoC'!$B$2:$C$150,1,0)</f>
        <v>#N/A</v>
      </c>
      <c r="E125" s="94" t="str">
        <f t="shared" si="2"/>
        <v>#N/A</v>
      </c>
      <c r="F125" s="57" t="str">
        <f>VLOOKUP(A125,'Classement Général'!$B$2:$B$150,1,0)</f>
        <v>#N/A</v>
      </c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 ht="14.25" customHeight="1">
      <c r="A126" s="91"/>
      <c r="B126" s="87">
        <v>125.0</v>
      </c>
      <c r="C126" s="88">
        <f t="shared" si="1"/>
        <v>-317.3789993</v>
      </c>
      <c r="D126" s="89" t="str">
        <f>VLOOKUP(A126,'Classement RoC'!$B$2:$C$150,1,0)</f>
        <v>#N/A</v>
      </c>
      <c r="E126" s="94" t="str">
        <f t="shared" si="2"/>
        <v>#N/A</v>
      </c>
      <c r="F126" s="57" t="str">
        <f>VLOOKUP(A126,'Classement Général'!$B$2:$B$150,1,0)</f>
        <v>#N/A</v>
      </c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 ht="14.25" customHeight="1">
      <c r="A127" s="91"/>
      <c r="B127" s="92">
        <v>126.0</v>
      </c>
      <c r="C127" s="88">
        <f t="shared" si="1"/>
        <v>-322.9581294</v>
      </c>
      <c r="D127" s="89" t="str">
        <f>VLOOKUP(A127,'Classement RoC'!$B$2:$C$150,1,0)</f>
        <v>#N/A</v>
      </c>
      <c r="E127" s="94" t="str">
        <f t="shared" si="2"/>
        <v>#N/A</v>
      </c>
      <c r="F127" s="57" t="str">
        <f>VLOOKUP(A127,'Classement Général'!$B$2:$B$150,1,0)</f>
        <v>#N/A</v>
      </c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 ht="14.25" customHeight="1">
      <c r="A128" s="91"/>
      <c r="B128" s="87">
        <v>127.0</v>
      </c>
      <c r="C128" s="88">
        <f t="shared" si="1"/>
        <v>-328.5189703</v>
      </c>
      <c r="D128" s="89" t="str">
        <f>VLOOKUP(A128,'Classement RoC'!$B$2:$C$150,1,0)</f>
        <v>#N/A</v>
      </c>
      <c r="E128" s="94" t="str">
        <f t="shared" si="2"/>
        <v>#N/A</v>
      </c>
      <c r="F128" s="57" t="str">
        <f>VLOOKUP(A128,'Classement Général'!$B$2:$B$150,1,0)</f>
        <v>#N/A</v>
      </c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 ht="14.25" customHeight="1">
      <c r="A129" s="91"/>
      <c r="B129" s="92">
        <v>128.0</v>
      </c>
      <c r="C129" s="88">
        <f t="shared" si="1"/>
        <v>-334.0617724</v>
      </c>
      <c r="D129" s="89" t="str">
        <f>VLOOKUP(A129,'Classement RoC'!$B$2:$C$150,1,0)</f>
        <v>#N/A</v>
      </c>
      <c r="E129" s="94" t="str">
        <f t="shared" si="2"/>
        <v>#N/A</v>
      </c>
      <c r="F129" s="57" t="str">
        <f>VLOOKUP(A129,'Classement Général'!$B$2:$B$150,1,0)</f>
        <v>#N/A</v>
      </c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 ht="14.25" customHeight="1">
      <c r="A130" s="91"/>
      <c r="B130" s="87">
        <v>129.0</v>
      </c>
      <c r="C130" s="88">
        <f t="shared" si="1"/>
        <v>-339.5867804</v>
      </c>
      <c r="D130" s="89" t="str">
        <f>VLOOKUP(A130,'Classement RoC'!$B$2:$C$150,1,0)</f>
        <v>#N/A</v>
      </c>
      <c r="E130" s="94" t="str">
        <f t="shared" si="2"/>
        <v>#N/A</v>
      </c>
      <c r="F130" s="57" t="str">
        <f>VLOOKUP(A130,'Classement Général'!$B$2:$B$150,1,0)</f>
        <v>#N/A</v>
      </c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 ht="14.25" customHeight="1">
      <c r="A131" s="91"/>
      <c r="B131" s="92">
        <v>130.0</v>
      </c>
      <c r="C131" s="88">
        <f t="shared" si="1"/>
        <v>-345.0942337</v>
      </c>
      <c r="D131" s="89" t="str">
        <f>VLOOKUP(A131,'Classement RoC'!$B$2:$C$150,1,0)</f>
        <v>#N/A</v>
      </c>
      <c r="E131" s="94" t="str">
        <f t="shared" si="2"/>
        <v>#N/A</v>
      </c>
      <c r="F131" s="57" t="str">
        <f>VLOOKUP(A131,'Classement Général'!$B$2:$B$150,1,0)</f>
        <v>#N/A</v>
      </c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 ht="14.25" customHeight="1">
      <c r="A132" s="91"/>
      <c r="B132" s="87">
        <v>131.0</v>
      </c>
      <c r="C132" s="88">
        <f t="shared" si="1"/>
        <v>-350.5843661</v>
      </c>
      <c r="D132" s="89" t="str">
        <f>VLOOKUP(A132,'Classement RoC'!$B$2:$C$150,1,0)</f>
        <v>#N/A</v>
      </c>
      <c r="E132" s="94" t="str">
        <f t="shared" si="2"/>
        <v>#N/A</v>
      </c>
      <c r="F132" s="57" t="str">
        <f>VLOOKUP(A132,'Classement Général'!$B$2:$B$150,1,0)</f>
        <v>#N/A</v>
      </c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 ht="14.25" customHeight="1">
      <c r="A133" s="91"/>
      <c r="B133" s="92">
        <v>132.0</v>
      </c>
      <c r="C133" s="88">
        <f t="shared" si="1"/>
        <v>-356.0574067</v>
      </c>
      <c r="D133" s="89" t="str">
        <f>VLOOKUP(A133,'Classement RoC'!$B$2:$C$150,1,0)</f>
        <v>#N/A</v>
      </c>
      <c r="E133" s="94" t="str">
        <f t="shared" si="2"/>
        <v>#N/A</v>
      </c>
      <c r="F133" s="57" t="str">
        <f>VLOOKUP(A133,'Classement Général'!$B$2:$B$150,1,0)</f>
        <v>#N/A</v>
      </c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 ht="14.25" customHeight="1">
      <c r="A134" s="91"/>
      <c r="B134" s="87">
        <v>133.0</v>
      </c>
      <c r="C134" s="88">
        <f t="shared" si="1"/>
        <v>-361.5135793</v>
      </c>
      <c r="D134" s="89" t="str">
        <f>VLOOKUP(A134,'Classement RoC'!$B$2:$C$150,1,0)</f>
        <v>#N/A</v>
      </c>
      <c r="E134" s="94" t="str">
        <f t="shared" si="2"/>
        <v>#N/A</v>
      </c>
      <c r="F134" s="57" t="str">
        <f>VLOOKUP(A134,'Classement Général'!$B$2:$B$150,1,0)</f>
        <v>#N/A</v>
      </c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 ht="14.25" customHeight="1">
      <c r="A135" s="91"/>
      <c r="B135" s="92">
        <v>134.0</v>
      </c>
      <c r="C135" s="88">
        <f t="shared" si="1"/>
        <v>-366.9531029</v>
      </c>
      <c r="D135" s="89" t="str">
        <f>VLOOKUP(A135,'Classement RoC'!$B$2:$C$150,1,0)</f>
        <v>#N/A</v>
      </c>
      <c r="E135" s="94" t="str">
        <f t="shared" si="2"/>
        <v>#N/A</v>
      </c>
      <c r="F135" s="57" t="str">
        <f>VLOOKUP(A135,'Classement Général'!$B$2:$B$150,1,0)</f>
        <v>#N/A</v>
      </c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 ht="14.25" customHeight="1">
      <c r="A136" s="91"/>
      <c r="B136" s="87">
        <v>135.0</v>
      </c>
      <c r="C136" s="88">
        <f t="shared" si="1"/>
        <v>-372.3761921</v>
      </c>
      <c r="D136" s="89" t="str">
        <f>VLOOKUP(A136,'Classement RoC'!$B$2:$C$150,1,0)</f>
        <v>#N/A</v>
      </c>
      <c r="E136" s="94" t="str">
        <f t="shared" si="2"/>
        <v>#N/A</v>
      </c>
      <c r="F136" s="57" t="str">
        <f>VLOOKUP(A136,'Classement Général'!$B$2:$B$150,1,0)</f>
        <v>#N/A</v>
      </c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 ht="14.25" customHeight="1">
      <c r="A137" s="91"/>
      <c r="B137" s="92">
        <v>136.0</v>
      </c>
      <c r="C137" s="88">
        <f t="shared" si="1"/>
        <v>-377.7830565</v>
      </c>
      <c r="D137" s="89" t="str">
        <f>VLOOKUP(A137,'Classement RoC'!$B$2:$C$150,1,0)</f>
        <v>#N/A</v>
      </c>
      <c r="E137" s="94" t="str">
        <f t="shared" si="2"/>
        <v>#N/A</v>
      </c>
      <c r="F137" s="57" t="str">
        <f>VLOOKUP(A137,'Classement Général'!$B$2:$B$150,1,0)</f>
        <v>#N/A</v>
      </c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 ht="14.25" customHeight="1">
      <c r="A138" s="91"/>
      <c r="B138" s="87">
        <v>137.0</v>
      </c>
      <c r="C138" s="88">
        <f t="shared" si="1"/>
        <v>-383.1739017</v>
      </c>
      <c r="D138" s="89" t="str">
        <f>VLOOKUP(A138,'Classement RoC'!$B$2:$C$150,1,0)</f>
        <v>#N/A</v>
      </c>
      <c r="E138" s="94" t="str">
        <f t="shared" si="2"/>
        <v>#N/A</v>
      </c>
      <c r="F138" s="57" t="str">
        <f>VLOOKUP(A138,'Classement Général'!$B$2:$B$150,1,0)</f>
        <v>#N/A</v>
      </c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 ht="14.25" customHeight="1">
      <c r="A139" s="91"/>
      <c r="B139" s="92">
        <v>138.0</v>
      </c>
      <c r="C139" s="88">
        <f t="shared" si="1"/>
        <v>-388.5489288</v>
      </c>
      <c r="D139" s="89" t="str">
        <f>VLOOKUP(A139,'Classement RoC'!$B$2:$C$150,1,0)</f>
        <v>#N/A</v>
      </c>
      <c r="E139" s="94" t="str">
        <f t="shared" si="2"/>
        <v>#N/A</v>
      </c>
      <c r="F139" s="57" t="str">
        <f>VLOOKUP(A139,'Classement Général'!$B$2:$B$150,1,0)</f>
        <v>#N/A</v>
      </c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 ht="14.25" customHeight="1">
      <c r="A140" s="91"/>
      <c r="B140" s="87">
        <v>139.0</v>
      </c>
      <c r="C140" s="88">
        <f t="shared" si="1"/>
        <v>-393.9083347</v>
      </c>
      <c r="D140" s="89" t="str">
        <f>VLOOKUP(A140,'Classement RoC'!$B$2:$C$150,1,0)</f>
        <v>#N/A</v>
      </c>
      <c r="E140" s="94" t="str">
        <f t="shared" si="2"/>
        <v>#N/A</v>
      </c>
      <c r="F140" s="57" t="str">
        <f>VLOOKUP(A140,'Classement Général'!$B$2:$B$150,1,0)</f>
        <v>#N/A</v>
      </c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 ht="14.25" customHeight="1">
      <c r="A141" s="91"/>
      <c r="B141" s="92">
        <v>140.0</v>
      </c>
      <c r="C141" s="88">
        <f t="shared" si="1"/>
        <v>-399.2523124</v>
      </c>
      <c r="D141" s="89" t="str">
        <f>VLOOKUP(A141,'Classement RoC'!$B$2:$C$150,1,0)</f>
        <v>#N/A</v>
      </c>
      <c r="E141" s="94" t="str">
        <f t="shared" si="2"/>
        <v>#N/A</v>
      </c>
      <c r="F141" s="57" t="str">
        <f>VLOOKUP(A141,'Classement Général'!$B$2:$B$150,1,0)</f>
        <v>#N/A</v>
      </c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 ht="14.25" customHeight="1">
      <c r="A142" s="91"/>
      <c r="B142" s="87">
        <v>141.0</v>
      </c>
      <c r="C142" s="88">
        <f t="shared" si="1"/>
        <v>-404.5810509</v>
      </c>
      <c r="D142" s="89" t="str">
        <f>VLOOKUP(A142,'Classement RoC'!$B$2:$C$150,1,0)</f>
        <v>#N/A</v>
      </c>
      <c r="E142" s="94" t="str">
        <f t="shared" si="2"/>
        <v>#N/A</v>
      </c>
      <c r="F142" s="57" t="str">
        <f>VLOOKUP(A142,'Classement Général'!$B$2:$B$150,1,0)</f>
        <v>#N/A</v>
      </c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 ht="14.25" customHeight="1">
      <c r="A143" s="91"/>
      <c r="B143" s="92">
        <v>142.0</v>
      </c>
      <c r="C143" s="88">
        <f t="shared" si="1"/>
        <v>-409.8947353</v>
      </c>
      <c r="D143" s="89" t="str">
        <f>VLOOKUP(A143,'Classement RoC'!$B$2:$C$150,1,0)</f>
        <v>#N/A</v>
      </c>
      <c r="E143" s="94" t="str">
        <f t="shared" si="2"/>
        <v>#N/A</v>
      </c>
      <c r="F143" s="57" t="str">
        <f>VLOOKUP(A143,'Classement Général'!$B$2:$B$150,1,0)</f>
        <v>#N/A</v>
      </c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 ht="14.25" customHeight="1">
      <c r="A144" s="91"/>
      <c r="B144" s="87">
        <v>143.0</v>
      </c>
      <c r="C144" s="88">
        <f t="shared" si="1"/>
        <v>-415.193547</v>
      </c>
      <c r="D144" s="89" t="str">
        <f>VLOOKUP(A144,'Classement RoC'!$B$2:$C$150,1,0)</f>
        <v>#N/A</v>
      </c>
      <c r="E144" s="94" t="str">
        <f t="shared" si="2"/>
        <v>#N/A</v>
      </c>
      <c r="F144" s="57" t="str">
        <f>VLOOKUP(A144,'Classement Général'!$B$2:$B$150,1,0)</f>
        <v>#N/A</v>
      </c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 ht="14.25" customHeight="1">
      <c r="A145" s="91"/>
      <c r="B145" s="92">
        <v>144.0</v>
      </c>
      <c r="C145" s="88">
        <f t="shared" si="1"/>
        <v>-420.4776638</v>
      </c>
      <c r="D145" s="89" t="str">
        <f>VLOOKUP(A145,'Classement RoC'!$B$2:$C$150,1,0)</f>
        <v>#N/A</v>
      </c>
      <c r="E145" s="94" t="str">
        <f t="shared" si="2"/>
        <v>#N/A</v>
      </c>
      <c r="F145" s="57" t="str">
        <f>VLOOKUP(A145,'Classement Général'!$B$2:$B$150,1,0)</f>
        <v>#N/A</v>
      </c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 ht="14.25" customHeight="1">
      <c r="A146" s="91"/>
      <c r="B146" s="87">
        <v>145.0</v>
      </c>
      <c r="C146" s="88">
        <f t="shared" si="1"/>
        <v>-425.7472601</v>
      </c>
      <c r="D146" s="89" t="str">
        <f>VLOOKUP(A146,'Classement RoC'!$B$2:$C$150,1,0)</f>
        <v>#N/A</v>
      </c>
      <c r="E146" s="94" t="str">
        <f t="shared" si="2"/>
        <v>#N/A</v>
      </c>
      <c r="F146" s="57" t="str">
        <f>VLOOKUP(A146,'Classement Général'!$B$2:$B$150,1,0)</f>
        <v>#N/A</v>
      </c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 ht="14.25" customHeight="1">
      <c r="A147" s="91"/>
      <c r="B147" s="92">
        <v>146.0</v>
      </c>
      <c r="C147" s="88">
        <f t="shared" si="1"/>
        <v>-431.0025068</v>
      </c>
      <c r="D147" s="89" t="str">
        <f>VLOOKUP(A147,'Classement RoC'!$B$2:$C$150,1,0)</f>
        <v>#N/A</v>
      </c>
      <c r="E147" s="94" t="str">
        <f t="shared" si="2"/>
        <v>#N/A</v>
      </c>
      <c r="F147" s="57" t="str">
        <f>VLOOKUP(A147,'Classement Général'!$B$2:$B$150,1,0)</f>
        <v>#N/A</v>
      </c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 ht="14.25" customHeight="1">
      <c r="A148" s="91"/>
      <c r="B148" s="87">
        <v>147.0</v>
      </c>
      <c r="C148" s="88">
        <f t="shared" si="1"/>
        <v>-436.2435713</v>
      </c>
      <c r="D148" s="89" t="str">
        <f>VLOOKUP(A148,'Classement RoC'!$B$2:$C$150,1,0)</f>
        <v>#N/A</v>
      </c>
      <c r="E148" s="94" t="str">
        <f t="shared" si="2"/>
        <v>#N/A</v>
      </c>
      <c r="F148" s="57" t="str">
        <f>VLOOKUP(A148,'Classement Général'!$B$2:$B$150,1,0)</f>
        <v>#N/A</v>
      </c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 ht="14.25" customHeight="1">
      <c r="A149" s="91"/>
      <c r="B149" s="92">
        <v>148.0</v>
      </c>
      <c r="C149" s="88">
        <f t="shared" si="1"/>
        <v>-441.470618</v>
      </c>
      <c r="D149" s="89" t="str">
        <f>VLOOKUP(A149,'Classement RoC'!$B$2:$C$150,1,0)</f>
        <v>#N/A</v>
      </c>
      <c r="E149" s="94" t="str">
        <f t="shared" si="2"/>
        <v>#N/A</v>
      </c>
      <c r="F149" s="57" t="str">
        <f>VLOOKUP(A149,'Classement Général'!$B$2:$B$150,1,0)</f>
        <v>#N/A</v>
      </c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 ht="14.25" customHeight="1">
      <c r="A150" s="91"/>
      <c r="B150" s="87">
        <v>149.0</v>
      </c>
      <c r="C150" s="88">
        <f t="shared" si="1"/>
        <v>-446.683808</v>
      </c>
      <c r="D150" s="89" t="str">
        <f>VLOOKUP(A150,'Classement RoC'!$B$2:$C$150,1,0)</f>
        <v>#N/A</v>
      </c>
      <c r="E150" s="94" t="str">
        <f t="shared" si="2"/>
        <v>#N/A</v>
      </c>
      <c r="F150" s="57" t="str">
        <f>VLOOKUP(A150,'Classement Général'!$B$2:$B$150,1,0)</f>
        <v>#N/A</v>
      </c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 ht="14.25" customHeight="1">
      <c r="A151" s="91"/>
      <c r="B151" s="92">
        <v>150.0</v>
      </c>
      <c r="C151" s="88">
        <f t="shared" si="1"/>
        <v>-451.8832995</v>
      </c>
      <c r="D151" s="89" t="str">
        <f>VLOOKUP(A151,'Classement RoC'!$B$2:$C$150,1,0)</f>
        <v>#N/A</v>
      </c>
      <c r="E151" s="94" t="str">
        <f t="shared" si="2"/>
        <v>#N/A</v>
      </c>
      <c r="F151" s="57" t="str">
        <f>VLOOKUP(A151,'Classement Général'!$B$2:$B$150,1,0)</f>
        <v>#N/A</v>
      </c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 ht="14.25" customHeight="1">
      <c r="A152" s="91"/>
      <c r="B152" s="87">
        <v>151.0</v>
      </c>
      <c r="C152" s="88">
        <f t="shared" si="1"/>
        <v>-457.0692473</v>
      </c>
      <c r="D152" s="89" t="str">
        <f>VLOOKUP(A152,'Classement RoC'!$B$2:$C$150,1,0)</f>
        <v>#N/A</v>
      </c>
      <c r="E152" s="94" t="str">
        <f t="shared" si="2"/>
        <v>#N/A</v>
      </c>
      <c r="F152" s="57" t="str">
        <f>VLOOKUP(A152,'Classement Général'!$B$2:$B$150,1,0)</f>
        <v>#N/A</v>
      </c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 ht="14.25" customHeight="1">
      <c r="A153" s="91"/>
      <c r="B153" s="92">
        <v>152.0</v>
      </c>
      <c r="C153" s="88">
        <f t="shared" si="1"/>
        <v>-462.2418039</v>
      </c>
      <c r="D153" s="89" t="str">
        <f>VLOOKUP(A153,'Classement RoC'!$B$2:$C$150,1,0)</f>
        <v>#N/A</v>
      </c>
      <c r="E153" s="94" t="str">
        <f t="shared" si="2"/>
        <v>#N/A</v>
      </c>
      <c r="F153" s="57" t="str">
        <f>VLOOKUP(A153,'Classement Général'!$B$2:$B$150,1,0)</f>
        <v>#N/A</v>
      </c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 ht="14.25" customHeight="1">
      <c r="A154" s="91"/>
      <c r="B154" s="87">
        <v>153.0</v>
      </c>
      <c r="C154" s="88">
        <f t="shared" si="1"/>
        <v>-467.4011184</v>
      </c>
      <c r="D154" s="89" t="str">
        <f>VLOOKUP(A154,'Classement RoC'!$B$2:$C$150,1,0)</f>
        <v>#N/A</v>
      </c>
      <c r="E154" s="94" t="str">
        <f t="shared" si="2"/>
        <v>#N/A</v>
      </c>
      <c r="F154" s="57" t="str">
        <f>VLOOKUP(A154,'Classement Général'!$B$2:$B$150,1,0)</f>
        <v>#N/A</v>
      </c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 ht="14.25" customHeight="1">
      <c r="A155" s="91"/>
      <c r="B155" s="92">
        <v>154.0</v>
      </c>
      <c r="C155" s="88">
        <f t="shared" si="1"/>
        <v>-472.5473373</v>
      </c>
      <c r="D155" s="89" t="str">
        <f>VLOOKUP(A155,'Classement RoC'!$B$2:$C$150,1,0)</f>
        <v>#N/A</v>
      </c>
      <c r="E155" s="94" t="str">
        <f t="shared" si="2"/>
        <v>#N/A</v>
      </c>
      <c r="F155" s="57" t="str">
        <f>VLOOKUP(A155,'Classement Général'!$B$2:$B$150,1,0)</f>
        <v>#N/A</v>
      </c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 ht="14.25" customHeight="1">
      <c r="A156" s="91"/>
      <c r="B156" s="87">
        <v>155.0</v>
      </c>
      <c r="C156" s="88">
        <f t="shared" si="1"/>
        <v>-477.6806047</v>
      </c>
      <c r="D156" s="89" t="str">
        <f>VLOOKUP(A156,'Classement RoC'!$B$2:$C$150,1,0)</f>
        <v>#N/A</v>
      </c>
      <c r="E156" s="94" t="str">
        <f t="shared" si="2"/>
        <v>#N/A</v>
      </c>
      <c r="F156" s="57" t="str">
        <f>VLOOKUP(A156,'Classement Général'!$B$2:$B$150,1,0)</f>
        <v>#N/A</v>
      </c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 ht="14.25" customHeight="1">
      <c r="A157" s="91"/>
      <c r="B157" s="92">
        <v>156.0</v>
      </c>
      <c r="C157" s="88">
        <f t="shared" si="1"/>
        <v>-482.8010616</v>
      </c>
      <c r="D157" s="89" t="str">
        <f>VLOOKUP(A157,'Classement RoC'!$B$2:$C$150,1,0)</f>
        <v>#N/A</v>
      </c>
      <c r="E157" s="94" t="str">
        <f t="shared" si="2"/>
        <v>#N/A</v>
      </c>
      <c r="F157" s="57" t="str">
        <f>VLOOKUP(A157,'Classement Général'!$B$2:$B$150,1,0)</f>
        <v>#N/A</v>
      </c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 ht="14.25" customHeight="1">
      <c r="A158" s="91"/>
      <c r="B158" s="87">
        <v>157.0</v>
      </c>
      <c r="C158" s="88">
        <f t="shared" si="1"/>
        <v>-487.9088468</v>
      </c>
      <c r="D158" s="89" t="str">
        <f>VLOOKUP(A158,'Classement RoC'!$B$2:$C$150,1,0)</f>
        <v>#N/A</v>
      </c>
      <c r="E158" s="94" t="str">
        <f t="shared" si="2"/>
        <v>#N/A</v>
      </c>
      <c r="F158" s="57" t="str">
        <f>VLOOKUP(A158,'Classement Général'!$B$2:$B$150,1,0)</f>
        <v>#N/A</v>
      </c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 ht="14.25" customHeight="1">
      <c r="A159" s="91"/>
      <c r="B159" s="92">
        <v>158.0</v>
      </c>
      <c r="C159" s="88">
        <f t="shared" si="1"/>
        <v>-493.0040965</v>
      </c>
      <c r="D159" s="89" t="str">
        <f>VLOOKUP(A159,'Classement RoC'!$B$2:$C$150,1,0)</f>
        <v>#N/A</v>
      </c>
      <c r="E159" s="94" t="str">
        <f t="shared" si="2"/>
        <v>#N/A</v>
      </c>
      <c r="F159" s="57" t="str">
        <f>VLOOKUP(A159,'Classement Général'!$B$2:$B$150,1,0)</f>
        <v>#N/A</v>
      </c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 ht="14.25" customHeight="1">
      <c r="A160" s="91"/>
      <c r="B160" s="87">
        <v>159.0</v>
      </c>
      <c r="C160" s="88">
        <f t="shared" si="1"/>
        <v>-498.0869442</v>
      </c>
      <c r="D160" s="89" t="str">
        <f>VLOOKUP(A160,'Classement RoC'!$B$2:$C$150,1,0)</f>
        <v>#N/A</v>
      </c>
      <c r="E160" s="94" t="str">
        <f t="shared" si="2"/>
        <v>#N/A</v>
      </c>
      <c r="F160" s="57" t="str">
        <f>VLOOKUP(A160,'Classement Général'!$B$2:$B$150,1,0)</f>
        <v>#N/A</v>
      </c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 ht="14.25" customHeight="1">
      <c r="A161" s="95"/>
      <c r="B161" s="96"/>
      <c r="C161" s="97"/>
      <c r="D161" s="98"/>
      <c r="E161" s="99"/>
      <c r="F161" s="57" t="str">
        <f>VLOOKUP(A161,'Classement Général'!$B$2:$B$150,1,0)</f>
        <v>#N/A</v>
      </c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 ht="14.25" customHeight="1">
      <c r="A162" s="95"/>
      <c r="B162" s="96"/>
      <c r="C162" s="97"/>
      <c r="D162" s="98"/>
      <c r="E162" s="99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 ht="14.25" customHeight="1">
      <c r="A163" s="95"/>
      <c r="B163" s="96"/>
      <c r="C163" s="97"/>
      <c r="D163" s="98"/>
      <c r="E163" s="99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 ht="14.25" customHeight="1">
      <c r="A164" s="95"/>
      <c r="B164" s="96"/>
      <c r="C164" s="97"/>
      <c r="D164" s="98"/>
      <c r="E164" s="99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 ht="14.25" customHeight="1">
      <c r="A165" s="95"/>
      <c r="B165" s="96"/>
      <c r="C165" s="97"/>
      <c r="D165" s="98"/>
      <c r="E165" s="99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 ht="14.25" customHeight="1">
      <c r="A166" s="95"/>
      <c r="B166" s="96"/>
      <c r="C166" s="97"/>
      <c r="D166" s="98"/>
      <c r="E166" s="99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 ht="14.25" customHeight="1">
      <c r="A167" s="95"/>
      <c r="B167" s="96"/>
      <c r="C167" s="97"/>
      <c r="D167" s="98"/>
      <c r="E167" s="99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 ht="14.25" customHeight="1">
      <c r="A168" s="95"/>
      <c r="B168" s="96"/>
      <c r="C168" s="97"/>
      <c r="D168" s="98"/>
      <c r="E168" s="99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 ht="14.25" customHeight="1">
      <c r="A169" s="95"/>
      <c r="B169" s="96"/>
      <c r="C169" s="97"/>
      <c r="D169" s="98"/>
      <c r="E169" s="99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 ht="14.25" customHeight="1">
      <c r="A170" s="95"/>
      <c r="B170" s="96"/>
      <c r="C170" s="97"/>
      <c r="D170" s="98"/>
      <c r="E170" s="99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 ht="14.25" customHeight="1">
      <c r="A171" s="95"/>
      <c r="B171" s="96"/>
      <c r="C171" s="97"/>
      <c r="D171" s="98"/>
      <c r="E171" s="99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 ht="14.25" customHeight="1">
      <c r="A172" s="95"/>
      <c r="B172" s="96"/>
      <c r="C172" s="97"/>
      <c r="D172" s="98"/>
      <c r="E172" s="99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 ht="14.25" customHeight="1">
      <c r="A173" s="95"/>
      <c r="B173" s="96"/>
      <c r="C173" s="97"/>
      <c r="D173" s="98"/>
      <c r="E173" s="99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 ht="14.25" customHeight="1">
      <c r="A174" s="95"/>
      <c r="B174" s="96"/>
      <c r="C174" s="97"/>
      <c r="D174" s="98"/>
      <c r="E174" s="99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 ht="14.25" customHeight="1">
      <c r="A175" s="95"/>
      <c r="B175" s="96"/>
      <c r="C175" s="97"/>
      <c r="D175" s="98"/>
      <c r="E175" s="99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 ht="14.25" customHeight="1">
      <c r="A176" s="95"/>
      <c r="B176" s="96"/>
      <c r="C176" s="97"/>
      <c r="D176" s="98"/>
      <c r="E176" s="99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 ht="14.25" customHeight="1">
      <c r="A177" s="95"/>
      <c r="B177" s="96"/>
      <c r="C177" s="97"/>
      <c r="D177" s="98"/>
      <c r="E177" s="99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 ht="14.25" customHeight="1">
      <c r="A178" s="95"/>
      <c r="B178" s="96"/>
      <c r="C178" s="97"/>
      <c r="D178" s="98"/>
      <c r="E178" s="99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 ht="14.25" customHeight="1">
      <c r="A179" s="95"/>
      <c r="B179" s="96"/>
      <c r="C179" s="97"/>
      <c r="D179" s="98"/>
      <c r="E179" s="99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 ht="14.25" customHeight="1">
      <c r="A180" s="95"/>
      <c r="B180" s="96"/>
      <c r="C180" s="97"/>
      <c r="D180" s="98"/>
      <c r="E180" s="99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 ht="14.25" customHeight="1">
      <c r="A181" s="95"/>
      <c r="B181" s="96"/>
      <c r="C181" s="97"/>
      <c r="D181" s="98"/>
      <c r="E181" s="99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 ht="14.25" customHeight="1">
      <c r="A182" s="95"/>
      <c r="B182" s="96"/>
      <c r="C182" s="97"/>
      <c r="D182" s="98"/>
      <c r="E182" s="99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 ht="14.25" customHeight="1">
      <c r="A183" s="95"/>
      <c r="B183" s="96"/>
      <c r="C183" s="97"/>
      <c r="D183" s="98"/>
      <c r="E183" s="99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 ht="14.25" customHeight="1">
      <c r="A184" s="95"/>
      <c r="B184" s="96"/>
      <c r="C184" s="97"/>
      <c r="D184" s="98"/>
      <c r="E184" s="99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 ht="14.25" customHeight="1">
      <c r="A185" s="95"/>
      <c r="B185" s="96"/>
      <c r="C185" s="97"/>
      <c r="D185" s="98"/>
      <c r="E185" s="99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 ht="14.25" customHeight="1">
      <c r="A186" s="95"/>
      <c r="B186" s="96"/>
      <c r="C186" s="97"/>
      <c r="D186" s="98"/>
      <c r="E186" s="99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 ht="14.25" customHeight="1">
      <c r="A187" s="95"/>
      <c r="B187" s="96"/>
      <c r="C187" s="97"/>
      <c r="D187" s="98"/>
      <c r="E187" s="99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 ht="14.25" customHeight="1">
      <c r="A188" s="95"/>
      <c r="B188" s="96"/>
      <c r="C188" s="97"/>
      <c r="D188" s="98"/>
      <c r="E188" s="99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 ht="14.25" customHeight="1">
      <c r="A189" s="95"/>
      <c r="B189" s="96"/>
      <c r="C189" s="97"/>
      <c r="D189" s="98"/>
      <c r="E189" s="99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 ht="14.25" customHeight="1">
      <c r="A190" s="95"/>
      <c r="B190" s="96"/>
      <c r="C190" s="97"/>
      <c r="D190" s="98"/>
      <c r="E190" s="99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 ht="14.25" customHeight="1">
      <c r="A191" s="95"/>
      <c r="B191" s="96"/>
      <c r="C191" s="97"/>
      <c r="D191" s="98"/>
      <c r="E191" s="99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 ht="14.25" customHeight="1">
      <c r="A192" s="95"/>
      <c r="B192" s="96"/>
      <c r="C192" s="97"/>
      <c r="D192" s="98"/>
      <c r="E192" s="99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 ht="14.25" customHeight="1">
      <c r="A193" s="95"/>
      <c r="B193" s="96"/>
      <c r="C193" s="97"/>
      <c r="D193" s="98"/>
      <c r="E193" s="99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 ht="14.25" customHeight="1">
      <c r="A194" s="95"/>
      <c r="B194" s="96"/>
      <c r="C194" s="97"/>
      <c r="D194" s="98"/>
      <c r="E194" s="99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 ht="14.25" customHeight="1">
      <c r="A195" s="95"/>
      <c r="B195" s="96"/>
      <c r="C195" s="97"/>
      <c r="D195" s="98"/>
      <c r="E195" s="99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 ht="14.25" customHeight="1">
      <c r="A196" s="95"/>
      <c r="B196" s="96"/>
      <c r="C196" s="97"/>
      <c r="D196" s="98"/>
      <c r="E196" s="99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 ht="14.25" customHeight="1">
      <c r="A197" s="95"/>
      <c r="B197" s="96"/>
      <c r="C197" s="97"/>
      <c r="D197" s="98"/>
      <c r="E197" s="99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 ht="14.25" customHeight="1">
      <c r="A198" s="95"/>
      <c r="B198" s="96"/>
      <c r="C198" s="97"/>
      <c r="D198" s="98"/>
      <c r="E198" s="99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 ht="14.25" customHeight="1">
      <c r="A199" s="95"/>
      <c r="B199" s="96"/>
      <c r="C199" s="97"/>
      <c r="D199" s="98"/>
      <c r="E199" s="99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 ht="14.25" customHeight="1">
      <c r="A200" s="95"/>
      <c r="B200" s="96"/>
      <c r="C200" s="97"/>
      <c r="D200" s="98"/>
      <c r="E200" s="99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 ht="14.25" customHeight="1">
      <c r="A201" s="95"/>
      <c r="B201" s="96"/>
      <c r="C201" s="97"/>
      <c r="D201" s="98"/>
      <c r="E201" s="99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 ht="14.25" customHeight="1">
      <c r="A202" s="95"/>
      <c r="B202" s="96"/>
      <c r="C202" s="97"/>
      <c r="D202" s="98"/>
      <c r="E202" s="99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 ht="14.25" customHeight="1">
      <c r="A203" s="95"/>
      <c r="B203" s="96"/>
      <c r="C203" s="97"/>
      <c r="D203" s="98"/>
      <c r="E203" s="99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 ht="14.25" customHeight="1">
      <c r="A204" s="95"/>
      <c r="B204" s="96"/>
      <c r="C204" s="97"/>
      <c r="D204" s="98"/>
      <c r="E204" s="99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 ht="14.25" customHeight="1">
      <c r="A205" s="95"/>
      <c r="B205" s="96"/>
      <c r="C205" s="97"/>
      <c r="D205" s="98"/>
      <c r="E205" s="99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 ht="14.25" customHeight="1">
      <c r="A206" s="95"/>
      <c r="B206" s="96"/>
      <c r="C206" s="97"/>
      <c r="D206" s="98"/>
      <c r="E206" s="99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 ht="14.25" customHeight="1">
      <c r="A207" s="95"/>
      <c r="B207" s="96"/>
      <c r="C207" s="97"/>
      <c r="D207" s="98"/>
      <c r="E207" s="99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 ht="14.25" customHeight="1">
      <c r="A208" s="95"/>
      <c r="B208" s="96"/>
      <c r="C208" s="97"/>
      <c r="D208" s="98"/>
      <c r="E208" s="99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 ht="14.25" customHeight="1">
      <c r="A209" s="95"/>
      <c r="B209" s="96"/>
      <c r="C209" s="97"/>
      <c r="D209" s="98"/>
      <c r="E209" s="99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 ht="14.25" customHeight="1">
      <c r="A210" s="95"/>
      <c r="B210" s="96"/>
      <c r="C210" s="97"/>
      <c r="D210" s="98"/>
      <c r="E210" s="99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 ht="14.25" customHeight="1">
      <c r="A211" s="95"/>
      <c r="B211" s="96"/>
      <c r="C211" s="97"/>
      <c r="D211" s="98"/>
      <c r="E211" s="99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 ht="14.25" customHeight="1">
      <c r="A212" s="95"/>
      <c r="B212" s="96"/>
      <c r="C212" s="97"/>
      <c r="D212" s="98"/>
      <c r="E212" s="99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 ht="14.25" customHeight="1">
      <c r="A213" s="95"/>
      <c r="B213" s="96"/>
      <c r="C213" s="97"/>
      <c r="D213" s="98"/>
      <c r="E213" s="99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 ht="14.25" customHeight="1">
      <c r="A214" s="95"/>
      <c r="B214" s="96"/>
      <c r="C214" s="97"/>
      <c r="D214" s="98"/>
      <c r="E214" s="99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 ht="14.25" customHeight="1">
      <c r="A215" s="95"/>
      <c r="B215" s="96"/>
      <c r="C215" s="97"/>
      <c r="D215" s="98"/>
      <c r="E215" s="99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 ht="14.25" customHeight="1">
      <c r="A216" s="95"/>
      <c r="B216" s="96"/>
      <c r="C216" s="97"/>
      <c r="D216" s="98"/>
      <c r="E216" s="99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 ht="14.25" customHeight="1">
      <c r="A217" s="95"/>
      <c r="B217" s="96"/>
      <c r="C217" s="97"/>
      <c r="D217" s="98"/>
      <c r="E217" s="99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 ht="14.25" customHeight="1">
      <c r="A218" s="95"/>
      <c r="B218" s="96"/>
      <c r="C218" s="97"/>
      <c r="D218" s="98"/>
      <c r="E218" s="99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 ht="14.25" customHeight="1">
      <c r="A219" s="95"/>
      <c r="B219" s="96"/>
      <c r="C219" s="97"/>
      <c r="D219" s="98"/>
      <c r="E219" s="99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 ht="14.25" customHeight="1">
      <c r="A220" s="95"/>
      <c r="B220" s="96"/>
      <c r="C220" s="97"/>
      <c r="D220" s="98"/>
      <c r="E220" s="99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 ht="14.25" customHeight="1">
      <c r="A221" s="95"/>
      <c r="B221" s="96"/>
      <c r="C221" s="97"/>
      <c r="D221" s="98"/>
      <c r="E221" s="99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 ht="14.25" customHeight="1">
      <c r="A222" s="95"/>
      <c r="B222" s="96"/>
      <c r="C222" s="97"/>
      <c r="D222" s="98"/>
      <c r="E222" s="99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 ht="14.25" customHeight="1">
      <c r="A223" s="95"/>
      <c r="B223" s="96"/>
      <c r="C223" s="97"/>
      <c r="D223" s="98"/>
      <c r="E223" s="99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 ht="14.25" customHeight="1">
      <c r="A224" s="95"/>
      <c r="B224" s="96"/>
      <c r="C224" s="97"/>
      <c r="D224" s="98"/>
      <c r="E224" s="99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 ht="14.25" customHeight="1">
      <c r="A225" s="95"/>
      <c r="B225" s="96"/>
      <c r="C225" s="97"/>
      <c r="D225" s="98"/>
      <c r="E225" s="99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 ht="14.25" customHeight="1">
      <c r="A226" s="95"/>
      <c r="B226" s="96"/>
      <c r="C226" s="97"/>
      <c r="D226" s="98"/>
      <c r="E226" s="99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 ht="14.25" customHeight="1">
      <c r="A227" s="95"/>
      <c r="B227" s="96"/>
      <c r="C227" s="97"/>
      <c r="D227" s="98"/>
      <c r="E227" s="99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 ht="14.25" customHeight="1">
      <c r="A228" s="95"/>
      <c r="B228" s="96"/>
      <c r="C228" s="97"/>
      <c r="D228" s="98"/>
      <c r="E228" s="99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 ht="14.25" customHeight="1">
      <c r="A229" s="95"/>
      <c r="B229" s="96"/>
      <c r="C229" s="97"/>
      <c r="D229" s="98"/>
      <c r="E229" s="99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 ht="14.25" customHeight="1">
      <c r="A230" s="95"/>
      <c r="B230" s="96"/>
      <c r="C230" s="97"/>
      <c r="D230" s="98"/>
      <c r="E230" s="99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 ht="14.25" customHeight="1">
      <c r="A231" s="95"/>
      <c r="B231" s="96"/>
      <c r="C231" s="97"/>
      <c r="D231" s="98"/>
      <c r="E231" s="99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 ht="14.25" customHeight="1">
      <c r="A232" s="95"/>
      <c r="B232" s="96"/>
      <c r="C232" s="97"/>
      <c r="D232" s="98"/>
      <c r="E232" s="99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 ht="14.25" customHeight="1">
      <c r="A233" s="95"/>
      <c r="B233" s="96"/>
      <c r="C233" s="97"/>
      <c r="D233" s="98"/>
      <c r="E233" s="99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 ht="14.25" customHeight="1">
      <c r="A234" s="95"/>
      <c r="B234" s="96"/>
      <c r="C234" s="97"/>
      <c r="D234" s="98"/>
      <c r="E234" s="99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 ht="14.25" customHeight="1">
      <c r="A235" s="95"/>
      <c r="B235" s="96"/>
      <c r="C235" s="97"/>
      <c r="D235" s="98"/>
      <c r="E235" s="99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 ht="14.25" customHeight="1">
      <c r="A236" s="95"/>
      <c r="B236" s="96"/>
      <c r="C236" s="97"/>
      <c r="D236" s="98"/>
      <c r="E236" s="99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 ht="14.25" customHeight="1">
      <c r="A237" s="95"/>
      <c r="B237" s="96"/>
      <c r="C237" s="97"/>
      <c r="D237" s="98"/>
      <c r="E237" s="99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 ht="14.25" customHeight="1">
      <c r="A238" s="95"/>
      <c r="B238" s="96"/>
      <c r="C238" s="97"/>
      <c r="D238" s="98"/>
      <c r="E238" s="99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 ht="14.25" customHeight="1">
      <c r="A239" s="95"/>
      <c r="B239" s="96"/>
      <c r="C239" s="97"/>
      <c r="D239" s="98"/>
      <c r="E239" s="99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 ht="14.25" customHeight="1">
      <c r="A240" s="95"/>
      <c r="B240" s="96"/>
      <c r="C240" s="97"/>
      <c r="D240" s="98"/>
      <c r="E240" s="99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 ht="14.25" customHeight="1">
      <c r="A241" s="95"/>
      <c r="B241" s="96"/>
      <c r="C241" s="97"/>
      <c r="D241" s="98"/>
      <c r="E241" s="99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 ht="14.25" customHeight="1">
      <c r="A242" s="95"/>
      <c r="B242" s="96"/>
      <c r="C242" s="97"/>
      <c r="D242" s="98"/>
      <c r="E242" s="99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 ht="14.25" customHeight="1">
      <c r="A243" s="95"/>
      <c r="B243" s="96"/>
      <c r="C243" s="97"/>
      <c r="D243" s="98"/>
      <c r="E243" s="99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 ht="14.25" customHeight="1">
      <c r="A244" s="95"/>
      <c r="B244" s="96"/>
      <c r="C244" s="97"/>
      <c r="D244" s="98"/>
      <c r="E244" s="99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 ht="14.25" customHeight="1">
      <c r="A245" s="95"/>
      <c r="B245" s="96"/>
      <c r="C245" s="97"/>
      <c r="D245" s="98"/>
      <c r="E245" s="99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 ht="14.25" customHeight="1">
      <c r="A246" s="95"/>
      <c r="B246" s="96"/>
      <c r="C246" s="97"/>
      <c r="D246" s="98"/>
      <c r="E246" s="99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 ht="14.25" customHeight="1">
      <c r="A247" s="95"/>
      <c r="B247" s="96"/>
      <c r="C247" s="97"/>
      <c r="D247" s="98"/>
      <c r="E247" s="99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 ht="14.25" customHeight="1">
      <c r="A248" s="95"/>
      <c r="B248" s="96"/>
      <c r="C248" s="97"/>
      <c r="D248" s="98"/>
      <c r="E248" s="99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 ht="14.25" customHeight="1">
      <c r="A249" s="95"/>
      <c r="B249" s="96"/>
      <c r="C249" s="97"/>
      <c r="D249" s="98"/>
      <c r="E249" s="99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 ht="14.25" customHeight="1">
      <c r="A250" s="95"/>
      <c r="B250" s="96"/>
      <c r="C250" s="97"/>
      <c r="D250" s="98"/>
      <c r="E250" s="99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 ht="14.25" customHeight="1">
      <c r="A251" s="95"/>
      <c r="B251" s="96"/>
      <c r="C251" s="97"/>
      <c r="D251" s="98"/>
      <c r="E251" s="99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 ht="14.25" customHeight="1">
      <c r="A252" s="95"/>
      <c r="B252" s="96"/>
      <c r="C252" s="97"/>
      <c r="D252" s="98"/>
      <c r="E252" s="99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 ht="14.25" customHeight="1">
      <c r="A253" s="95"/>
      <c r="B253" s="96"/>
      <c r="C253" s="97"/>
      <c r="D253" s="98"/>
      <c r="E253" s="99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 ht="14.25" customHeight="1">
      <c r="A254" s="95"/>
      <c r="B254" s="96"/>
      <c r="C254" s="97"/>
      <c r="D254" s="98"/>
      <c r="E254" s="99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 ht="14.25" customHeight="1">
      <c r="A255" s="95"/>
      <c r="B255" s="96"/>
      <c r="C255" s="97"/>
      <c r="D255" s="98"/>
      <c r="E255" s="99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 ht="14.25" customHeight="1">
      <c r="A256" s="95"/>
      <c r="B256" s="96"/>
      <c r="C256" s="97"/>
      <c r="D256" s="98"/>
      <c r="E256" s="99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 ht="14.25" customHeight="1">
      <c r="A257" s="95"/>
      <c r="B257" s="96"/>
      <c r="C257" s="97"/>
      <c r="D257" s="98"/>
      <c r="E257" s="99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 ht="14.25" customHeight="1">
      <c r="A258" s="95"/>
      <c r="B258" s="96"/>
      <c r="C258" s="97"/>
      <c r="D258" s="98"/>
      <c r="E258" s="99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 ht="14.25" customHeight="1">
      <c r="A259" s="95"/>
      <c r="B259" s="96"/>
      <c r="C259" s="97"/>
      <c r="D259" s="98"/>
      <c r="E259" s="99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 ht="14.25" customHeight="1">
      <c r="A260" s="95"/>
      <c r="B260" s="96"/>
      <c r="C260" s="97"/>
      <c r="D260" s="98"/>
      <c r="E260" s="99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 ht="14.25" customHeight="1">
      <c r="A261" s="95"/>
      <c r="B261" s="96"/>
      <c r="C261" s="97"/>
      <c r="D261" s="98"/>
      <c r="E261" s="99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 ht="14.25" customHeight="1">
      <c r="A262" s="95"/>
      <c r="B262" s="96"/>
      <c r="C262" s="97"/>
      <c r="D262" s="98"/>
      <c r="E262" s="99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 ht="14.25" customHeight="1">
      <c r="A263" s="95"/>
      <c r="B263" s="96"/>
      <c r="C263" s="97"/>
      <c r="D263" s="98"/>
      <c r="E263" s="99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 ht="14.25" customHeight="1">
      <c r="A264" s="95"/>
      <c r="B264" s="96"/>
      <c r="C264" s="97"/>
      <c r="D264" s="98"/>
      <c r="E264" s="99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 ht="14.25" customHeight="1">
      <c r="A265" s="95"/>
      <c r="B265" s="96"/>
      <c r="C265" s="97"/>
      <c r="D265" s="98"/>
      <c r="E265" s="99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 ht="14.25" customHeight="1">
      <c r="A266" s="95"/>
      <c r="B266" s="96"/>
      <c r="C266" s="97"/>
      <c r="D266" s="98"/>
      <c r="E266" s="99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 ht="14.25" customHeight="1">
      <c r="A267" s="95"/>
      <c r="B267" s="96"/>
      <c r="C267" s="97"/>
      <c r="D267" s="98"/>
      <c r="E267" s="99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 ht="14.25" customHeight="1">
      <c r="A268" s="95"/>
      <c r="B268" s="96"/>
      <c r="C268" s="97"/>
      <c r="D268" s="98"/>
      <c r="E268" s="99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 ht="14.25" customHeight="1">
      <c r="A269" s="95"/>
      <c r="B269" s="96"/>
      <c r="C269" s="97"/>
      <c r="D269" s="98"/>
      <c r="E269" s="99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 ht="14.25" customHeight="1">
      <c r="A270" s="95"/>
      <c r="B270" s="96"/>
      <c r="C270" s="97"/>
      <c r="D270" s="98"/>
      <c r="E270" s="99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 ht="14.25" customHeight="1">
      <c r="A271" s="95"/>
      <c r="B271" s="96"/>
      <c r="C271" s="97"/>
      <c r="D271" s="98"/>
      <c r="E271" s="99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 ht="14.25" customHeight="1">
      <c r="A272" s="95"/>
      <c r="B272" s="96"/>
      <c r="C272" s="97"/>
      <c r="D272" s="98"/>
      <c r="E272" s="99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 ht="14.25" customHeight="1">
      <c r="A273" s="95"/>
      <c r="B273" s="96"/>
      <c r="C273" s="97"/>
      <c r="D273" s="98"/>
      <c r="E273" s="99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 ht="14.25" customHeight="1">
      <c r="A274" s="95"/>
      <c r="B274" s="96"/>
      <c r="C274" s="97"/>
      <c r="D274" s="98"/>
      <c r="E274" s="99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 ht="14.25" customHeight="1">
      <c r="A275" s="95"/>
      <c r="B275" s="96"/>
      <c r="C275" s="97"/>
      <c r="D275" s="98"/>
      <c r="E275" s="99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 ht="14.25" customHeight="1">
      <c r="A276" s="95"/>
      <c r="B276" s="96"/>
      <c r="C276" s="97"/>
      <c r="D276" s="98"/>
      <c r="E276" s="99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 ht="14.25" customHeight="1">
      <c r="A277" s="95"/>
      <c r="B277" s="96"/>
      <c r="C277" s="97"/>
      <c r="D277" s="98"/>
      <c r="E277" s="99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 ht="14.25" customHeight="1">
      <c r="A278" s="95"/>
      <c r="B278" s="96"/>
      <c r="C278" s="97"/>
      <c r="D278" s="98"/>
      <c r="E278" s="99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 ht="14.25" customHeight="1">
      <c r="A279" s="95"/>
      <c r="B279" s="96"/>
      <c r="C279" s="97"/>
      <c r="D279" s="98"/>
      <c r="E279" s="99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 ht="14.25" customHeight="1">
      <c r="A280" s="95"/>
      <c r="B280" s="96"/>
      <c r="C280" s="97"/>
      <c r="D280" s="98"/>
      <c r="E280" s="99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 ht="14.25" customHeight="1">
      <c r="A281" s="95"/>
      <c r="B281" s="96"/>
      <c r="C281" s="97"/>
      <c r="D281" s="98"/>
      <c r="E281" s="99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 ht="14.25" customHeight="1">
      <c r="A282" s="95"/>
      <c r="B282" s="96"/>
      <c r="C282" s="97"/>
      <c r="D282" s="98"/>
      <c r="E282" s="99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 ht="14.25" customHeight="1">
      <c r="A283" s="95"/>
      <c r="B283" s="96"/>
      <c r="C283" s="97"/>
      <c r="D283" s="98"/>
      <c r="E283" s="99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 ht="14.25" customHeight="1">
      <c r="A284" s="95"/>
      <c r="B284" s="96"/>
      <c r="C284" s="97"/>
      <c r="D284" s="98"/>
      <c r="E284" s="99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 ht="14.25" customHeight="1">
      <c r="A285" s="95"/>
      <c r="B285" s="96"/>
      <c r="C285" s="97"/>
      <c r="D285" s="98"/>
      <c r="E285" s="99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 ht="14.25" customHeight="1">
      <c r="A286" s="95"/>
      <c r="B286" s="96"/>
      <c r="C286" s="97"/>
      <c r="D286" s="98"/>
      <c r="E286" s="99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 ht="14.25" customHeight="1">
      <c r="A287" s="95"/>
      <c r="B287" s="96"/>
      <c r="C287" s="97"/>
      <c r="D287" s="98"/>
      <c r="E287" s="99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 ht="14.25" customHeight="1">
      <c r="A288" s="95"/>
      <c r="B288" s="96"/>
      <c r="C288" s="97"/>
      <c r="D288" s="98"/>
      <c r="E288" s="99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 ht="14.25" customHeight="1">
      <c r="A289" s="95"/>
      <c r="B289" s="96"/>
      <c r="C289" s="97"/>
      <c r="D289" s="98"/>
      <c r="E289" s="99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 ht="14.25" customHeight="1">
      <c r="A290" s="95"/>
      <c r="B290" s="96"/>
      <c r="C290" s="97"/>
      <c r="D290" s="98"/>
      <c r="E290" s="99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 ht="14.25" customHeight="1">
      <c r="A291" s="95"/>
      <c r="B291" s="96"/>
      <c r="C291" s="97"/>
      <c r="D291" s="98"/>
      <c r="E291" s="99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 ht="14.25" customHeight="1">
      <c r="A292" s="95"/>
      <c r="B292" s="96"/>
      <c r="C292" s="97"/>
      <c r="D292" s="98"/>
      <c r="E292" s="99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 ht="14.25" customHeight="1">
      <c r="A293" s="95"/>
      <c r="B293" s="96"/>
      <c r="C293" s="97"/>
      <c r="D293" s="98"/>
      <c r="E293" s="99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 ht="14.25" customHeight="1">
      <c r="A294" s="95"/>
      <c r="B294" s="96"/>
      <c r="C294" s="97"/>
      <c r="D294" s="98"/>
      <c r="E294" s="99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 ht="14.25" customHeight="1">
      <c r="A295" s="95"/>
      <c r="B295" s="96"/>
      <c r="C295" s="97"/>
      <c r="D295" s="98"/>
      <c r="E295" s="99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 ht="14.25" customHeight="1">
      <c r="A296" s="95"/>
      <c r="B296" s="96"/>
      <c r="C296" s="97"/>
      <c r="D296" s="98"/>
      <c r="E296" s="99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 ht="14.25" customHeight="1">
      <c r="A297" s="95"/>
      <c r="B297" s="96"/>
      <c r="C297" s="97"/>
      <c r="D297" s="98"/>
      <c r="E297" s="99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 ht="14.25" customHeight="1">
      <c r="A298" s="95"/>
      <c r="B298" s="96"/>
      <c r="C298" s="97"/>
      <c r="D298" s="98"/>
      <c r="E298" s="99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 ht="14.25" customHeight="1">
      <c r="A299" s="95"/>
      <c r="B299" s="96"/>
      <c r="C299" s="97"/>
      <c r="D299" s="98"/>
      <c r="E299" s="99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 ht="14.25" customHeight="1">
      <c r="A300" s="95"/>
      <c r="B300" s="96"/>
      <c r="C300" s="97"/>
      <c r="D300" s="98"/>
      <c r="E300" s="99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 ht="14.25" customHeight="1">
      <c r="A301" s="95"/>
      <c r="B301" s="96"/>
      <c r="C301" s="97"/>
      <c r="D301" s="98"/>
      <c r="E301" s="99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 ht="14.25" customHeight="1">
      <c r="A302" s="95"/>
      <c r="B302" s="96"/>
      <c r="C302" s="97"/>
      <c r="D302" s="98"/>
      <c r="E302" s="99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 ht="14.25" customHeight="1">
      <c r="A303" s="95"/>
      <c r="B303" s="96"/>
      <c r="C303" s="97"/>
      <c r="D303" s="98"/>
      <c r="E303" s="99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 ht="14.25" customHeight="1">
      <c r="A304" s="95"/>
      <c r="B304" s="96"/>
      <c r="C304" s="97"/>
      <c r="D304" s="98"/>
      <c r="E304" s="99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 ht="14.25" customHeight="1">
      <c r="A305" s="95"/>
      <c r="B305" s="96"/>
      <c r="C305" s="97"/>
      <c r="D305" s="98"/>
      <c r="E305" s="99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 ht="14.25" customHeight="1">
      <c r="A306" s="95"/>
      <c r="B306" s="96"/>
      <c r="C306" s="97"/>
      <c r="D306" s="98"/>
      <c r="E306" s="99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 ht="14.25" customHeight="1">
      <c r="A307" s="95"/>
      <c r="B307" s="96"/>
      <c r="C307" s="97"/>
      <c r="D307" s="98"/>
      <c r="E307" s="99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 ht="14.25" customHeight="1">
      <c r="A308" s="95"/>
      <c r="B308" s="96"/>
      <c r="C308" s="97"/>
      <c r="D308" s="98"/>
      <c r="E308" s="99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 ht="14.25" customHeight="1">
      <c r="A309" s="95"/>
      <c r="B309" s="96"/>
      <c r="C309" s="97"/>
      <c r="D309" s="98"/>
      <c r="E309" s="99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 ht="14.25" customHeight="1">
      <c r="A310" s="95"/>
      <c r="B310" s="96"/>
      <c r="C310" s="97"/>
      <c r="D310" s="98"/>
      <c r="E310" s="99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 ht="14.25" customHeight="1">
      <c r="A311" s="95"/>
      <c r="B311" s="96"/>
      <c r="C311" s="97"/>
      <c r="D311" s="98"/>
      <c r="E311" s="99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 ht="14.25" customHeight="1">
      <c r="A312" s="95"/>
      <c r="B312" s="96"/>
      <c r="C312" s="97"/>
      <c r="D312" s="98"/>
      <c r="E312" s="99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 ht="14.25" customHeight="1">
      <c r="A313" s="95"/>
      <c r="B313" s="96"/>
      <c r="C313" s="97"/>
      <c r="D313" s="98"/>
      <c r="E313" s="99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 ht="14.25" customHeight="1">
      <c r="A314" s="95"/>
      <c r="B314" s="96"/>
      <c r="C314" s="97"/>
      <c r="D314" s="98"/>
      <c r="E314" s="99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 ht="14.25" customHeight="1">
      <c r="A315" s="95"/>
      <c r="B315" s="96"/>
      <c r="C315" s="97"/>
      <c r="D315" s="98"/>
      <c r="E315" s="99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 ht="14.25" customHeight="1">
      <c r="A316" s="95"/>
      <c r="B316" s="96"/>
      <c r="C316" s="97"/>
      <c r="D316" s="98"/>
      <c r="E316" s="99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 ht="14.25" customHeight="1">
      <c r="A317" s="95"/>
      <c r="B317" s="96"/>
      <c r="C317" s="97"/>
      <c r="D317" s="98"/>
      <c r="E317" s="99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 ht="14.25" customHeight="1">
      <c r="A318" s="95"/>
      <c r="B318" s="96"/>
      <c r="C318" s="97"/>
      <c r="D318" s="98"/>
      <c r="E318" s="99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 ht="14.25" customHeight="1">
      <c r="A319" s="95"/>
      <c r="B319" s="96"/>
      <c r="C319" s="97"/>
      <c r="D319" s="98"/>
      <c r="E319" s="99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 ht="14.25" customHeight="1">
      <c r="A320" s="95"/>
      <c r="B320" s="96"/>
      <c r="C320" s="97"/>
      <c r="D320" s="98"/>
      <c r="E320" s="99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 ht="14.25" customHeight="1">
      <c r="A321" s="95"/>
      <c r="B321" s="96"/>
      <c r="C321" s="97"/>
      <c r="D321" s="98"/>
      <c r="E321" s="99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 ht="14.25" customHeight="1">
      <c r="A322" s="95"/>
      <c r="B322" s="96"/>
      <c r="C322" s="97"/>
      <c r="D322" s="98"/>
      <c r="E322" s="99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 ht="14.25" customHeight="1">
      <c r="A323" s="95"/>
      <c r="B323" s="96"/>
      <c r="C323" s="97"/>
      <c r="D323" s="98"/>
      <c r="E323" s="99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 ht="14.25" customHeight="1">
      <c r="A324" s="95"/>
      <c r="B324" s="96"/>
      <c r="C324" s="97"/>
      <c r="D324" s="98"/>
      <c r="E324" s="99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 ht="14.25" customHeight="1">
      <c r="A325" s="95"/>
      <c r="B325" s="96"/>
      <c r="C325" s="97"/>
      <c r="D325" s="98"/>
      <c r="E325" s="99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 ht="14.25" customHeight="1">
      <c r="A326" s="95"/>
      <c r="B326" s="96"/>
      <c r="C326" s="97"/>
      <c r="D326" s="98"/>
      <c r="E326" s="99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 ht="14.25" customHeight="1">
      <c r="A327" s="95"/>
      <c r="B327" s="96"/>
      <c r="C327" s="97"/>
      <c r="D327" s="98"/>
      <c r="E327" s="99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 ht="14.25" customHeight="1">
      <c r="A328" s="95"/>
      <c r="B328" s="96"/>
      <c r="C328" s="97"/>
      <c r="D328" s="98"/>
      <c r="E328" s="99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 ht="14.25" customHeight="1">
      <c r="A329" s="95"/>
      <c r="B329" s="96"/>
      <c r="C329" s="97"/>
      <c r="D329" s="98"/>
      <c r="E329" s="99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 ht="14.25" customHeight="1">
      <c r="A330" s="95"/>
      <c r="B330" s="96"/>
      <c r="C330" s="97"/>
      <c r="D330" s="98"/>
      <c r="E330" s="99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 ht="14.25" customHeight="1">
      <c r="A331" s="95"/>
      <c r="B331" s="96"/>
      <c r="C331" s="97"/>
      <c r="D331" s="98"/>
      <c r="E331" s="99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 ht="14.25" customHeight="1">
      <c r="A332" s="95"/>
      <c r="B332" s="96"/>
      <c r="C332" s="97"/>
      <c r="D332" s="98"/>
      <c r="E332" s="99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 ht="14.25" customHeight="1">
      <c r="A333" s="95"/>
      <c r="B333" s="96"/>
      <c r="C333" s="97"/>
      <c r="D333" s="98"/>
      <c r="E333" s="99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 ht="14.25" customHeight="1">
      <c r="A334" s="95"/>
      <c r="B334" s="96"/>
      <c r="C334" s="97"/>
      <c r="D334" s="98"/>
      <c r="E334" s="99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 ht="14.25" customHeight="1">
      <c r="A335" s="95"/>
      <c r="B335" s="96"/>
      <c r="C335" s="97"/>
      <c r="D335" s="98"/>
      <c r="E335" s="99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 ht="14.25" customHeight="1">
      <c r="A336" s="95"/>
      <c r="B336" s="96"/>
      <c r="C336" s="97"/>
      <c r="D336" s="98"/>
      <c r="E336" s="99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 ht="14.25" customHeight="1">
      <c r="A337" s="95"/>
      <c r="B337" s="96"/>
      <c r="C337" s="97"/>
      <c r="D337" s="98"/>
      <c r="E337" s="99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 ht="14.25" customHeight="1">
      <c r="A338" s="95"/>
      <c r="B338" s="96"/>
      <c r="C338" s="97"/>
      <c r="D338" s="98"/>
      <c r="E338" s="99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 ht="14.25" customHeight="1">
      <c r="A339" s="95"/>
      <c r="B339" s="96"/>
      <c r="C339" s="97"/>
      <c r="D339" s="98"/>
      <c r="E339" s="99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 ht="14.25" customHeight="1">
      <c r="A340" s="95"/>
      <c r="B340" s="96"/>
      <c r="C340" s="97"/>
      <c r="D340" s="98"/>
      <c r="E340" s="99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 ht="14.25" customHeight="1">
      <c r="A341" s="95"/>
      <c r="B341" s="96"/>
      <c r="C341" s="97"/>
      <c r="D341" s="98"/>
      <c r="E341" s="99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 ht="14.25" customHeight="1">
      <c r="A342" s="95"/>
      <c r="B342" s="96"/>
      <c r="C342" s="97"/>
      <c r="D342" s="98"/>
      <c r="E342" s="99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 ht="14.25" customHeight="1">
      <c r="A343" s="95"/>
      <c r="B343" s="96"/>
      <c r="C343" s="97"/>
      <c r="D343" s="98"/>
      <c r="E343" s="99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 ht="14.25" customHeight="1">
      <c r="A344" s="95"/>
      <c r="B344" s="96"/>
      <c r="C344" s="97"/>
      <c r="D344" s="98"/>
      <c r="E344" s="99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 ht="14.25" customHeight="1">
      <c r="A345" s="95"/>
      <c r="B345" s="96"/>
      <c r="C345" s="97"/>
      <c r="D345" s="98"/>
      <c r="E345" s="99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 ht="14.25" customHeight="1">
      <c r="A346" s="95"/>
      <c r="B346" s="96"/>
      <c r="C346" s="97"/>
      <c r="D346" s="98"/>
      <c r="E346" s="99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 ht="14.25" customHeight="1">
      <c r="A347" s="95"/>
      <c r="B347" s="96"/>
      <c r="C347" s="97"/>
      <c r="D347" s="98"/>
      <c r="E347" s="99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 ht="14.25" customHeight="1">
      <c r="A348" s="95"/>
      <c r="B348" s="96"/>
      <c r="C348" s="97"/>
      <c r="D348" s="98"/>
      <c r="E348" s="99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 ht="14.25" customHeight="1">
      <c r="A349" s="95"/>
      <c r="B349" s="96"/>
      <c r="C349" s="97"/>
      <c r="D349" s="98"/>
      <c r="E349" s="99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 ht="14.25" customHeight="1">
      <c r="A350" s="95"/>
      <c r="B350" s="96"/>
      <c r="C350" s="97"/>
      <c r="D350" s="98"/>
      <c r="E350" s="99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 ht="14.25" customHeight="1">
      <c r="A351" s="95"/>
      <c r="B351" s="96"/>
      <c r="C351" s="97"/>
      <c r="D351" s="98"/>
      <c r="E351" s="99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 ht="14.25" customHeight="1">
      <c r="A352" s="95"/>
      <c r="B352" s="96"/>
      <c r="C352" s="97"/>
      <c r="D352" s="98"/>
      <c r="E352" s="99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 ht="14.25" customHeight="1">
      <c r="A353" s="95"/>
      <c r="B353" s="96"/>
      <c r="C353" s="97"/>
      <c r="D353" s="98"/>
      <c r="E353" s="99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 ht="14.25" customHeight="1">
      <c r="A354" s="95"/>
      <c r="B354" s="96"/>
      <c r="C354" s="97"/>
      <c r="D354" s="98"/>
      <c r="E354" s="99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 ht="14.25" customHeight="1">
      <c r="A355" s="95"/>
      <c r="B355" s="96"/>
      <c r="C355" s="97"/>
      <c r="D355" s="98"/>
      <c r="E355" s="99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 ht="14.25" customHeight="1">
      <c r="A356" s="95"/>
      <c r="B356" s="96"/>
      <c r="C356" s="97"/>
      <c r="D356" s="98"/>
      <c r="E356" s="99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 ht="14.25" customHeight="1">
      <c r="A357" s="95"/>
      <c r="B357" s="96"/>
      <c r="C357" s="97"/>
      <c r="D357" s="98"/>
      <c r="E357" s="99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 ht="14.25" customHeight="1">
      <c r="A358" s="95"/>
      <c r="B358" s="96"/>
      <c r="C358" s="97"/>
      <c r="D358" s="98"/>
      <c r="E358" s="99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 ht="14.25" customHeight="1">
      <c r="A359" s="95"/>
      <c r="B359" s="96"/>
      <c r="C359" s="97"/>
      <c r="D359" s="98"/>
      <c r="E359" s="99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 ht="14.25" customHeight="1">
      <c r="A360" s="95"/>
      <c r="B360" s="96"/>
      <c r="C360" s="97"/>
      <c r="D360" s="98"/>
      <c r="E360" s="99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 ht="14.25" customHeight="1">
      <c r="A361" s="95"/>
      <c r="B361" s="96"/>
      <c r="C361" s="97"/>
      <c r="D361" s="98"/>
      <c r="E361" s="99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 ht="14.25" customHeight="1">
      <c r="A362" s="95"/>
      <c r="B362" s="96"/>
      <c r="C362" s="97"/>
      <c r="D362" s="98"/>
      <c r="E362" s="99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 ht="14.25" customHeight="1">
      <c r="A363" s="95"/>
      <c r="B363" s="96"/>
      <c r="C363" s="97"/>
      <c r="D363" s="98"/>
      <c r="E363" s="99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 ht="14.25" customHeight="1">
      <c r="A364" s="95"/>
      <c r="B364" s="96"/>
      <c r="C364" s="97"/>
      <c r="D364" s="98"/>
      <c r="E364" s="99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 ht="14.25" customHeight="1">
      <c r="A365" s="95"/>
      <c r="B365" s="96"/>
      <c r="C365" s="97"/>
      <c r="D365" s="98"/>
      <c r="E365" s="99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 ht="14.25" customHeight="1">
      <c r="A366" s="95"/>
      <c r="B366" s="96"/>
      <c r="C366" s="97"/>
      <c r="D366" s="98"/>
      <c r="E366" s="99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 ht="14.25" customHeight="1">
      <c r="A367" s="95"/>
      <c r="B367" s="96"/>
      <c r="C367" s="97"/>
      <c r="D367" s="98"/>
      <c r="E367" s="99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 ht="14.25" customHeight="1">
      <c r="A368" s="95"/>
      <c r="B368" s="96"/>
      <c r="C368" s="97"/>
      <c r="D368" s="98"/>
      <c r="E368" s="99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 ht="14.25" customHeight="1">
      <c r="A369" s="95"/>
      <c r="B369" s="96"/>
      <c r="C369" s="97"/>
      <c r="D369" s="98"/>
      <c r="E369" s="99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 ht="14.25" customHeight="1">
      <c r="A370" s="95"/>
      <c r="B370" s="96"/>
      <c r="C370" s="97"/>
      <c r="D370" s="98"/>
      <c r="E370" s="99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 ht="14.25" customHeight="1">
      <c r="A371" s="95"/>
      <c r="B371" s="96"/>
      <c r="C371" s="97"/>
      <c r="D371" s="98"/>
      <c r="E371" s="99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 ht="14.25" customHeight="1">
      <c r="A372" s="95"/>
      <c r="B372" s="96"/>
      <c r="C372" s="97"/>
      <c r="D372" s="98"/>
      <c r="E372" s="99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 ht="14.25" customHeight="1">
      <c r="A373" s="95"/>
      <c r="B373" s="96"/>
      <c r="C373" s="97"/>
      <c r="D373" s="98"/>
      <c r="E373" s="99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 ht="14.25" customHeight="1">
      <c r="A374" s="95"/>
      <c r="B374" s="96"/>
      <c r="C374" s="97"/>
      <c r="D374" s="98"/>
      <c r="E374" s="99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 ht="14.25" customHeight="1">
      <c r="A375" s="95"/>
      <c r="B375" s="96"/>
      <c r="C375" s="97"/>
      <c r="D375" s="98"/>
      <c r="E375" s="99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 ht="14.25" customHeight="1">
      <c r="A376" s="95"/>
      <c r="B376" s="96"/>
      <c r="C376" s="97"/>
      <c r="D376" s="98"/>
      <c r="E376" s="99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 ht="14.25" customHeight="1">
      <c r="A377" s="95"/>
      <c r="B377" s="96"/>
      <c r="C377" s="97"/>
      <c r="D377" s="98"/>
      <c r="E377" s="99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 ht="14.25" customHeight="1">
      <c r="A378" s="95"/>
      <c r="B378" s="96"/>
      <c r="C378" s="97"/>
      <c r="D378" s="98"/>
      <c r="E378" s="99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 ht="14.25" customHeight="1">
      <c r="A379" s="95"/>
      <c r="B379" s="96"/>
      <c r="C379" s="97"/>
      <c r="D379" s="98"/>
      <c r="E379" s="99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 ht="14.25" customHeight="1">
      <c r="A380" s="95"/>
      <c r="B380" s="96"/>
      <c r="C380" s="97"/>
      <c r="D380" s="98"/>
      <c r="E380" s="99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 ht="14.25" customHeight="1">
      <c r="A381" s="95"/>
      <c r="B381" s="96"/>
      <c r="C381" s="97"/>
      <c r="D381" s="98"/>
      <c r="E381" s="99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 ht="14.25" customHeight="1">
      <c r="A382" s="95"/>
      <c r="B382" s="96"/>
      <c r="C382" s="97"/>
      <c r="D382" s="98"/>
      <c r="E382" s="99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 ht="14.25" customHeight="1">
      <c r="A383" s="95"/>
      <c r="B383" s="96"/>
      <c r="C383" s="97"/>
      <c r="D383" s="98"/>
      <c r="E383" s="99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 ht="14.25" customHeight="1">
      <c r="A384" s="95"/>
      <c r="B384" s="96"/>
      <c r="C384" s="97"/>
      <c r="D384" s="98"/>
      <c r="E384" s="99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 ht="14.25" customHeight="1">
      <c r="A385" s="95"/>
      <c r="B385" s="96"/>
      <c r="C385" s="97"/>
      <c r="D385" s="98"/>
      <c r="E385" s="99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 ht="14.25" customHeight="1">
      <c r="A386" s="95"/>
      <c r="B386" s="96"/>
      <c r="C386" s="97"/>
      <c r="D386" s="98"/>
      <c r="E386" s="99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 ht="14.25" customHeight="1">
      <c r="A387" s="95"/>
      <c r="B387" s="96"/>
      <c r="C387" s="97"/>
      <c r="D387" s="98"/>
      <c r="E387" s="99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 ht="14.25" customHeight="1">
      <c r="A388" s="95"/>
      <c r="B388" s="96"/>
      <c r="C388" s="97"/>
      <c r="D388" s="98"/>
      <c r="E388" s="99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 ht="14.25" customHeight="1">
      <c r="A389" s="95"/>
      <c r="B389" s="96"/>
      <c r="C389" s="97"/>
      <c r="D389" s="98"/>
      <c r="E389" s="99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 ht="14.25" customHeight="1">
      <c r="A390" s="95"/>
      <c r="B390" s="96"/>
      <c r="C390" s="97"/>
      <c r="D390" s="98"/>
      <c r="E390" s="99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 ht="14.25" customHeight="1">
      <c r="A391" s="95"/>
      <c r="B391" s="96"/>
      <c r="C391" s="97"/>
      <c r="D391" s="98"/>
      <c r="E391" s="99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 ht="14.25" customHeight="1">
      <c r="A392" s="95"/>
      <c r="B392" s="96"/>
      <c r="C392" s="97"/>
      <c r="D392" s="98"/>
      <c r="E392" s="99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 ht="14.25" customHeight="1">
      <c r="A393" s="95"/>
      <c r="B393" s="96"/>
      <c r="C393" s="97"/>
      <c r="D393" s="98"/>
      <c r="E393" s="99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 ht="14.25" customHeight="1">
      <c r="A394" s="95"/>
      <c r="B394" s="96"/>
      <c r="C394" s="97"/>
      <c r="D394" s="98"/>
      <c r="E394" s="99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 ht="14.25" customHeight="1">
      <c r="A395" s="95"/>
      <c r="B395" s="96"/>
      <c r="C395" s="97"/>
      <c r="D395" s="98"/>
      <c r="E395" s="99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 ht="14.25" customHeight="1">
      <c r="A396" s="95"/>
      <c r="B396" s="96"/>
      <c r="C396" s="97"/>
      <c r="D396" s="98"/>
      <c r="E396" s="99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 ht="14.25" customHeight="1">
      <c r="A397" s="95"/>
      <c r="B397" s="96"/>
      <c r="C397" s="97"/>
      <c r="D397" s="98"/>
      <c r="E397" s="99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 ht="14.25" customHeight="1">
      <c r="A398" s="95"/>
      <c r="B398" s="96"/>
      <c r="C398" s="97"/>
      <c r="D398" s="98"/>
      <c r="E398" s="99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 ht="14.25" customHeight="1">
      <c r="A399" s="95"/>
      <c r="B399" s="96"/>
      <c r="C399" s="97"/>
      <c r="D399" s="98"/>
      <c r="E399" s="99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 ht="14.25" customHeight="1">
      <c r="A400" s="95"/>
      <c r="B400" s="96"/>
      <c r="C400" s="97"/>
      <c r="D400" s="98"/>
      <c r="E400" s="99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 ht="14.25" customHeight="1">
      <c r="A401" s="95"/>
      <c r="B401" s="96"/>
      <c r="C401" s="97"/>
      <c r="D401" s="98"/>
      <c r="E401" s="99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 ht="14.25" customHeight="1">
      <c r="A402" s="95"/>
      <c r="B402" s="96"/>
      <c r="C402" s="97"/>
      <c r="D402" s="98"/>
      <c r="E402" s="99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 ht="14.25" customHeight="1">
      <c r="A403" s="95"/>
      <c r="B403" s="96"/>
      <c r="C403" s="97"/>
      <c r="D403" s="98"/>
      <c r="E403" s="99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 ht="14.25" customHeight="1">
      <c r="A404" s="95"/>
      <c r="B404" s="96"/>
      <c r="C404" s="97"/>
      <c r="D404" s="98"/>
      <c r="E404" s="99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 ht="14.25" customHeight="1">
      <c r="A405" s="95"/>
      <c r="B405" s="96"/>
      <c r="C405" s="97"/>
      <c r="D405" s="98"/>
      <c r="E405" s="99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 ht="14.25" customHeight="1">
      <c r="A406" s="95"/>
      <c r="B406" s="96"/>
      <c r="C406" s="97"/>
      <c r="D406" s="98"/>
      <c r="E406" s="99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 ht="14.25" customHeight="1">
      <c r="A407" s="95"/>
      <c r="B407" s="96"/>
      <c r="C407" s="97"/>
      <c r="D407" s="98"/>
      <c r="E407" s="99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 ht="14.25" customHeight="1">
      <c r="A408" s="95"/>
      <c r="B408" s="96"/>
      <c r="C408" s="97"/>
      <c r="D408" s="98"/>
      <c r="E408" s="99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 ht="14.25" customHeight="1">
      <c r="A409" s="95"/>
      <c r="B409" s="96"/>
      <c r="C409" s="97"/>
      <c r="D409" s="98"/>
      <c r="E409" s="99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 ht="14.25" customHeight="1">
      <c r="A410" s="95"/>
      <c r="B410" s="96"/>
      <c r="C410" s="97"/>
      <c r="D410" s="98"/>
      <c r="E410" s="99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 ht="14.25" customHeight="1">
      <c r="A411" s="95"/>
      <c r="B411" s="96"/>
      <c r="C411" s="97"/>
      <c r="D411" s="98"/>
      <c r="E411" s="99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 ht="14.25" customHeight="1">
      <c r="A412" s="95"/>
      <c r="B412" s="96"/>
      <c r="C412" s="97"/>
      <c r="D412" s="98"/>
      <c r="E412" s="99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 ht="14.25" customHeight="1">
      <c r="A413" s="95"/>
      <c r="B413" s="96"/>
      <c r="C413" s="97"/>
      <c r="D413" s="98"/>
      <c r="E413" s="99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 ht="14.25" customHeight="1">
      <c r="A414" s="95"/>
      <c r="B414" s="96"/>
      <c r="C414" s="97"/>
      <c r="D414" s="98"/>
      <c r="E414" s="99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 ht="14.25" customHeight="1">
      <c r="A415" s="95"/>
      <c r="B415" s="96"/>
      <c r="C415" s="97"/>
      <c r="D415" s="98"/>
      <c r="E415" s="99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 ht="14.25" customHeight="1">
      <c r="A416" s="95"/>
      <c r="B416" s="96"/>
      <c r="C416" s="97"/>
      <c r="D416" s="98"/>
      <c r="E416" s="99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 ht="14.25" customHeight="1">
      <c r="A417" s="95"/>
      <c r="B417" s="96"/>
      <c r="C417" s="97"/>
      <c r="D417" s="98"/>
      <c r="E417" s="99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 ht="14.25" customHeight="1">
      <c r="A418" s="95"/>
      <c r="B418" s="96"/>
      <c r="C418" s="97"/>
      <c r="D418" s="98"/>
      <c r="E418" s="99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 ht="14.25" customHeight="1">
      <c r="A419" s="95"/>
      <c r="B419" s="96"/>
      <c r="C419" s="97"/>
      <c r="D419" s="98"/>
      <c r="E419" s="99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 ht="14.25" customHeight="1">
      <c r="A420" s="95"/>
      <c r="B420" s="96"/>
      <c r="C420" s="97"/>
      <c r="D420" s="98"/>
      <c r="E420" s="99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 ht="14.25" customHeight="1">
      <c r="A421" s="95"/>
      <c r="B421" s="96"/>
      <c r="C421" s="97"/>
      <c r="D421" s="98"/>
      <c r="E421" s="99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 ht="14.25" customHeight="1">
      <c r="A422" s="95"/>
      <c r="B422" s="96"/>
      <c r="C422" s="97"/>
      <c r="D422" s="98"/>
      <c r="E422" s="99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 ht="14.25" customHeight="1">
      <c r="A423" s="95"/>
      <c r="B423" s="96"/>
      <c r="C423" s="97"/>
      <c r="D423" s="98"/>
      <c r="E423" s="99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 ht="14.25" customHeight="1">
      <c r="A424" s="95"/>
      <c r="B424" s="96"/>
      <c r="C424" s="97"/>
      <c r="D424" s="98"/>
      <c r="E424" s="99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 ht="14.25" customHeight="1">
      <c r="A425" s="95"/>
      <c r="B425" s="96"/>
      <c r="C425" s="97"/>
      <c r="D425" s="98"/>
      <c r="E425" s="99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 ht="14.25" customHeight="1">
      <c r="A426" s="95"/>
      <c r="B426" s="96"/>
      <c r="C426" s="97"/>
      <c r="D426" s="98"/>
      <c r="E426" s="99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 ht="14.25" customHeight="1">
      <c r="A427" s="95"/>
      <c r="B427" s="96"/>
      <c r="C427" s="97"/>
      <c r="D427" s="98"/>
      <c r="E427" s="99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 ht="14.25" customHeight="1">
      <c r="A428" s="95"/>
      <c r="B428" s="96"/>
      <c r="C428" s="97"/>
      <c r="D428" s="98"/>
      <c r="E428" s="99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 ht="14.25" customHeight="1">
      <c r="A429" s="95"/>
      <c r="B429" s="96"/>
      <c r="C429" s="97"/>
      <c r="D429" s="98"/>
      <c r="E429" s="99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 ht="14.25" customHeight="1">
      <c r="A430" s="95"/>
      <c r="B430" s="96"/>
      <c r="C430" s="97"/>
      <c r="D430" s="98"/>
      <c r="E430" s="99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 ht="14.25" customHeight="1">
      <c r="A431" s="95"/>
      <c r="B431" s="96"/>
      <c r="C431" s="97"/>
      <c r="D431" s="98"/>
      <c r="E431" s="99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 ht="14.25" customHeight="1">
      <c r="A432" s="95"/>
      <c r="B432" s="96"/>
      <c r="C432" s="97"/>
      <c r="D432" s="98"/>
      <c r="E432" s="99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 ht="14.25" customHeight="1">
      <c r="A433" s="95"/>
      <c r="B433" s="96"/>
      <c r="C433" s="97"/>
      <c r="D433" s="98"/>
      <c r="E433" s="99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 ht="14.25" customHeight="1">
      <c r="A434" s="95"/>
      <c r="B434" s="96"/>
      <c r="C434" s="97"/>
      <c r="D434" s="98"/>
      <c r="E434" s="99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 ht="14.25" customHeight="1">
      <c r="A435" s="95"/>
      <c r="B435" s="96"/>
      <c r="C435" s="97"/>
      <c r="D435" s="98"/>
      <c r="E435" s="99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 ht="14.25" customHeight="1">
      <c r="A436" s="95"/>
      <c r="B436" s="96"/>
      <c r="C436" s="97"/>
      <c r="D436" s="98"/>
      <c r="E436" s="99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 ht="14.25" customHeight="1">
      <c r="A437" s="95"/>
      <c r="B437" s="96"/>
      <c r="C437" s="97"/>
      <c r="D437" s="98"/>
      <c r="E437" s="99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 ht="14.25" customHeight="1">
      <c r="A438" s="95"/>
      <c r="B438" s="96"/>
      <c r="C438" s="97"/>
      <c r="D438" s="98"/>
      <c r="E438" s="99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 ht="14.25" customHeight="1">
      <c r="A439" s="95"/>
      <c r="B439" s="96"/>
      <c r="C439" s="97"/>
      <c r="D439" s="98"/>
      <c r="E439" s="99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 ht="14.25" customHeight="1">
      <c r="A440" s="95"/>
      <c r="B440" s="96"/>
      <c r="C440" s="97"/>
      <c r="D440" s="98"/>
      <c r="E440" s="99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 ht="14.25" customHeight="1">
      <c r="A441" s="95"/>
      <c r="B441" s="96"/>
      <c r="C441" s="97"/>
      <c r="D441" s="98"/>
      <c r="E441" s="99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 ht="14.25" customHeight="1">
      <c r="A442" s="95"/>
      <c r="B442" s="96"/>
      <c r="C442" s="97"/>
      <c r="D442" s="98"/>
      <c r="E442" s="99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 ht="14.25" customHeight="1">
      <c r="A443" s="95"/>
      <c r="B443" s="96"/>
      <c r="C443" s="97"/>
      <c r="D443" s="98"/>
      <c r="E443" s="99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 ht="14.25" customHeight="1">
      <c r="A444" s="95"/>
      <c r="B444" s="96"/>
      <c r="C444" s="97"/>
      <c r="D444" s="98"/>
      <c r="E444" s="99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 ht="14.25" customHeight="1">
      <c r="A445" s="95"/>
      <c r="B445" s="96"/>
      <c r="C445" s="97"/>
      <c r="D445" s="98"/>
      <c r="E445" s="99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 ht="14.25" customHeight="1">
      <c r="A446" s="95"/>
      <c r="B446" s="96"/>
      <c r="C446" s="97"/>
      <c r="D446" s="98"/>
      <c r="E446" s="99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 ht="14.25" customHeight="1">
      <c r="A447" s="95"/>
      <c r="B447" s="96"/>
      <c r="C447" s="97"/>
      <c r="D447" s="98"/>
      <c r="E447" s="99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 ht="14.25" customHeight="1">
      <c r="A448" s="95"/>
      <c r="B448" s="96"/>
      <c r="C448" s="97"/>
      <c r="D448" s="98"/>
      <c r="E448" s="99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 ht="14.25" customHeight="1">
      <c r="A449" s="95"/>
      <c r="B449" s="96"/>
      <c r="C449" s="97"/>
      <c r="D449" s="98"/>
      <c r="E449" s="99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 ht="14.25" customHeight="1">
      <c r="A450" s="95"/>
      <c r="B450" s="96"/>
      <c r="C450" s="97"/>
      <c r="D450" s="98"/>
      <c r="E450" s="99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 ht="14.25" customHeight="1">
      <c r="A451" s="95"/>
      <c r="B451" s="96"/>
      <c r="C451" s="97"/>
      <c r="D451" s="98"/>
      <c r="E451" s="99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 ht="14.25" customHeight="1">
      <c r="A452" s="95"/>
      <c r="B452" s="96"/>
      <c r="C452" s="97"/>
      <c r="D452" s="98"/>
      <c r="E452" s="99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 ht="14.25" customHeight="1">
      <c r="A453" s="95"/>
      <c r="B453" s="96"/>
      <c r="C453" s="97"/>
      <c r="D453" s="98"/>
      <c r="E453" s="99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 ht="14.25" customHeight="1">
      <c r="A454" s="95"/>
      <c r="B454" s="96"/>
      <c r="C454" s="97"/>
      <c r="D454" s="98"/>
      <c r="E454" s="99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 ht="14.25" customHeight="1">
      <c r="A455" s="95"/>
      <c r="B455" s="96"/>
      <c r="C455" s="97"/>
      <c r="D455" s="98"/>
      <c r="E455" s="99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 ht="14.25" customHeight="1">
      <c r="A456" s="95"/>
      <c r="B456" s="96"/>
      <c r="C456" s="97"/>
      <c r="D456" s="98"/>
      <c r="E456" s="99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 ht="14.25" customHeight="1">
      <c r="A457" s="95"/>
      <c r="B457" s="96"/>
      <c r="C457" s="97"/>
      <c r="D457" s="98"/>
      <c r="E457" s="99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 ht="14.25" customHeight="1">
      <c r="A458" s="95"/>
      <c r="B458" s="96"/>
      <c r="C458" s="97"/>
      <c r="D458" s="98"/>
      <c r="E458" s="99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 ht="14.25" customHeight="1">
      <c r="A459" s="95"/>
      <c r="B459" s="96"/>
      <c r="C459" s="97"/>
      <c r="D459" s="98"/>
      <c r="E459" s="99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 ht="14.25" customHeight="1">
      <c r="A460" s="95"/>
      <c r="B460" s="96"/>
      <c r="C460" s="97"/>
      <c r="D460" s="98"/>
      <c r="E460" s="99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 ht="14.25" customHeight="1">
      <c r="A461" s="95"/>
      <c r="B461" s="96"/>
      <c r="C461" s="97"/>
      <c r="D461" s="98"/>
      <c r="E461" s="99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 ht="14.25" customHeight="1">
      <c r="A462" s="95"/>
      <c r="B462" s="96"/>
      <c r="C462" s="97"/>
      <c r="D462" s="98"/>
      <c r="E462" s="99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 ht="14.25" customHeight="1">
      <c r="A463" s="95"/>
      <c r="B463" s="96"/>
      <c r="C463" s="97"/>
      <c r="D463" s="98"/>
      <c r="E463" s="99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 ht="14.25" customHeight="1">
      <c r="A464" s="95"/>
      <c r="B464" s="96"/>
      <c r="C464" s="97"/>
      <c r="D464" s="98"/>
      <c r="E464" s="99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 ht="14.25" customHeight="1">
      <c r="A465" s="95"/>
      <c r="B465" s="96"/>
      <c r="C465" s="97"/>
      <c r="D465" s="98"/>
      <c r="E465" s="99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 ht="14.25" customHeight="1">
      <c r="A466" s="95"/>
      <c r="B466" s="96"/>
      <c r="C466" s="97"/>
      <c r="D466" s="98"/>
      <c r="E466" s="99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 ht="14.25" customHeight="1">
      <c r="A467" s="95"/>
      <c r="B467" s="96"/>
      <c r="C467" s="97"/>
      <c r="D467" s="98"/>
      <c r="E467" s="99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 ht="14.25" customHeight="1">
      <c r="A468" s="95"/>
      <c r="B468" s="96"/>
      <c r="C468" s="97"/>
      <c r="D468" s="98"/>
      <c r="E468" s="99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 ht="14.25" customHeight="1">
      <c r="A469" s="95"/>
      <c r="B469" s="96"/>
      <c r="C469" s="97"/>
      <c r="D469" s="98"/>
      <c r="E469" s="99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 ht="14.25" customHeight="1">
      <c r="A470" s="95"/>
      <c r="B470" s="96"/>
      <c r="C470" s="97"/>
      <c r="D470" s="98"/>
      <c r="E470" s="99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 ht="14.25" customHeight="1">
      <c r="A471" s="95"/>
      <c r="B471" s="96"/>
      <c r="C471" s="97"/>
      <c r="D471" s="98"/>
      <c r="E471" s="99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 ht="14.25" customHeight="1">
      <c r="A472" s="95"/>
      <c r="B472" s="96"/>
      <c r="C472" s="97"/>
      <c r="D472" s="98"/>
      <c r="E472" s="99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 ht="14.25" customHeight="1">
      <c r="A473" s="95"/>
      <c r="B473" s="96"/>
      <c r="C473" s="97"/>
      <c r="D473" s="98"/>
      <c r="E473" s="99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 ht="14.25" customHeight="1">
      <c r="A474" s="95"/>
      <c r="B474" s="96"/>
      <c r="C474" s="97"/>
      <c r="D474" s="98"/>
      <c r="E474" s="99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 ht="14.25" customHeight="1">
      <c r="A475" s="95"/>
      <c r="B475" s="96"/>
      <c r="C475" s="97"/>
      <c r="D475" s="98"/>
      <c r="E475" s="99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 ht="14.25" customHeight="1">
      <c r="A476" s="95"/>
      <c r="B476" s="96"/>
      <c r="C476" s="97"/>
      <c r="D476" s="98"/>
      <c r="E476" s="99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 ht="14.25" customHeight="1">
      <c r="A477" s="95"/>
      <c r="B477" s="96"/>
      <c r="C477" s="97"/>
      <c r="D477" s="98"/>
      <c r="E477" s="99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 ht="14.25" customHeight="1">
      <c r="A478" s="95"/>
      <c r="B478" s="96"/>
      <c r="C478" s="97"/>
      <c r="D478" s="98"/>
      <c r="E478" s="99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 ht="14.25" customHeight="1">
      <c r="A479" s="95"/>
      <c r="B479" s="96"/>
      <c r="C479" s="97"/>
      <c r="D479" s="98"/>
      <c r="E479" s="99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 ht="14.25" customHeight="1">
      <c r="A480" s="95"/>
      <c r="B480" s="96"/>
      <c r="C480" s="97"/>
      <c r="D480" s="98"/>
      <c r="E480" s="99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 ht="14.25" customHeight="1">
      <c r="A481" s="95"/>
      <c r="B481" s="96"/>
      <c r="C481" s="97"/>
      <c r="D481" s="98"/>
      <c r="E481" s="99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 ht="14.25" customHeight="1">
      <c r="A482" s="95"/>
      <c r="B482" s="96"/>
      <c r="C482" s="97"/>
      <c r="D482" s="98"/>
      <c r="E482" s="99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 ht="14.25" customHeight="1">
      <c r="A483" s="95"/>
      <c r="B483" s="96"/>
      <c r="C483" s="97"/>
      <c r="D483" s="98"/>
      <c r="E483" s="99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 ht="14.25" customHeight="1">
      <c r="A484" s="95"/>
      <c r="B484" s="96"/>
      <c r="C484" s="97"/>
      <c r="D484" s="98"/>
      <c r="E484" s="99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 ht="14.25" customHeight="1">
      <c r="A485" s="95"/>
      <c r="B485" s="96"/>
      <c r="C485" s="97"/>
      <c r="D485" s="98"/>
      <c r="E485" s="99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 ht="14.25" customHeight="1">
      <c r="A486" s="95"/>
      <c r="B486" s="96"/>
      <c r="C486" s="97"/>
      <c r="D486" s="98"/>
      <c r="E486" s="99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 ht="14.25" customHeight="1">
      <c r="A487" s="95"/>
      <c r="B487" s="96"/>
      <c r="C487" s="97"/>
      <c r="D487" s="98"/>
      <c r="E487" s="99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 ht="14.25" customHeight="1">
      <c r="A488" s="95"/>
      <c r="B488" s="96"/>
      <c r="C488" s="97"/>
      <c r="D488" s="98"/>
      <c r="E488" s="99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 ht="14.25" customHeight="1">
      <c r="A489" s="95"/>
      <c r="B489" s="96"/>
      <c r="C489" s="97"/>
      <c r="D489" s="98"/>
      <c r="E489" s="99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 ht="14.25" customHeight="1">
      <c r="A490" s="95"/>
      <c r="B490" s="96"/>
      <c r="C490" s="97"/>
      <c r="D490" s="98"/>
      <c r="E490" s="99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 ht="14.25" customHeight="1">
      <c r="A491" s="95"/>
      <c r="B491" s="96"/>
      <c r="C491" s="97"/>
      <c r="D491" s="98"/>
      <c r="E491" s="99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 ht="14.25" customHeight="1">
      <c r="A492" s="95"/>
      <c r="B492" s="96"/>
      <c r="C492" s="97"/>
      <c r="D492" s="98"/>
      <c r="E492" s="99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 ht="14.25" customHeight="1">
      <c r="A493" s="95"/>
      <c r="B493" s="96"/>
      <c r="C493" s="97"/>
      <c r="D493" s="98"/>
      <c r="E493" s="99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 ht="14.25" customHeight="1">
      <c r="A494" s="95"/>
      <c r="B494" s="96"/>
      <c r="C494" s="97"/>
      <c r="D494" s="98"/>
      <c r="E494" s="99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 ht="14.25" customHeight="1">
      <c r="A495" s="95"/>
      <c r="B495" s="96"/>
      <c r="C495" s="97"/>
      <c r="D495" s="98"/>
      <c r="E495" s="99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 ht="14.25" customHeight="1">
      <c r="A496" s="95"/>
      <c r="B496" s="96"/>
      <c r="C496" s="97"/>
      <c r="D496" s="98"/>
      <c r="E496" s="99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 ht="14.25" customHeight="1">
      <c r="A497" s="95"/>
      <c r="B497" s="96"/>
      <c r="C497" s="97"/>
      <c r="D497" s="98"/>
      <c r="E497" s="99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 ht="14.25" customHeight="1">
      <c r="A498" s="95"/>
      <c r="B498" s="96"/>
      <c r="C498" s="97"/>
      <c r="D498" s="98"/>
      <c r="E498" s="99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 ht="14.25" customHeight="1">
      <c r="A499" s="95"/>
      <c r="B499" s="96"/>
      <c r="C499" s="97"/>
      <c r="D499" s="98"/>
      <c r="E499" s="99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 ht="14.25" customHeight="1">
      <c r="A500" s="95"/>
      <c r="B500" s="96"/>
      <c r="C500" s="97"/>
      <c r="D500" s="98"/>
      <c r="E500" s="99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 ht="14.25" customHeight="1">
      <c r="A501" s="95"/>
      <c r="B501" s="96"/>
      <c r="C501" s="97"/>
      <c r="D501" s="98"/>
      <c r="E501" s="99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 ht="14.25" customHeight="1">
      <c r="A502" s="95"/>
      <c r="B502" s="96"/>
      <c r="C502" s="97"/>
      <c r="D502" s="98"/>
      <c r="E502" s="99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 ht="14.25" customHeight="1">
      <c r="A503" s="95"/>
      <c r="B503" s="96"/>
      <c r="C503" s="97"/>
      <c r="D503" s="98"/>
      <c r="E503" s="99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 ht="14.25" customHeight="1">
      <c r="A504" s="95"/>
      <c r="B504" s="96"/>
      <c r="C504" s="97"/>
      <c r="D504" s="98"/>
      <c r="E504" s="99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 ht="14.25" customHeight="1">
      <c r="A505" s="95"/>
      <c r="B505" s="96"/>
      <c r="C505" s="97"/>
      <c r="D505" s="98"/>
      <c r="E505" s="99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 ht="14.25" customHeight="1">
      <c r="A506" s="95"/>
      <c r="B506" s="96"/>
      <c r="C506" s="97"/>
      <c r="D506" s="98"/>
      <c r="E506" s="99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 ht="14.25" customHeight="1">
      <c r="A507" s="95"/>
      <c r="B507" s="96"/>
      <c r="C507" s="97"/>
      <c r="D507" s="98"/>
      <c r="E507" s="99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 ht="14.25" customHeight="1">
      <c r="A508" s="95"/>
      <c r="B508" s="96"/>
      <c r="C508" s="97"/>
      <c r="D508" s="98"/>
      <c r="E508" s="99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 ht="14.25" customHeight="1">
      <c r="A509" s="95"/>
      <c r="B509" s="96"/>
      <c r="C509" s="97"/>
      <c r="D509" s="98"/>
      <c r="E509" s="99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 ht="14.25" customHeight="1">
      <c r="A510" s="95"/>
      <c r="B510" s="96"/>
      <c r="C510" s="97"/>
      <c r="D510" s="98"/>
      <c r="E510" s="99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 ht="14.25" customHeight="1">
      <c r="A511" s="95"/>
      <c r="B511" s="96"/>
      <c r="C511" s="97"/>
      <c r="D511" s="98"/>
      <c r="E511" s="99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 ht="14.25" customHeight="1">
      <c r="A512" s="95"/>
      <c r="B512" s="96"/>
      <c r="C512" s="97"/>
      <c r="D512" s="98"/>
      <c r="E512" s="99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 ht="14.25" customHeight="1">
      <c r="A513" s="95"/>
      <c r="B513" s="96"/>
      <c r="C513" s="97"/>
      <c r="D513" s="98"/>
      <c r="E513" s="99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 ht="14.25" customHeight="1">
      <c r="A514" s="95"/>
      <c r="B514" s="96"/>
      <c r="C514" s="97"/>
      <c r="D514" s="98"/>
      <c r="E514" s="99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 ht="14.25" customHeight="1">
      <c r="A515" s="95"/>
      <c r="B515" s="96"/>
      <c r="C515" s="97"/>
      <c r="D515" s="98"/>
      <c r="E515" s="99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 ht="14.25" customHeight="1">
      <c r="A516" s="95"/>
      <c r="B516" s="96"/>
      <c r="C516" s="97"/>
      <c r="D516" s="98"/>
      <c r="E516" s="99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 ht="14.25" customHeight="1">
      <c r="A517" s="95"/>
      <c r="B517" s="96"/>
      <c r="C517" s="97"/>
      <c r="D517" s="98"/>
      <c r="E517" s="99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 ht="14.25" customHeight="1">
      <c r="A518" s="95"/>
      <c r="B518" s="96"/>
      <c r="C518" s="97"/>
      <c r="D518" s="98"/>
      <c r="E518" s="99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 ht="14.25" customHeight="1">
      <c r="A519" s="95"/>
      <c r="B519" s="96"/>
      <c r="C519" s="97"/>
      <c r="D519" s="98"/>
      <c r="E519" s="99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 ht="14.25" customHeight="1">
      <c r="A520" s="95"/>
      <c r="B520" s="96"/>
      <c r="C520" s="97"/>
      <c r="D520" s="98"/>
      <c r="E520" s="99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 ht="14.25" customHeight="1">
      <c r="A521" s="95"/>
      <c r="B521" s="96"/>
      <c r="C521" s="97"/>
      <c r="D521" s="98"/>
      <c r="E521" s="99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 ht="14.25" customHeight="1">
      <c r="A522" s="95"/>
      <c r="B522" s="96"/>
      <c r="C522" s="97"/>
      <c r="D522" s="98"/>
      <c r="E522" s="99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 ht="14.25" customHeight="1">
      <c r="A523" s="95"/>
      <c r="B523" s="96"/>
      <c r="C523" s="97"/>
      <c r="D523" s="98"/>
      <c r="E523" s="99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 ht="14.25" customHeight="1">
      <c r="A524" s="95"/>
      <c r="B524" s="96"/>
      <c r="C524" s="97"/>
      <c r="D524" s="98"/>
      <c r="E524" s="99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 ht="14.25" customHeight="1">
      <c r="A525" s="95"/>
      <c r="B525" s="96"/>
      <c r="C525" s="97"/>
      <c r="D525" s="98"/>
      <c r="E525" s="99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 ht="14.25" customHeight="1">
      <c r="A526" s="95"/>
      <c r="B526" s="96"/>
      <c r="C526" s="97"/>
      <c r="D526" s="98"/>
      <c r="E526" s="99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 ht="14.25" customHeight="1">
      <c r="A527" s="95"/>
      <c r="B527" s="96"/>
      <c r="C527" s="97"/>
      <c r="D527" s="98"/>
      <c r="E527" s="99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 ht="14.25" customHeight="1">
      <c r="A528" s="95"/>
      <c r="B528" s="96"/>
      <c r="C528" s="97"/>
      <c r="D528" s="98"/>
      <c r="E528" s="99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 ht="14.25" customHeight="1">
      <c r="A529" s="95"/>
      <c r="B529" s="96"/>
      <c r="C529" s="97"/>
      <c r="D529" s="98"/>
      <c r="E529" s="99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 ht="14.25" customHeight="1">
      <c r="A530" s="95"/>
      <c r="B530" s="96"/>
      <c r="C530" s="97"/>
      <c r="D530" s="98"/>
      <c r="E530" s="99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 ht="14.25" customHeight="1">
      <c r="A531" s="95"/>
      <c r="B531" s="96"/>
      <c r="C531" s="97"/>
      <c r="D531" s="98"/>
      <c r="E531" s="99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 ht="14.25" customHeight="1">
      <c r="A532" s="95"/>
      <c r="B532" s="96"/>
      <c r="C532" s="97"/>
      <c r="D532" s="98"/>
      <c r="E532" s="99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 ht="14.25" customHeight="1">
      <c r="A533" s="95"/>
      <c r="B533" s="96"/>
      <c r="C533" s="97"/>
      <c r="D533" s="98"/>
      <c r="E533" s="99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 ht="14.25" customHeight="1">
      <c r="A534" s="95"/>
      <c r="B534" s="96"/>
      <c r="C534" s="97"/>
      <c r="D534" s="98"/>
      <c r="E534" s="99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 ht="14.25" customHeight="1">
      <c r="A535" s="95"/>
      <c r="B535" s="96"/>
      <c r="C535" s="97"/>
      <c r="D535" s="98"/>
      <c r="E535" s="99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 ht="14.25" customHeight="1">
      <c r="A536" s="95"/>
      <c r="B536" s="96"/>
      <c r="C536" s="97"/>
      <c r="D536" s="98"/>
      <c r="E536" s="99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 ht="14.25" customHeight="1">
      <c r="A537" s="95"/>
      <c r="B537" s="96"/>
      <c r="C537" s="97"/>
      <c r="D537" s="98"/>
      <c r="E537" s="99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 ht="14.25" customHeight="1">
      <c r="A538" s="95"/>
      <c r="B538" s="96"/>
      <c r="C538" s="97"/>
      <c r="D538" s="98"/>
      <c r="E538" s="99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 ht="14.25" customHeight="1">
      <c r="A539" s="95"/>
      <c r="B539" s="96"/>
      <c r="C539" s="97"/>
      <c r="D539" s="98"/>
      <c r="E539" s="99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 ht="14.25" customHeight="1">
      <c r="A540" s="95"/>
      <c r="B540" s="96"/>
      <c r="C540" s="97"/>
      <c r="D540" s="98"/>
      <c r="E540" s="99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 ht="14.25" customHeight="1">
      <c r="A541" s="95"/>
      <c r="B541" s="96"/>
      <c r="C541" s="97"/>
      <c r="D541" s="98"/>
      <c r="E541" s="99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 ht="14.25" customHeight="1">
      <c r="A542" s="95"/>
      <c r="B542" s="96"/>
      <c r="C542" s="97"/>
      <c r="D542" s="98"/>
      <c r="E542" s="99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 ht="14.25" customHeight="1">
      <c r="A543" s="95"/>
      <c r="B543" s="96"/>
      <c r="C543" s="97"/>
      <c r="D543" s="98"/>
      <c r="E543" s="99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 ht="14.25" customHeight="1">
      <c r="A544" s="95"/>
      <c r="B544" s="96"/>
      <c r="C544" s="97"/>
      <c r="D544" s="98"/>
      <c r="E544" s="99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 ht="14.25" customHeight="1">
      <c r="A545" s="95"/>
      <c r="B545" s="96"/>
      <c r="C545" s="97"/>
      <c r="D545" s="98"/>
      <c r="E545" s="99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 ht="14.25" customHeight="1">
      <c r="A546" s="95"/>
      <c r="B546" s="96"/>
      <c r="C546" s="97"/>
      <c r="D546" s="98"/>
      <c r="E546" s="99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 ht="14.25" customHeight="1">
      <c r="A547" s="95"/>
      <c r="B547" s="96"/>
      <c r="C547" s="97"/>
      <c r="D547" s="98"/>
      <c r="E547" s="99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 ht="14.25" customHeight="1">
      <c r="A548" s="95"/>
      <c r="B548" s="96"/>
      <c r="C548" s="97"/>
      <c r="D548" s="98"/>
      <c r="E548" s="99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 ht="14.25" customHeight="1">
      <c r="A549" s="95"/>
      <c r="B549" s="96"/>
      <c r="C549" s="97"/>
      <c r="D549" s="98"/>
      <c r="E549" s="99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 ht="14.25" customHeight="1">
      <c r="A550" s="95"/>
      <c r="B550" s="96"/>
      <c r="C550" s="97"/>
      <c r="D550" s="98"/>
      <c r="E550" s="99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 ht="14.25" customHeight="1">
      <c r="A551" s="95"/>
      <c r="B551" s="96"/>
      <c r="C551" s="97"/>
      <c r="D551" s="98"/>
      <c r="E551" s="99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 ht="14.25" customHeight="1">
      <c r="A552" s="95"/>
      <c r="B552" s="96"/>
      <c r="C552" s="97"/>
      <c r="D552" s="98"/>
      <c r="E552" s="99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 ht="14.25" customHeight="1">
      <c r="A553" s="95"/>
      <c r="B553" s="96"/>
      <c r="C553" s="97"/>
      <c r="D553" s="98"/>
      <c r="E553" s="99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 ht="14.25" customHeight="1">
      <c r="A554" s="95"/>
      <c r="B554" s="96"/>
      <c r="C554" s="97"/>
      <c r="D554" s="98"/>
      <c r="E554" s="99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 ht="14.25" customHeight="1">
      <c r="A555" s="95"/>
      <c r="B555" s="96"/>
      <c r="C555" s="97"/>
      <c r="D555" s="98"/>
      <c r="E555" s="99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 ht="14.25" customHeight="1">
      <c r="A556" s="95"/>
      <c r="B556" s="96"/>
      <c r="C556" s="97"/>
      <c r="D556" s="98"/>
      <c r="E556" s="99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 ht="14.25" customHeight="1">
      <c r="A557" s="95"/>
      <c r="B557" s="96"/>
      <c r="C557" s="97"/>
      <c r="D557" s="98"/>
      <c r="E557" s="99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 ht="14.25" customHeight="1">
      <c r="A558" s="95"/>
      <c r="B558" s="96"/>
      <c r="C558" s="97"/>
      <c r="D558" s="98"/>
      <c r="E558" s="99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 ht="14.25" customHeight="1">
      <c r="A559" s="95"/>
      <c r="B559" s="96"/>
      <c r="C559" s="97"/>
      <c r="D559" s="98"/>
      <c r="E559" s="99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 ht="14.25" customHeight="1">
      <c r="A560" s="95"/>
      <c r="B560" s="96"/>
      <c r="C560" s="97"/>
      <c r="D560" s="98"/>
      <c r="E560" s="99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 ht="14.25" customHeight="1">
      <c r="A561" s="95"/>
      <c r="B561" s="96"/>
      <c r="C561" s="97"/>
      <c r="D561" s="98"/>
      <c r="E561" s="99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 ht="14.25" customHeight="1">
      <c r="A562" s="95"/>
      <c r="B562" s="96"/>
      <c r="C562" s="97"/>
      <c r="D562" s="98"/>
      <c r="E562" s="99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 ht="14.25" customHeight="1">
      <c r="A563" s="95"/>
      <c r="B563" s="96"/>
      <c r="C563" s="97"/>
      <c r="D563" s="98"/>
      <c r="E563" s="99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 ht="14.25" customHeight="1">
      <c r="A564" s="95"/>
      <c r="B564" s="96"/>
      <c r="C564" s="97"/>
      <c r="D564" s="98"/>
      <c r="E564" s="99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 ht="14.25" customHeight="1">
      <c r="A565" s="95"/>
      <c r="B565" s="96"/>
      <c r="C565" s="97"/>
      <c r="D565" s="98"/>
      <c r="E565" s="99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 ht="14.25" customHeight="1">
      <c r="A566" s="95"/>
      <c r="B566" s="96"/>
      <c r="C566" s="97"/>
      <c r="D566" s="98"/>
      <c r="E566" s="99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 ht="14.25" customHeight="1">
      <c r="A567" s="95"/>
      <c r="B567" s="96"/>
      <c r="C567" s="97"/>
      <c r="D567" s="98"/>
      <c r="E567" s="99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 ht="14.25" customHeight="1">
      <c r="A568" s="95"/>
      <c r="B568" s="96"/>
      <c r="C568" s="97"/>
      <c r="D568" s="98"/>
      <c r="E568" s="99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 ht="14.25" customHeight="1">
      <c r="A569" s="95"/>
      <c r="B569" s="96"/>
      <c r="C569" s="97"/>
      <c r="D569" s="98"/>
      <c r="E569" s="99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 ht="14.25" customHeight="1">
      <c r="A570" s="95"/>
      <c r="B570" s="96"/>
      <c r="C570" s="97"/>
      <c r="D570" s="98"/>
      <c r="E570" s="99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 ht="14.25" customHeight="1">
      <c r="A571" s="95"/>
      <c r="B571" s="96"/>
      <c r="C571" s="97"/>
      <c r="D571" s="98"/>
      <c r="E571" s="99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 ht="14.25" customHeight="1">
      <c r="A572" s="95"/>
      <c r="B572" s="96"/>
      <c r="C572" s="97"/>
      <c r="D572" s="98"/>
      <c r="E572" s="99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 ht="14.25" customHeight="1">
      <c r="A573" s="95"/>
      <c r="B573" s="96"/>
      <c r="C573" s="97"/>
      <c r="D573" s="98"/>
      <c r="E573" s="99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 ht="14.25" customHeight="1">
      <c r="A574" s="95"/>
      <c r="B574" s="96"/>
      <c r="C574" s="97"/>
      <c r="D574" s="98"/>
      <c r="E574" s="99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 ht="14.25" customHeight="1">
      <c r="A575" s="95"/>
      <c r="B575" s="96"/>
      <c r="C575" s="97"/>
      <c r="D575" s="98"/>
      <c r="E575" s="99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 ht="14.25" customHeight="1">
      <c r="A576" s="95"/>
      <c r="B576" s="96"/>
      <c r="C576" s="97"/>
      <c r="D576" s="98"/>
      <c r="E576" s="99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 ht="14.25" customHeight="1">
      <c r="A577" s="95"/>
      <c r="B577" s="96"/>
      <c r="C577" s="97"/>
      <c r="D577" s="98"/>
      <c r="E577" s="99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 ht="14.25" customHeight="1">
      <c r="A578" s="95"/>
      <c r="B578" s="96"/>
      <c r="C578" s="97"/>
      <c r="D578" s="98"/>
      <c r="E578" s="99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 ht="14.25" customHeight="1">
      <c r="A579" s="95"/>
      <c r="B579" s="96"/>
      <c r="C579" s="97"/>
      <c r="D579" s="98"/>
      <c r="E579" s="99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 ht="14.25" customHeight="1">
      <c r="A580" s="95"/>
      <c r="B580" s="96"/>
      <c r="C580" s="97"/>
      <c r="D580" s="98"/>
      <c r="E580" s="99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 ht="14.25" customHeight="1">
      <c r="A581" s="95"/>
      <c r="B581" s="96"/>
      <c r="C581" s="97"/>
      <c r="D581" s="98"/>
      <c r="E581" s="99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 ht="14.25" customHeight="1">
      <c r="A582" s="95"/>
      <c r="B582" s="96"/>
      <c r="C582" s="97"/>
      <c r="D582" s="98"/>
      <c r="E582" s="99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 ht="14.25" customHeight="1">
      <c r="A583" s="95"/>
      <c r="B583" s="96"/>
      <c r="C583" s="97"/>
      <c r="D583" s="98"/>
      <c r="E583" s="99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 ht="14.25" customHeight="1">
      <c r="A584" s="95"/>
      <c r="B584" s="96"/>
      <c r="C584" s="97"/>
      <c r="D584" s="98"/>
      <c r="E584" s="99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 ht="14.25" customHeight="1">
      <c r="A585" s="95"/>
      <c r="B585" s="96"/>
      <c r="C585" s="97"/>
      <c r="D585" s="98"/>
      <c r="E585" s="99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 ht="14.25" customHeight="1">
      <c r="A586" s="95"/>
      <c r="B586" s="96"/>
      <c r="C586" s="97"/>
      <c r="D586" s="98"/>
      <c r="E586" s="99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 ht="14.25" customHeight="1">
      <c r="A587" s="95"/>
      <c r="B587" s="96"/>
      <c r="C587" s="97"/>
      <c r="D587" s="98"/>
      <c r="E587" s="99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 ht="14.25" customHeight="1">
      <c r="A588" s="95"/>
      <c r="B588" s="96"/>
      <c r="C588" s="97"/>
      <c r="D588" s="98"/>
      <c r="E588" s="99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 ht="14.25" customHeight="1">
      <c r="A589" s="95"/>
      <c r="B589" s="96"/>
      <c r="C589" s="97"/>
      <c r="D589" s="98"/>
      <c r="E589" s="99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 ht="14.25" customHeight="1">
      <c r="A590" s="95"/>
      <c r="B590" s="96"/>
      <c r="C590" s="97"/>
      <c r="D590" s="98"/>
      <c r="E590" s="99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 ht="14.25" customHeight="1">
      <c r="A591" s="95"/>
      <c r="B591" s="96"/>
      <c r="C591" s="97"/>
      <c r="D591" s="98"/>
      <c r="E591" s="99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 ht="14.25" customHeight="1">
      <c r="A592" s="95"/>
      <c r="B592" s="96"/>
      <c r="C592" s="97"/>
      <c r="D592" s="98"/>
      <c r="E592" s="99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 ht="14.25" customHeight="1">
      <c r="A593" s="95"/>
      <c r="B593" s="96"/>
      <c r="C593" s="97"/>
      <c r="D593" s="98"/>
      <c r="E593" s="99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 ht="14.25" customHeight="1">
      <c r="A594" s="95"/>
      <c r="B594" s="96"/>
      <c r="C594" s="97"/>
      <c r="D594" s="98"/>
      <c r="E594" s="99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 ht="14.25" customHeight="1">
      <c r="A595" s="95"/>
      <c r="B595" s="96"/>
      <c r="C595" s="97"/>
      <c r="D595" s="98"/>
      <c r="E595" s="99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 ht="14.25" customHeight="1">
      <c r="A596" s="95"/>
      <c r="B596" s="96"/>
      <c r="C596" s="97"/>
      <c r="D596" s="98"/>
      <c r="E596" s="99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 ht="14.25" customHeight="1">
      <c r="A597" s="95"/>
      <c r="B597" s="96"/>
      <c r="C597" s="97"/>
      <c r="D597" s="98"/>
      <c r="E597" s="99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 ht="14.25" customHeight="1">
      <c r="A598" s="95"/>
      <c r="B598" s="96"/>
      <c r="C598" s="97"/>
      <c r="D598" s="98"/>
      <c r="E598" s="99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 ht="14.25" customHeight="1">
      <c r="A599" s="95"/>
      <c r="B599" s="96"/>
      <c r="C599" s="97"/>
      <c r="D599" s="98"/>
      <c r="E599" s="99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 ht="14.25" customHeight="1">
      <c r="A600" s="95"/>
      <c r="B600" s="96"/>
      <c r="C600" s="97"/>
      <c r="D600" s="98"/>
      <c r="E600" s="99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 ht="14.25" customHeight="1">
      <c r="A601" s="95"/>
      <c r="B601" s="96"/>
      <c r="C601" s="97"/>
      <c r="D601" s="98"/>
      <c r="E601" s="99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 ht="14.25" customHeight="1">
      <c r="A602" s="95"/>
      <c r="B602" s="96"/>
      <c r="C602" s="97"/>
      <c r="D602" s="98"/>
      <c r="E602" s="99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 ht="14.25" customHeight="1">
      <c r="A603" s="95"/>
      <c r="B603" s="96"/>
      <c r="C603" s="97"/>
      <c r="D603" s="98"/>
      <c r="E603" s="99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 ht="14.25" customHeight="1">
      <c r="A604" s="95"/>
      <c r="B604" s="96"/>
      <c r="C604" s="97"/>
      <c r="D604" s="98"/>
      <c r="E604" s="99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 ht="14.25" customHeight="1">
      <c r="A605" s="95"/>
      <c r="B605" s="96"/>
      <c r="C605" s="97"/>
      <c r="D605" s="98"/>
      <c r="E605" s="99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 ht="14.25" customHeight="1">
      <c r="A606" s="95"/>
      <c r="B606" s="96"/>
      <c r="C606" s="97"/>
      <c r="D606" s="98"/>
      <c r="E606" s="99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 ht="14.25" customHeight="1">
      <c r="A607" s="95"/>
      <c r="B607" s="96"/>
      <c r="C607" s="97"/>
      <c r="D607" s="98"/>
      <c r="E607" s="99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 ht="14.25" customHeight="1">
      <c r="A608" s="95"/>
      <c r="B608" s="96"/>
      <c r="C608" s="97"/>
      <c r="D608" s="98"/>
      <c r="E608" s="99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 ht="14.25" customHeight="1">
      <c r="A609" s="95"/>
      <c r="B609" s="96"/>
      <c r="C609" s="97"/>
      <c r="D609" s="98"/>
      <c r="E609" s="99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 ht="14.25" customHeight="1">
      <c r="A610" s="95"/>
      <c r="B610" s="96"/>
      <c r="C610" s="97"/>
      <c r="D610" s="98"/>
      <c r="E610" s="99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 ht="14.25" customHeight="1">
      <c r="A611" s="95"/>
      <c r="B611" s="96"/>
      <c r="C611" s="97"/>
      <c r="D611" s="98"/>
      <c r="E611" s="99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 ht="14.25" customHeight="1">
      <c r="A612" s="95"/>
      <c r="B612" s="96"/>
      <c r="C612" s="97"/>
      <c r="D612" s="98"/>
      <c r="E612" s="99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 ht="14.25" customHeight="1">
      <c r="A613" s="95"/>
      <c r="B613" s="96"/>
      <c r="C613" s="97"/>
      <c r="D613" s="98"/>
      <c r="E613" s="99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 ht="14.25" customHeight="1">
      <c r="A614" s="95"/>
      <c r="B614" s="96"/>
      <c r="C614" s="97"/>
      <c r="D614" s="98"/>
      <c r="E614" s="99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 ht="14.25" customHeight="1">
      <c r="A615" s="95"/>
      <c r="B615" s="96"/>
      <c r="C615" s="97"/>
      <c r="D615" s="98"/>
      <c r="E615" s="99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 ht="14.25" customHeight="1">
      <c r="A616" s="95"/>
      <c r="B616" s="96"/>
      <c r="C616" s="97"/>
      <c r="D616" s="98"/>
      <c r="E616" s="99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 ht="14.25" customHeight="1">
      <c r="A617" s="95"/>
      <c r="B617" s="96"/>
      <c r="C617" s="97"/>
      <c r="D617" s="98"/>
      <c r="E617" s="99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 ht="14.25" customHeight="1">
      <c r="A618" s="95"/>
      <c r="B618" s="96"/>
      <c r="C618" s="97"/>
      <c r="D618" s="98"/>
      <c r="E618" s="99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 ht="14.25" customHeight="1">
      <c r="A619" s="95"/>
      <c r="B619" s="96"/>
      <c r="C619" s="97"/>
      <c r="D619" s="98"/>
      <c r="E619" s="99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 ht="14.25" customHeight="1">
      <c r="A620" s="95"/>
      <c r="B620" s="96"/>
      <c r="C620" s="97"/>
      <c r="D620" s="98"/>
      <c r="E620" s="99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 ht="14.25" customHeight="1">
      <c r="A621" s="95"/>
      <c r="B621" s="96"/>
      <c r="C621" s="97"/>
      <c r="D621" s="98"/>
      <c r="E621" s="99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 ht="14.25" customHeight="1">
      <c r="A622" s="95"/>
      <c r="B622" s="96"/>
      <c r="C622" s="97"/>
      <c r="D622" s="98"/>
      <c r="E622" s="99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 ht="14.25" customHeight="1">
      <c r="A623" s="95"/>
      <c r="B623" s="96"/>
      <c r="C623" s="97"/>
      <c r="D623" s="98"/>
      <c r="E623" s="99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 ht="14.25" customHeight="1">
      <c r="A624" s="95"/>
      <c r="B624" s="96"/>
      <c r="C624" s="97"/>
      <c r="D624" s="98"/>
      <c r="E624" s="99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 ht="14.25" customHeight="1">
      <c r="A625" s="95"/>
      <c r="B625" s="96"/>
      <c r="C625" s="97"/>
      <c r="D625" s="98"/>
      <c r="E625" s="99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 ht="14.25" customHeight="1">
      <c r="A626" s="95"/>
      <c r="B626" s="96"/>
      <c r="C626" s="97"/>
      <c r="D626" s="98"/>
      <c r="E626" s="99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 ht="14.25" customHeight="1">
      <c r="A627" s="95"/>
      <c r="B627" s="96"/>
      <c r="C627" s="97"/>
      <c r="D627" s="98"/>
      <c r="E627" s="99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 ht="14.25" customHeight="1">
      <c r="A628" s="95"/>
      <c r="B628" s="96"/>
      <c r="C628" s="97"/>
      <c r="D628" s="98"/>
      <c r="E628" s="99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 ht="14.25" customHeight="1">
      <c r="A629" s="95"/>
      <c r="B629" s="96"/>
      <c r="C629" s="97"/>
      <c r="D629" s="98"/>
      <c r="E629" s="99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 ht="14.25" customHeight="1">
      <c r="A630" s="95"/>
      <c r="B630" s="96"/>
      <c r="C630" s="97"/>
      <c r="D630" s="98"/>
      <c r="E630" s="99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 ht="14.25" customHeight="1">
      <c r="A631" s="95"/>
      <c r="B631" s="96"/>
      <c r="C631" s="97"/>
      <c r="D631" s="98"/>
      <c r="E631" s="99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 ht="14.25" customHeight="1">
      <c r="A632" s="95"/>
      <c r="B632" s="96"/>
      <c r="C632" s="97"/>
      <c r="D632" s="98"/>
      <c r="E632" s="99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 ht="14.25" customHeight="1">
      <c r="A633" s="95"/>
      <c r="B633" s="96"/>
      <c r="C633" s="97"/>
      <c r="D633" s="98"/>
      <c r="E633" s="99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 ht="14.25" customHeight="1">
      <c r="A634" s="95"/>
      <c r="B634" s="96"/>
      <c r="C634" s="97"/>
      <c r="D634" s="98"/>
      <c r="E634" s="99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 ht="14.25" customHeight="1">
      <c r="A635" s="95"/>
      <c r="B635" s="96"/>
      <c r="C635" s="97"/>
      <c r="D635" s="98"/>
      <c r="E635" s="99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 ht="14.25" customHeight="1">
      <c r="A636" s="95"/>
      <c r="B636" s="96"/>
      <c r="C636" s="97"/>
      <c r="D636" s="98"/>
      <c r="E636" s="99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 ht="14.25" customHeight="1">
      <c r="A637" s="95"/>
      <c r="B637" s="96"/>
      <c r="C637" s="97"/>
      <c r="D637" s="98"/>
      <c r="E637" s="99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 ht="14.25" customHeight="1">
      <c r="A638" s="95"/>
      <c r="B638" s="96"/>
      <c r="C638" s="97"/>
      <c r="D638" s="98"/>
      <c r="E638" s="99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 ht="14.25" customHeight="1">
      <c r="A639" s="95"/>
      <c r="B639" s="96"/>
      <c r="C639" s="97"/>
      <c r="D639" s="98"/>
      <c r="E639" s="99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 ht="14.25" customHeight="1">
      <c r="A640" s="95"/>
      <c r="B640" s="96"/>
      <c r="C640" s="97"/>
      <c r="D640" s="98"/>
      <c r="E640" s="99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 ht="14.25" customHeight="1">
      <c r="A641" s="95"/>
      <c r="B641" s="96"/>
      <c r="C641" s="97"/>
      <c r="D641" s="98"/>
      <c r="E641" s="99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 ht="14.25" customHeight="1">
      <c r="A642" s="95"/>
      <c r="B642" s="96"/>
      <c r="C642" s="97"/>
      <c r="D642" s="98"/>
      <c r="E642" s="99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 ht="14.25" customHeight="1">
      <c r="A643" s="95"/>
      <c r="B643" s="96"/>
      <c r="C643" s="97"/>
      <c r="D643" s="98"/>
      <c r="E643" s="99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 ht="14.25" customHeight="1">
      <c r="A644" s="95"/>
      <c r="B644" s="96"/>
      <c r="C644" s="97"/>
      <c r="D644" s="98"/>
      <c r="E644" s="99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 ht="14.25" customHeight="1">
      <c r="A645" s="95"/>
      <c r="B645" s="96"/>
      <c r="C645" s="97"/>
      <c r="D645" s="98"/>
      <c r="E645" s="99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 ht="14.25" customHeight="1">
      <c r="A646" s="95"/>
      <c r="B646" s="96"/>
      <c r="C646" s="97"/>
      <c r="D646" s="98"/>
      <c r="E646" s="99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 ht="14.25" customHeight="1">
      <c r="A647" s="95"/>
      <c r="B647" s="96"/>
      <c r="C647" s="97"/>
      <c r="D647" s="98"/>
      <c r="E647" s="99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 ht="14.25" customHeight="1">
      <c r="A648" s="95"/>
      <c r="B648" s="96"/>
      <c r="C648" s="97"/>
      <c r="D648" s="98"/>
      <c r="E648" s="99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 ht="14.25" customHeight="1">
      <c r="A649" s="95"/>
      <c r="B649" s="96"/>
      <c r="C649" s="97"/>
      <c r="D649" s="98"/>
      <c r="E649" s="99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 ht="14.25" customHeight="1">
      <c r="A650" s="95"/>
      <c r="B650" s="96"/>
      <c r="C650" s="97"/>
      <c r="D650" s="98"/>
      <c r="E650" s="99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 ht="14.25" customHeight="1">
      <c r="A651" s="95"/>
      <c r="B651" s="96"/>
      <c r="C651" s="97"/>
      <c r="D651" s="98"/>
      <c r="E651" s="99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 ht="14.25" customHeight="1">
      <c r="A652" s="95"/>
      <c r="B652" s="96"/>
      <c r="C652" s="97"/>
      <c r="D652" s="98"/>
      <c r="E652" s="99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 ht="14.25" customHeight="1">
      <c r="A653" s="95"/>
      <c r="B653" s="96"/>
      <c r="C653" s="97"/>
      <c r="D653" s="98"/>
      <c r="E653" s="99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 ht="14.25" customHeight="1">
      <c r="A654" s="95"/>
      <c r="B654" s="96"/>
      <c r="C654" s="97"/>
      <c r="D654" s="98"/>
      <c r="E654" s="99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 ht="14.25" customHeight="1">
      <c r="A655" s="95"/>
      <c r="B655" s="96"/>
      <c r="C655" s="97"/>
      <c r="D655" s="98"/>
      <c r="E655" s="99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 ht="14.25" customHeight="1">
      <c r="A656" s="95"/>
      <c r="B656" s="96"/>
      <c r="C656" s="97"/>
      <c r="D656" s="98"/>
      <c r="E656" s="99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 ht="14.25" customHeight="1">
      <c r="A657" s="95"/>
      <c r="B657" s="96"/>
      <c r="C657" s="97"/>
      <c r="D657" s="98"/>
      <c r="E657" s="99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 ht="14.25" customHeight="1">
      <c r="A658" s="95"/>
      <c r="B658" s="96"/>
      <c r="C658" s="97"/>
      <c r="D658" s="98"/>
      <c r="E658" s="99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 ht="14.25" customHeight="1">
      <c r="A659" s="95"/>
      <c r="B659" s="96"/>
      <c r="C659" s="97"/>
      <c r="D659" s="98"/>
      <c r="E659" s="99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 ht="14.25" customHeight="1">
      <c r="A660" s="95"/>
      <c r="B660" s="96"/>
      <c r="C660" s="97"/>
      <c r="D660" s="98"/>
      <c r="E660" s="99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 ht="14.25" customHeight="1">
      <c r="A661" s="95"/>
      <c r="B661" s="96"/>
      <c r="C661" s="97"/>
      <c r="D661" s="98"/>
      <c r="E661" s="99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 ht="14.25" customHeight="1">
      <c r="A662" s="95"/>
      <c r="B662" s="96"/>
      <c r="C662" s="97"/>
      <c r="D662" s="98"/>
      <c r="E662" s="99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 ht="14.25" customHeight="1">
      <c r="A663" s="95"/>
      <c r="B663" s="96"/>
      <c r="C663" s="97"/>
      <c r="D663" s="98"/>
      <c r="E663" s="99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 ht="14.25" customHeight="1">
      <c r="A664" s="95"/>
      <c r="B664" s="96"/>
      <c r="C664" s="97"/>
      <c r="D664" s="98"/>
      <c r="E664" s="99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 ht="14.25" customHeight="1">
      <c r="A665" s="95"/>
      <c r="B665" s="96"/>
      <c r="C665" s="97"/>
      <c r="D665" s="98"/>
      <c r="E665" s="99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 ht="14.25" customHeight="1">
      <c r="A666" s="95"/>
      <c r="B666" s="96"/>
      <c r="C666" s="97"/>
      <c r="D666" s="98"/>
      <c r="E666" s="99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 ht="14.25" customHeight="1">
      <c r="A667" s="95"/>
      <c r="B667" s="96"/>
      <c r="C667" s="97"/>
      <c r="D667" s="98"/>
      <c r="E667" s="99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 ht="14.25" customHeight="1">
      <c r="A668" s="95"/>
      <c r="B668" s="96"/>
      <c r="C668" s="97"/>
      <c r="D668" s="98"/>
      <c r="E668" s="99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 ht="14.25" customHeight="1">
      <c r="A669" s="95"/>
      <c r="B669" s="96"/>
      <c r="C669" s="97"/>
      <c r="D669" s="98"/>
      <c r="E669" s="99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 ht="14.25" customHeight="1">
      <c r="A670" s="95"/>
      <c r="B670" s="96"/>
      <c r="C670" s="97"/>
      <c r="D670" s="98"/>
      <c r="E670" s="99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 ht="14.25" customHeight="1">
      <c r="A671" s="95"/>
      <c r="B671" s="96"/>
      <c r="C671" s="97"/>
      <c r="D671" s="98"/>
      <c r="E671" s="99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 ht="14.25" customHeight="1">
      <c r="A672" s="95"/>
      <c r="B672" s="96"/>
      <c r="C672" s="97"/>
      <c r="D672" s="98"/>
      <c r="E672" s="99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 ht="14.25" customHeight="1">
      <c r="A673" s="95"/>
      <c r="B673" s="96"/>
      <c r="C673" s="97"/>
      <c r="D673" s="98"/>
      <c r="E673" s="99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 ht="14.25" customHeight="1">
      <c r="A674" s="95"/>
      <c r="B674" s="96"/>
      <c r="C674" s="97"/>
      <c r="D674" s="98"/>
      <c r="E674" s="99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 ht="14.25" customHeight="1">
      <c r="A675" s="95"/>
      <c r="B675" s="96"/>
      <c r="C675" s="97"/>
      <c r="D675" s="98"/>
      <c r="E675" s="99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 ht="14.25" customHeight="1">
      <c r="A676" s="95"/>
      <c r="B676" s="96"/>
      <c r="C676" s="97"/>
      <c r="D676" s="98"/>
      <c r="E676" s="99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 ht="14.25" customHeight="1">
      <c r="A677" s="95"/>
      <c r="B677" s="96"/>
      <c r="C677" s="97"/>
      <c r="D677" s="98"/>
      <c r="E677" s="99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 ht="14.25" customHeight="1">
      <c r="A678" s="95"/>
      <c r="B678" s="96"/>
      <c r="C678" s="97"/>
      <c r="D678" s="98"/>
      <c r="E678" s="99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 ht="14.25" customHeight="1">
      <c r="A679" s="95"/>
      <c r="B679" s="96"/>
      <c r="C679" s="97"/>
      <c r="D679" s="98"/>
      <c r="E679" s="99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 ht="14.25" customHeight="1">
      <c r="A680" s="95"/>
      <c r="B680" s="96"/>
      <c r="C680" s="97"/>
      <c r="D680" s="98"/>
      <c r="E680" s="99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 ht="14.25" customHeight="1">
      <c r="A681" s="95"/>
      <c r="B681" s="96"/>
      <c r="C681" s="97"/>
      <c r="D681" s="98"/>
      <c r="E681" s="99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 ht="14.25" customHeight="1">
      <c r="A682" s="95"/>
      <c r="B682" s="96"/>
      <c r="C682" s="97"/>
      <c r="D682" s="98"/>
      <c r="E682" s="99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 ht="14.25" customHeight="1">
      <c r="A683" s="95"/>
      <c r="B683" s="96"/>
      <c r="C683" s="97"/>
      <c r="D683" s="98"/>
      <c r="E683" s="99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 ht="14.25" customHeight="1">
      <c r="A684" s="95"/>
      <c r="B684" s="96"/>
      <c r="C684" s="97"/>
      <c r="D684" s="98"/>
      <c r="E684" s="99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 ht="14.25" customHeight="1">
      <c r="A685" s="95"/>
      <c r="B685" s="96"/>
      <c r="C685" s="97"/>
      <c r="D685" s="98"/>
      <c r="E685" s="99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 ht="14.25" customHeight="1">
      <c r="A686" s="95"/>
      <c r="B686" s="96"/>
      <c r="C686" s="97"/>
      <c r="D686" s="98"/>
      <c r="E686" s="99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 ht="14.25" customHeight="1">
      <c r="A687" s="95"/>
      <c r="B687" s="96"/>
      <c r="C687" s="97"/>
      <c r="D687" s="98"/>
      <c r="E687" s="99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 ht="14.25" customHeight="1">
      <c r="A688" s="95"/>
      <c r="B688" s="96"/>
      <c r="C688" s="97"/>
      <c r="D688" s="98"/>
      <c r="E688" s="99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 ht="14.25" customHeight="1">
      <c r="A689" s="95"/>
      <c r="B689" s="96"/>
      <c r="C689" s="97"/>
      <c r="D689" s="98"/>
      <c r="E689" s="99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 ht="14.25" customHeight="1">
      <c r="A690" s="95"/>
      <c r="B690" s="96"/>
      <c r="C690" s="97"/>
      <c r="D690" s="98"/>
      <c r="E690" s="99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 ht="14.25" customHeight="1">
      <c r="A691" s="95"/>
      <c r="B691" s="96"/>
      <c r="C691" s="97"/>
      <c r="D691" s="98"/>
      <c r="E691" s="99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 ht="14.25" customHeight="1">
      <c r="A692" s="95"/>
      <c r="B692" s="96"/>
      <c r="C692" s="97"/>
      <c r="D692" s="98"/>
      <c r="E692" s="99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 ht="14.25" customHeight="1">
      <c r="A693" s="95"/>
      <c r="B693" s="96"/>
      <c r="C693" s="97"/>
      <c r="D693" s="98"/>
      <c r="E693" s="99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 ht="14.25" customHeight="1">
      <c r="A694" s="95"/>
      <c r="B694" s="96"/>
      <c r="C694" s="97"/>
      <c r="D694" s="98"/>
      <c r="E694" s="99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 ht="14.25" customHeight="1">
      <c r="A695" s="95"/>
      <c r="B695" s="96"/>
      <c r="C695" s="97"/>
      <c r="D695" s="98"/>
      <c r="E695" s="99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 ht="14.25" customHeight="1">
      <c r="A696" s="95"/>
      <c r="B696" s="96"/>
      <c r="C696" s="97"/>
      <c r="D696" s="98"/>
      <c r="E696" s="99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 ht="14.25" customHeight="1">
      <c r="A697" s="95"/>
      <c r="B697" s="96"/>
      <c r="C697" s="97"/>
      <c r="D697" s="98"/>
      <c r="E697" s="99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 ht="14.25" customHeight="1">
      <c r="A698" s="95"/>
      <c r="B698" s="96"/>
      <c r="C698" s="97"/>
      <c r="D698" s="98"/>
      <c r="E698" s="99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 ht="14.25" customHeight="1">
      <c r="A699" s="95"/>
      <c r="B699" s="96"/>
      <c r="C699" s="97"/>
      <c r="D699" s="98"/>
      <c r="E699" s="99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 ht="14.25" customHeight="1">
      <c r="A700" s="95"/>
      <c r="B700" s="96"/>
      <c r="C700" s="97"/>
      <c r="D700" s="98"/>
      <c r="E700" s="99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 ht="14.25" customHeight="1">
      <c r="A701" s="95"/>
      <c r="B701" s="96"/>
      <c r="C701" s="97"/>
      <c r="D701" s="98"/>
      <c r="E701" s="99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 ht="14.25" customHeight="1">
      <c r="A702" s="95"/>
      <c r="B702" s="96"/>
      <c r="C702" s="97"/>
      <c r="D702" s="98"/>
      <c r="E702" s="99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 ht="14.25" customHeight="1">
      <c r="A703" s="95"/>
      <c r="B703" s="96"/>
      <c r="C703" s="97"/>
      <c r="D703" s="98"/>
      <c r="E703" s="99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 ht="14.25" customHeight="1">
      <c r="A704" s="95"/>
      <c r="B704" s="96"/>
      <c r="C704" s="97"/>
      <c r="D704" s="98"/>
      <c r="E704" s="99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 ht="14.25" customHeight="1">
      <c r="A705" s="95"/>
      <c r="B705" s="96"/>
      <c r="C705" s="97"/>
      <c r="D705" s="98"/>
      <c r="E705" s="99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 ht="14.25" customHeight="1">
      <c r="A706" s="95"/>
      <c r="B706" s="96"/>
      <c r="C706" s="97"/>
      <c r="D706" s="98"/>
      <c r="E706" s="99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 ht="14.25" customHeight="1">
      <c r="A707" s="95"/>
      <c r="B707" s="96"/>
      <c r="C707" s="97"/>
      <c r="D707" s="98"/>
      <c r="E707" s="99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 ht="14.25" customHeight="1">
      <c r="A708" s="95"/>
      <c r="B708" s="96"/>
      <c r="C708" s="97"/>
      <c r="D708" s="98"/>
      <c r="E708" s="99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 ht="14.25" customHeight="1">
      <c r="A709" s="95"/>
      <c r="B709" s="96"/>
      <c r="C709" s="97"/>
      <c r="D709" s="98"/>
      <c r="E709" s="99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 ht="14.25" customHeight="1">
      <c r="A710" s="95"/>
      <c r="B710" s="96"/>
      <c r="C710" s="97"/>
      <c r="D710" s="98"/>
      <c r="E710" s="99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 ht="14.25" customHeight="1">
      <c r="A711" s="95"/>
      <c r="B711" s="96"/>
      <c r="C711" s="97"/>
      <c r="D711" s="98"/>
      <c r="E711" s="99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 ht="14.25" customHeight="1">
      <c r="A712" s="95"/>
      <c r="B712" s="96"/>
      <c r="C712" s="97"/>
      <c r="D712" s="98"/>
      <c r="E712" s="99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 ht="14.25" customHeight="1">
      <c r="A713" s="95"/>
      <c r="B713" s="96"/>
      <c r="C713" s="97"/>
      <c r="D713" s="98"/>
      <c r="E713" s="99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 ht="14.25" customHeight="1">
      <c r="A714" s="95"/>
      <c r="B714" s="96"/>
      <c r="C714" s="97"/>
      <c r="D714" s="98"/>
      <c r="E714" s="99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 ht="14.25" customHeight="1">
      <c r="A715" s="95"/>
      <c r="B715" s="96"/>
      <c r="C715" s="97"/>
      <c r="D715" s="98"/>
      <c r="E715" s="99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 ht="14.25" customHeight="1">
      <c r="A716" s="95"/>
      <c r="B716" s="96"/>
      <c r="C716" s="97"/>
      <c r="D716" s="98"/>
      <c r="E716" s="99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 ht="14.25" customHeight="1">
      <c r="A717" s="95"/>
      <c r="B717" s="96"/>
      <c r="C717" s="97"/>
      <c r="D717" s="98"/>
      <c r="E717" s="99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 ht="14.25" customHeight="1">
      <c r="A718" s="95"/>
      <c r="B718" s="96"/>
      <c r="C718" s="97"/>
      <c r="D718" s="98"/>
      <c r="E718" s="99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 ht="14.25" customHeight="1">
      <c r="A719" s="95"/>
      <c r="B719" s="96"/>
      <c r="C719" s="97"/>
      <c r="D719" s="98"/>
      <c r="E719" s="99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 ht="14.25" customHeight="1">
      <c r="A720" s="95"/>
      <c r="B720" s="96"/>
      <c r="C720" s="97"/>
      <c r="D720" s="98"/>
      <c r="E720" s="99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 ht="14.25" customHeight="1">
      <c r="A721" s="95"/>
      <c r="B721" s="96"/>
      <c r="C721" s="97"/>
      <c r="D721" s="98"/>
      <c r="E721" s="99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 ht="14.25" customHeight="1">
      <c r="A722" s="95"/>
      <c r="B722" s="96"/>
      <c r="C722" s="97"/>
      <c r="D722" s="98"/>
      <c r="E722" s="99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 ht="14.25" customHeight="1">
      <c r="A723" s="95"/>
      <c r="B723" s="96"/>
      <c r="C723" s="97"/>
      <c r="D723" s="98"/>
      <c r="E723" s="99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 ht="14.25" customHeight="1">
      <c r="A724" s="95"/>
      <c r="B724" s="96"/>
      <c r="C724" s="97"/>
      <c r="D724" s="98"/>
      <c r="E724" s="99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 ht="14.25" customHeight="1">
      <c r="A725" s="95"/>
      <c r="B725" s="96"/>
      <c r="C725" s="97"/>
      <c r="D725" s="98"/>
      <c r="E725" s="99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 ht="14.25" customHeight="1">
      <c r="A726" s="95"/>
      <c r="B726" s="96"/>
      <c r="C726" s="97"/>
      <c r="D726" s="98"/>
      <c r="E726" s="99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 ht="14.25" customHeight="1">
      <c r="A727" s="95"/>
      <c r="B727" s="96"/>
      <c r="C727" s="97"/>
      <c r="D727" s="98"/>
      <c r="E727" s="99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 ht="14.25" customHeight="1">
      <c r="A728" s="95"/>
      <c r="B728" s="96"/>
      <c r="C728" s="97"/>
      <c r="D728" s="98"/>
      <c r="E728" s="99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 ht="14.25" customHeight="1">
      <c r="A729" s="95"/>
      <c r="B729" s="96"/>
      <c r="C729" s="97"/>
      <c r="D729" s="98"/>
      <c r="E729" s="99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 ht="14.25" customHeight="1">
      <c r="A730" s="95"/>
      <c r="B730" s="96"/>
      <c r="C730" s="97"/>
      <c r="D730" s="98"/>
      <c r="E730" s="99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 ht="14.25" customHeight="1">
      <c r="A731" s="95"/>
      <c r="B731" s="96"/>
      <c r="C731" s="97"/>
      <c r="D731" s="98"/>
      <c r="E731" s="99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 ht="14.25" customHeight="1">
      <c r="A732" s="95"/>
      <c r="B732" s="96"/>
      <c r="C732" s="97"/>
      <c r="D732" s="98"/>
      <c r="E732" s="99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 ht="14.25" customHeight="1">
      <c r="A733" s="95"/>
      <c r="B733" s="96"/>
      <c r="C733" s="97"/>
      <c r="D733" s="98"/>
      <c r="E733" s="99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 ht="14.25" customHeight="1">
      <c r="A734" s="95"/>
      <c r="B734" s="96"/>
      <c r="C734" s="97"/>
      <c r="D734" s="98"/>
      <c r="E734" s="99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 ht="14.25" customHeight="1">
      <c r="A735" s="95"/>
      <c r="B735" s="96"/>
      <c r="C735" s="97"/>
      <c r="D735" s="98"/>
      <c r="E735" s="99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 ht="14.25" customHeight="1">
      <c r="A736" s="95"/>
      <c r="B736" s="96"/>
      <c r="C736" s="97"/>
      <c r="D736" s="98"/>
      <c r="E736" s="99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 ht="14.25" customHeight="1">
      <c r="A737" s="95"/>
      <c r="B737" s="96"/>
      <c r="C737" s="97"/>
      <c r="D737" s="98"/>
      <c r="E737" s="99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 ht="14.25" customHeight="1">
      <c r="A738" s="95"/>
      <c r="B738" s="96"/>
      <c r="C738" s="97"/>
      <c r="D738" s="98"/>
      <c r="E738" s="99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 ht="14.25" customHeight="1">
      <c r="A739" s="95"/>
      <c r="B739" s="96"/>
      <c r="C739" s="97"/>
      <c r="D739" s="98"/>
      <c r="E739" s="99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 ht="14.25" customHeight="1">
      <c r="A740" s="95"/>
      <c r="B740" s="96"/>
      <c r="C740" s="97"/>
      <c r="D740" s="98"/>
      <c r="E740" s="99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 ht="14.25" customHeight="1">
      <c r="A741" s="95"/>
      <c r="B741" s="96"/>
      <c r="C741" s="97"/>
      <c r="D741" s="98"/>
      <c r="E741" s="99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 ht="14.25" customHeight="1">
      <c r="A742" s="95"/>
      <c r="B742" s="96"/>
      <c r="C742" s="97"/>
      <c r="D742" s="98"/>
      <c r="E742" s="99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 ht="14.25" customHeight="1">
      <c r="A743" s="95"/>
      <c r="B743" s="96"/>
      <c r="C743" s="97"/>
      <c r="D743" s="98"/>
      <c r="E743" s="99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 ht="14.25" customHeight="1">
      <c r="A744" s="95"/>
      <c r="B744" s="96"/>
      <c r="C744" s="97"/>
      <c r="D744" s="98"/>
      <c r="E744" s="99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 ht="14.25" customHeight="1">
      <c r="A745" s="95"/>
      <c r="B745" s="96"/>
      <c r="C745" s="97"/>
      <c r="D745" s="98"/>
      <c r="E745" s="99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 ht="14.25" customHeight="1">
      <c r="A746" s="95"/>
      <c r="B746" s="96"/>
      <c r="C746" s="97"/>
      <c r="D746" s="98"/>
      <c r="E746" s="99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 ht="14.25" customHeight="1">
      <c r="A747" s="95"/>
      <c r="B747" s="96"/>
      <c r="C747" s="97"/>
      <c r="D747" s="98"/>
      <c r="E747" s="99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 ht="14.25" customHeight="1">
      <c r="A748" s="95"/>
      <c r="B748" s="96"/>
      <c r="C748" s="97"/>
      <c r="D748" s="98"/>
      <c r="E748" s="99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 ht="14.25" customHeight="1">
      <c r="A749" s="95"/>
      <c r="B749" s="96"/>
      <c r="C749" s="97"/>
      <c r="D749" s="98"/>
      <c r="E749" s="99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 ht="14.25" customHeight="1">
      <c r="A750" s="95"/>
      <c r="B750" s="96"/>
      <c r="C750" s="97"/>
      <c r="D750" s="98"/>
      <c r="E750" s="99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 ht="14.25" customHeight="1">
      <c r="A751" s="95"/>
      <c r="B751" s="96"/>
      <c r="C751" s="97"/>
      <c r="D751" s="98"/>
      <c r="E751" s="99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 ht="14.25" customHeight="1">
      <c r="A752" s="95"/>
      <c r="B752" s="96"/>
      <c r="C752" s="97"/>
      <c r="D752" s="98"/>
      <c r="E752" s="99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 ht="14.25" customHeight="1">
      <c r="A753" s="95"/>
      <c r="B753" s="96"/>
      <c r="C753" s="97"/>
      <c r="D753" s="98"/>
      <c r="E753" s="99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 ht="14.25" customHeight="1">
      <c r="A754" s="95"/>
      <c r="B754" s="96"/>
      <c r="C754" s="97"/>
      <c r="D754" s="98"/>
      <c r="E754" s="99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 ht="14.25" customHeight="1">
      <c r="A755" s="95"/>
      <c r="B755" s="96"/>
      <c r="C755" s="97"/>
      <c r="D755" s="98"/>
      <c r="E755" s="99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 ht="14.25" customHeight="1">
      <c r="A756" s="95"/>
      <c r="B756" s="96"/>
      <c r="C756" s="97"/>
      <c r="D756" s="98"/>
      <c r="E756" s="99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 ht="14.25" customHeight="1">
      <c r="A757" s="95"/>
      <c r="B757" s="96"/>
      <c r="C757" s="97"/>
      <c r="D757" s="98"/>
      <c r="E757" s="99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 ht="14.25" customHeight="1">
      <c r="A758" s="95"/>
      <c r="B758" s="96"/>
      <c r="C758" s="97"/>
      <c r="D758" s="98"/>
      <c r="E758" s="99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 ht="14.25" customHeight="1">
      <c r="A759" s="95"/>
      <c r="B759" s="96"/>
      <c r="C759" s="97"/>
      <c r="D759" s="98"/>
      <c r="E759" s="99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 ht="14.25" customHeight="1">
      <c r="A760" s="95"/>
      <c r="B760" s="96"/>
      <c r="C760" s="97"/>
      <c r="D760" s="98"/>
      <c r="E760" s="99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 ht="14.25" customHeight="1">
      <c r="A761" s="95"/>
      <c r="B761" s="96"/>
      <c r="C761" s="97"/>
      <c r="D761" s="98"/>
      <c r="E761" s="99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 ht="14.25" customHeight="1">
      <c r="A762" s="95"/>
      <c r="B762" s="96"/>
      <c r="C762" s="97"/>
      <c r="D762" s="98"/>
      <c r="E762" s="99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 ht="14.25" customHeight="1">
      <c r="A763" s="95"/>
      <c r="B763" s="96"/>
      <c r="C763" s="97"/>
      <c r="D763" s="98"/>
      <c r="E763" s="99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 ht="14.25" customHeight="1">
      <c r="A764" s="95"/>
      <c r="B764" s="96"/>
      <c r="C764" s="97"/>
      <c r="D764" s="98"/>
      <c r="E764" s="99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 ht="14.25" customHeight="1">
      <c r="A765" s="95"/>
      <c r="B765" s="96"/>
      <c r="C765" s="97"/>
      <c r="D765" s="98"/>
      <c r="E765" s="99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 ht="14.25" customHeight="1">
      <c r="A766" s="95"/>
      <c r="B766" s="96"/>
      <c r="C766" s="97"/>
      <c r="D766" s="98"/>
      <c r="E766" s="99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 ht="14.25" customHeight="1">
      <c r="A767" s="95"/>
      <c r="B767" s="96"/>
      <c r="C767" s="97"/>
      <c r="D767" s="98"/>
      <c r="E767" s="99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 ht="14.25" customHeight="1">
      <c r="A768" s="95"/>
      <c r="B768" s="96"/>
      <c r="C768" s="97"/>
      <c r="D768" s="98"/>
      <c r="E768" s="99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 ht="14.25" customHeight="1">
      <c r="A769" s="95"/>
      <c r="B769" s="96"/>
      <c r="C769" s="97"/>
      <c r="D769" s="98"/>
      <c r="E769" s="99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 ht="14.25" customHeight="1">
      <c r="A770" s="95"/>
      <c r="B770" s="96"/>
      <c r="C770" s="97"/>
      <c r="D770" s="98"/>
      <c r="E770" s="99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 ht="14.25" customHeight="1">
      <c r="A771" s="95"/>
      <c r="B771" s="96"/>
      <c r="C771" s="97"/>
      <c r="D771" s="98"/>
      <c r="E771" s="99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 ht="14.25" customHeight="1">
      <c r="A772" s="95"/>
      <c r="B772" s="96"/>
      <c r="C772" s="97"/>
      <c r="D772" s="98"/>
      <c r="E772" s="99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 ht="14.25" customHeight="1">
      <c r="A773" s="95"/>
      <c r="B773" s="96"/>
      <c r="C773" s="97"/>
      <c r="D773" s="98"/>
      <c r="E773" s="99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 ht="14.25" customHeight="1">
      <c r="A774" s="95"/>
      <c r="B774" s="96"/>
      <c r="C774" s="97"/>
      <c r="D774" s="98"/>
      <c r="E774" s="99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 ht="14.25" customHeight="1">
      <c r="A775" s="95"/>
      <c r="B775" s="96"/>
      <c r="C775" s="97"/>
      <c r="D775" s="98"/>
      <c r="E775" s="99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 ht="14.25" customHeight="1">
      <c r="A776" s="95"/>
      <c r="B776" s="96"/>
      <c r="C776" s="97"/>
      <c r="D776" s="98"/>
      <c r="E776" s="99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 ht="14.25" customHeight="1">
      <c r="A777" s="95"/>
      <c r="B777" s="96"/>
      <c r="C777" s="97"/>
      <c r="D777" s="98"/>
      <c r="E777" s="99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 ht="14.25" customHeight="1">
      <c r="A778" s="95"/>
      <c r="B778" s="96"/>
      <c r="C778" s="97"/>
      <c r="D778" s="98"/>
      <c r="E778" s="99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 ht="14.25" customHeight="1">
      <c r="A779" s="95"/>
      <c r="B779" s="96"/>
      <c r="C779" s="97"/>
      <c r="D779" s="98"/>
      <c r="E779" s="99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 ht="14.25" customHeight="1">
      <c r="A780" s="95"/>
      <c r="B780" s="96"/>
      <c r="C780" s="97"/>
      <c r="D780" s="98"/>
      <c r="E780" s="99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 ht="14.25" customHeight="1">
      <c r="A781" s="95"/>
      <c r="B781" s="96"/>
      <c r="C781" s="97"/>
      <c r="D781" s="98"/>
      <c r="E781" s="99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 ht="14.25" customHeight="1">
      <c r="A782" s="95"/>
      <c r="B782" s="96"/>
      <c r="C782" s="97"/>
      <c r="D782" s="98"/>
      <c r="E782" s="99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 ht="14.25" customHeight="1">
      <c r="A783" s="95"/>
      <c r="B783" s="96"/>
      <c r="C783" s="97"/>
      <c r="D783" s="98"/>
      <c r="E783" s="99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 ht="14.25" customHeight="1">
      <c r="A784" s="95"/>
      <c r="B784" s="96"/>
      <c r="C784" s="97"/>
      <c r="D784" s="98"/>
      <c r="E784" s="99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 ht="14.25" customHeight="1">
      <c r="A785" s="95"/>
      <c r="B785" s="96"/>
      <c r="C785" s="97"/>
      <c r="D785" s="98"/>
      <c r="E785" s="99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 ht="14.25" customHeight="1">
      <c r="A786" s="95"/>
      <c r="B786" s="96"/>
      <c r="C786" s="97"/>
      <c r="D786" s="98"/>
      <c r="E786" s="99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 ht="14.25" customHeight="1">
      <c r="A787" s="95"/>
      <c r="B787" s="96"/>
      <c r="C787" s="97"/>
      <c r="D787" s="98"/>
      <c r="E787" s="99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 ht="14.25" customHeight="1">
      <c r="A788" s="95"/>
      <c r="B788" s="96"/>
      <c r="C788" s="97"/>
      <c r="D788" s="98"/>
      <c r="E788" s="99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 ht="14.25" customHeight="1">
      <c r="A789" s="95"/>
      <c r="B789" s="96"/>
      <c r="C789" s="97"/>
      <c r="D789" s="98"/>
      <c r="E789" s="99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 ht="14.25" customHeight="1">
      <c r="A790" s="95"/>
      <c r="B790" s="96"/>
      <c r="C790" s="97"/>
      <c r="D790" s="98"/>
      <c r="E790" s="99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 ht="14.25" customHeight="1">
      <c r="A791" s="95"/>
      <c r="B791" s="96"/>
      <c r="C791" s="97"/>
      <c r="D791" s="98"/>
      <c r="E791" s="99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 ht="14.25" customHeight="1">
      <c r="A792" s="95"/>
      <c r="B792" s="96"/>
      <c r="C792" s="97"/>
      <c r="D792" s="98"/>
      <c r="E792" s="99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 ht="14.25" customHeight="1">
      <c r="A793" s="95"/>
      <c r="B793" s="96"/>
      <c r="C793" s="97"/>
      <c r="D793" s="98"/>
      <c r="E793" s="99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 ht="14.25" customHeight="1">
      <c r="A794" s="95"/>
      <c r="B794" s="96"/>
      <c r="C794" s="97"/>
      <c r="D794" s="98"/>
      <c r="E794" s="99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 ht="14.25" customHeight="1">
      <c r="A795" s="95"/>
      <c r="B795" s="96"/>
      <c r="C795" s="97"/>
      <c r="D795" s="98"/>
      <c r="E795" s="99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 ht="14.25" customHeight="1">
      <c r="A796" s="95"/>
      <c r="B796" s="96"/>
      <c r="C796" s="97"/>
      <c r="D796" s="98"/>
      <c r="E796" s="99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 ht="14.25" customHeight="1">
      <c r="A797" s="95"/>
      <c r="B797" s="96"/>
      <c r="C797" s="97"/>
      <c r="D797" s="98"/>
      <c r="E797" s="99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 ht="14.25" customHeight="1">
      <c r="A798" s="95"/>
      <c r="B798" s="96"/>
      <c r="C798" s="97"/>
      <c r="D798" s="98"/>
      <c r="E798" s="99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 ht="14.25" customHeight="1">
      <c r="A799" s="95"/>
      <c r="B799" s="96"/>
      <c r="C799" s="97"/>
      <c r="D799" s="98"/>
      <c r="E799" s="99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 ht="14.25" customHeight="1">
      <c r="A800" s="95"/>
      <c r="B800" s="96"/>
      <c r="C800" s="97"/>
      <c r="D800" s="98"/>
      <c r="E800" s="99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 ht="14.25" customHeight="1">
      <c r="A801" s="95"/>
      <c r="B801" s="96"/>
      <c r="C801" s="97"/>
      <c r="D801" s="98"/>
      <c r="E801" s="99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 ht="14.25" customHeight="1">
      <c r="A802" s="95"/>
      <c r="B802" s="96"/>
      <c r="C802" s="97"/>
      <c r="D802" s="98"/>
      <c r="E802" s="99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 ht="14.25" customHeight="1">
      <c r="A803" s="95"/>
      <c r="B803" s="96"/>
      <c r="C803" s="97"/>
      <c r="D803" s="98"/>
      <c r="E803" s="99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 ht="14.25" customHeight="1">
      <c r="A804" s="95"/>
      <c r="B804" s="96"/>
      <c r="C804" s="97"/>
      <c r="D804" s="98"/>
      <c r="E804" s="99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 ht="14.25" customHeight="1">
      <c r="A805" s="95"/>
      <c r="B805" s="96"/>
      <c r="C805" s="97"/>
      <c r="D805" s="98"/>
      <c r="E805" s="99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 ht="14.25" customHeight="1">
      <c r="A806" s="95"/>
      <c r="B806" s="96"/>
      <c r="C806" s="97"/>
      <c r="D806" s="98"/>
      <c r="E806" s="99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 ht="14.25" customHeight="1">
      <c r="A807" s="95"/>
      <c r="B807" s="96"/>
      <c r="C807" s="97"/>
      <c r="D807" s="98"/>
      <c r="E807" s="99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 ht="14.25" customHeight="1">
      <c r="A808" s="95"/>
      <c r="B808" s="96"/>
      <c r="C808" s="97"/>
      <c r="D808" s="98"/>
      <c r="E808" s="99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 ht="14.25" customHeight="1">
      <c r="A809" s="95"/>
      <c r="B809" s="96"/>
      <c r="C809" s="97"/>
      <c r="D809" s="98"/>
      <c r="E809" s="99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 ht="14.25" customHeight="1">
      <c r="A810" s="95"/>
      <c r="B810" s="96"/>
      <c r="C810" s="97"/>
      <c r="D810" s="98"/>
      <c r="E810" s="99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 ht="14.25" customHeight="1">
      <c r="A811" s="95"/>
      <c r="B811" s="96"/>
      <c r="C811" s="97"/>
      <c r="D811" s="98"/>
      <c r="E811" s="99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 ht="14.25" customHeight="1">
      <c r="A812" s="95"/>
      <c r="B812" s="96"/>
      <c r="C812" s="97"/>
      <c r="D812" s="98"/>
      <c r="E812" s="99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 ht="14.25" customHeight="1">
      <c r="A813" s="95"/>
      <c r="B813" s="96"/>
      <c r="C813" s="97"/>
      <c r="D813" s="98"/>
      <c r="E813" s="99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 ht="14.25" customHeight="1">
      <c r="A814" s="95"/>
      <c r="B814" s="96"/>
      <c r="C814" s="97"/>
      <c r="D814" s="98"/>
      <c r="E814" s="99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 ht="14.25" customHeight="1">
      <c r="A815" s="95"/>
      <c r="B815" s="96"/>
      <c r="C815" s="97"/>
      <c r="D815" s="98"/>
      <c r="E815" s="99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 ht="14.25" customHeight="1">
      <c r="A816" s="95"/>
      <c r="B816" s="96"/>
      <c r="C816" s="97"/>
      <c r="D816" s="98"/>
      <c r="E816" s="99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 ht="14.25" customHeight="1">
      <c r="A817" s="95"/>
      <c r="B817" s="96"/>
      <c r="C817" s="97"/>
      <c r="D817" s="98"/>
      <c r="E817" s="99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 ht="14.25" customHeight="1">
      <c r="A818" s="95"/>
      <c r="B818" s="96"/>
      <c r="C818" s="97"/>
      <c r="D818" s="98"/>
      <c r="E818" s="99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 ht="14.25" customHeight="1">
      <c r="A819" s="95"/>
      <c r="B819" s="96"/>
      <c r="C819" s="97"/>
      <c r="D819" s="98"/>
      <c r="E819" s="99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 ht="14.25" customHeight="1">
      <c r="A820" s="95"/>
      <c r="B820" s="96"/>
      <c r="C820" s="97"/>
      <c r="D820" s="98"/>
      <c r="E820" s="99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 ht="14.25" customHeight="1">
      <c r="A821" s="95"/>
      <c r="B821" s="96"/>
      <c r="C821" s="97"/>
      <c r="D821" s="98"/>
      <c r="E821" s="99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 ht="14.25" customHeight="1">
      <c r="A822" s="95"/>
      <c r="B822" s="96"/>
      <c r="C822" s="97"/>
      <c r="D822" s="98"/>
      <c r="E822" s="99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 ht="14.25" customHeight="1">
      <c r="A823" s="95"/>
      <c r="B823" s="96"/>
      <c r="C823" s="97"/>
      <c r="D823" s="98"/>
      <c r="E823" s="99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 ht="14.25" customHeight="1">
      <c r="A824" s="95"/>
      <c r="B824" s="96"/>
      <c r="C824" s="97"/>
      <c r="D824" s="98"/>
      <c r="E824" s="99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 ht="14.25" customHeight="1">
      <c r="A825" s="95"/>
      <c r="B825" s="96"/>
      <c r="C825" s="97"/>
      <c r="D825" s="98"/>
      <c r="E825" s="99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 ht="14.25" customHeight="1">
      <c r="A826" s="95"/>
      <c r="B826" s="96"/>
      <c r="C826" s="97"/>
      <c r="D826" s="98"/>
      <c r="E826" s="99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 ht="14.25" customHeight="1">
      <c r="A827" s="95"/>
      <c r="B827" s="96"/>
      <c r="C827" s="97"/>
      <c r="D827" s="98"/>
      <c r="E827" s="99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 ht="14.25" customHeight="1">
      <c r="A828" s="95"/>
      <c r="B828" s="96"/>
      <c r="C828" s="97"/>
      <c r="D828" s="98"/>
      <c r="E828" s="99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 ht="14.25" customHeight="1">
      <c r="A829" s="95"/>
      <c r="B829" s="96"/>
      <c r="C829" s="97"/>
      <c r="D829" s="98"/>
      <c r="E829" s="99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 ht="14.25" customHeight="1">
      <c r="A830" s="95"/>
      <c r="B830" s="96"/>
      <c r="C830" s="97"/>
      <c r="D830" s="98"/>
      <c r="E830" s="99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 ht="14.25" customHeight="1">
      <c r="A831" s="95"/>
      <c r="B831" s="96"/>
      <c r="C831" s="97"/>
      <c r="D831" s="98"/>
      <c r="E831" s="99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 ht="14.25" customHeight="1">
      <c r="A832" s="95"/>
      <c r="B832" s="96"/>
      <c r="C832" s="97"/>
      <c r="D832" s="98"/>
      <c r="E832" s="99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 ht="14.25" customHeight="1">
      <c r="A833" s="95"/>
      <c r="B833" s="96"/>
      <c r="C833" s="97"/>
      <c r="D833" s="98"/>
      <c r="E833" s="99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 ht="14.25" customHeight="1">
      <c r="A834" s="95"/>
      <c r="B834" s="96"/>
      <c r="C834" s="97"/>
      <c r="D834" s="98"/>
      <c r="E834" s="99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 ht="14.25" customHeight="1">
      <c r="A835" s="95"/>
      <c r="B835" s="96"/>
      <c r="C835" s="97"/>
      <c r="D835" s="98"/>
      <c r="E835" s="99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 ht="14.25" customHeight="1">
      <c r="A836" s="95"/>
      <c r="B836" s="96"/>
      <c r="C836" s="97"/>
      <c r="D836" s="98"/>
      <c r="E836" s="99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 ht="14.25" customHeight="1">
      <c r="A837" s="95"/>
      <c r="B837" s="96"/>
      <c r="C837" s="97"/>
      <c r="D837" s="98"/>
      <c r="E837" s="99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 ht="14.25" customHeight="1">
      <c r="A838" s="95"/>
      <c r="B838" s="96"/>
      <c r="C838" s="97"/>
      <c r="D838" s="98"/>
      <c r="E838" s="99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 ht="14.25" customHeight="1">
      <c r="A839" s="95"/>
      <c r="B839" s="96"/>
      <c r="C839" s="97"/>
      <c r="D839" s="98"/>
      <c r="E839" s="99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 ht="14.25" customHeight="1">
      <c r="A840" s="95"/>
      <c r="B840" s="96"/>
      <c r="C840" s="97"/>
      <c r="D840" s="98"/>
      <c r="E840" s="99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 ht="14.25" customHeight="1">
      <c r="A841" s="95"/>
      <c r="B841" s="96"/>
      <c r="C841" s="97"/>
      <c r="D841" s="98"/>
      <c r="E841" s="99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 ht="14.25" customHeight="1">
      <c r="A842" s="95"/>
      <c r="B842" s="96"/>
      <c r="C842" s="97"/>
      <c r="D842" s="98"/>
      <c r="E842" s="99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 ht="14.25" customHeight="1">
      <c r="A843" s="95"/>
      <c r="B843" s="96"/>
      <c r="C843" s="97"/>
      <c r="D843" s="98"/>
      <c r="E843" s="99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 ht="14.25" customHeight="1">
      <c r="A844" s="95"/>
      <c r="B844" s="96"/>
      <c r="C844" s="97"/>
      <c r="D844" s="98"/>
      <c r="E844" s="99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 ht="14.25" customHeight="1">
      <c r="A845" s="95"/>
      <c r="B845" s="96"/>
      <c r="C845" s="97"/>
      <c r="D845" s="98"/>
      <c r="E845" s="99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 ht="14.25" customHeight="1">
      <c r="A846" s="95"/>
      <c r="B846" s="96"/>
      <c r="C846" s="97"/>
      <c r="D846" s="98"/>
      <c r="E846" s="99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 ht="14.25" customHeight="1">
      <c r="A847" s="95"/>
      <c r="B847" s="96"/>
      <c r="C847" s="97"/>
      <c r="D847" s="98"/>
      <c r="E847" s="99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 ht="14.25" customHeight="1">
      <c r="A848" s="95"/>
      <c r="B848" s="96"/>
      <c r="C848" s="97"/>
      <c r="D848" s="98"/>
      <c r="E848" s="99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 ht="14.25" customHeight="1">
      <c r="A849" s="95"/>
      <c r="B849" s="96"/>
      <c r="C849" s="97"/>
      <c r="D849" s="98"/>
      <c r="E849" s="99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 ht="14.25" customHeight="1">
      <c r="A850" s="95"/>
      <c r="B850" s="96"/>
      <c r="C850" s="97"/>
      <c r="D850" s="98"/>
      <c r="E850" s="99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 ht="14.25" customHeight="1">
      <c r="A851" s="95"/>
      <c r="B851" s="96"/>
      <c r="C851" s="97"/>
      <c r="D851" s="98"/>
      <c r="E851" s="99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 ht="14.25" customHeight="1">
      <c r="A852" s="95"/>
      <c r="B852" s="96"/>
      <c r="C852" s="97"/>
      <c r="D852" s="98"/>
      <c r="E852" s="99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 ht="14.25" customHeight="1">
      <c r="A853" s="95"/>
      <c r="B853" s="96"/>
      <c r="C853" s="97"/>
      <c r="D853" s="98"/>
      <c r="E853" s="99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 ht="14.25" customHeight="1">
      <c r="A854" s="95"/>
      <c r="B854" s="96"/>
      <c r="C854" s="97"/>
      <c r="D854" s="98"/>
      <c r="E854" s="99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 ht="14.25" customHeight="1">
      <c r="A855" s="95"/>
      <c r="B855" s="96"/>
      <c r="C855" s="97"/>
      <c r="D855" s="98"/>
      <c r="E855" s="99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 ht="14.25" customHeight="1">
      <c r="A856" s="95"/>
      <c r="B856" s="96"/>
      <c r="C856" s="97"/>
      <c r="D856" s="98"/>
      <c r="E856" s="99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 ht="14.25" customHeight="1">
      <c r="A857" s="95"/>
      <c r="B857" s="96"/>
      <c r="C857" s="97"/>
      <c r="D857" s="98"/>
      <c r="E857" s="99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 ht="14.25" customHeight="1">
      <c r="A858" s="95"/>
      <c r="B858" s="96"/>
      <c r="C858" s="97"/>
      <c r="D858" s="98"/>
      <c r="E858" s="99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 ht="14.25" customHeight="1">
      <c r="A859" s="95"/>
      <c r="B859" s="96"/>
      <c r="C859" s="97"/>
      <c r="D859" s="98"/>
      <c r="E859" s="99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 ht="14.25" customHeight="1">
      <c r="A860" s="95"/>
      <c r="B860" s="96"/>
      <c r="C860" s="97"/>
      <c r="D860" s="98"/>
      <c r="E860" s="99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 ht="14.25" customHeight="1">
      <c r="A861" s="95"/>
      <c r="B861" s="96"/>
      <c r="C861" s="97"/>
      <c r="D861" s="98"/>
      <c r="E861" s="99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 ht="14.25" customHeight="1">
      <c r="A862" s="95"/>
      <c r="B862" s="96"/>
      <c r="C862" s="97"/>
      <c r="D862" s="98"/>
      <c r="E862" s="99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 ht="14.25" customHeight="1">
      <c r="A863" s="95"/>
      <c r="B863" s="96"/>
      <c r="C863" s="97"/>
      <c r="D863" s="98"/>
      <c r="E863" s="99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 ht="14.25" customHeight="1">
      <c r="A864" s="95"/>
      <c r="B864" s="96"/>
      <c r="C864" s="97"/>
      <c r="D864" s="98"/>
      <c r="E864" s="99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 ht="14.25" customHeight="1">
      <c r="A865" s="95"/>
      <c r="B865" s="96"/>
      <c r="C865" s="97"/>
      <c r="D865" s="98"/>
      <c r="E865" s="99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 ht="14.25" customHeight="1">
      <c r="A866" s="95"/>
      <c r="B866" s="96"/>
      <c r="C866" s="97"/>
      <c r="D866" s="98"/>
      <c r="E866" s="99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 ht="14.25" customHeight="1">
      <c r="A867" s="95"/>
      <c r="B867" s="96"/>
      <c r="C867" s="97"/>
      <c r="D867" s="98"/>
      <c r="E867" s="99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 ht="14.25" customHeight="1">
      <c r="A868" s="95"/>
      <c r="B868" s="96"/>
      <c r="C868" s="97"/>
      <c r="D868" s="98"/>
      <c r="E868" s="99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 ht="14.25" customHeight="1">
      <c r="A869" s="95"/>
      <c r="B869" s="96"/>
      <c r="C869" s="97"/>
      <c r="D869" s="98"/>
      <c r="E869" s="99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 ht="14.25" customHeight="1">
      <c r="A870" s="95"/>
      <c r="B870" s="96"/>
      <c r="C870" s="97"/>
      <c r="D870" s="98"/>
      <c r="E870" s="99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 ht="14.25" customHeight="1">
      <c r="A871" s="95"/>
      <c r="B871" s="96"/>
      <c r="C871" s="97"/>
      <c r="D871" s="98"/>
      <c r="E871" s="99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 ht="14.25" customHeight="1">
      <c r="A872" s="95"/>
      <c r="B872" s="96"/>
      <c r="C872" s="97"/>
      <c r="D872" s="98"/>
      <c r="E872" s="99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 ht="14.25" customHeight="1">
      <c r="A873" s="95"/>
      <c r="B873" s="96"/>
      <c r="C873" s="97"/>
      <c r="D873" s="98"/>
      <c r="E873" s="99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 ht="14.25" customHeight="1">
      <c r="A874" s="95"/>
      <c r="B874" s="96"/>
      <c r="C874" s="97"/>
      <c r="D874" s="98"/>
      <c r="E874" s="99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 ht="14.25" customHeight="1">
      <c r="A875" s="95"/>
      <c r="B875" s="96"/>
      <c r="C875" s="97"/>
      <c r="D875" s="98"/>
      <c r="E875" s="99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 ht="14.25" customHeight="1">
      <c r="A876" s="95"/>
      <c r="B876" s="96"/>
      <c r="C876" s="97"/>
      <c r="D876" s="98"/>
      <c r="E876" s="99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 ht="14.25" customHeight="1">
      <c r="A877" s="95"/>
      <c r="B877" s="96"/>
      <c r="C877" s="97"/>
      <c r="D877" s="98"/>
      <c r="E877" s="99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 ht="14.25" customHeight="1">
      <c r="A878" s="95"/>
      <c r="B878" s="96"/>
      <c r="C878" s="97"/>
      <c r="D878" s="98"/>
      <c r="E878" s="99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 ht="14.25" customHeight="1">
      <c r="A879" s="95"/>
      <c r="B879" s="96"/>
      <c r="C879" s="97"/>
      <c r="D879" s="98"/>
      <c r="E879" s="99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 ht="14.25" customHeight="1">
      <c r="A880" s="95"/>
      <c r="B880" s="96"/>
      <c r="C880" s="97"/>
      <c r="D880" s="98"/>
      <c r="E880" s="99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 ht="14.25" customHeight="1">
      <c r="A881" s="95"/>
      <c r="B881" s="96"/>
      <c r="C881" s="97"/>
      <c r="D881" s="98"/>
      <c r="E881" s="99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 ht="14.25" customHeight="1">
      <c r="A882" s="95"/>
      <c r="B882" s="96"/>
      <c r="C882" s="97"/>
      <c r="D882" s="98"/>
      <c r="E882" s="99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 ht="14.25" customHeight="1">
      <c r="A883" s="95"/>
      <c r="B883" s="96"/>
      <c r="C883" s="97"/>
      <c r="D883" s="98"/>
      <c r="E883" s="99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 ht="14.25" customHeight="1">
      <c r="A884" s="95"/>
      <c r="B884" s="96"/>
      <c r="C884" s="97"/>
      <c r="D884" s="98"/>
      <c r="E884" s="99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 ht="14.25" customHeight="1">
      <c r="A885" s="95"/>
      <c r="B885" s="96"/>
      <c r="C885" s="97"/>
      <c r="D885" s="98"/>
      <c r="E885" s="99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 ht="14.25" customHeight="1">
      <c r="A886" s="95"/>
      <c r="B886" s="96"/>
      <c r="C886" s="97"/>
      <c r="D886" s="98"/>
      <c r="E886" s="99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 ht="14.25" customHeight="1">
      <c r="A887" s="95"/>
      <c r="B887" s="96"/>
      <c r="C887" s="97"/>
      <c r="D887" s="98"/>
      <c r="E887" s="99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 ht="14.25" customHeight="1">
      <c r="A888" s="95"/>
      <c r="B888" s="96"/>
      <c r="C888" s="97"/>
      <c r="D888" s="98"/>
      <c r="E888" s="99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 ht="14.25" customHeight="1">
      <c r="A889" s="95"/>
      <c r="B889" s="96"/>
      <c r="C889" s="97"/>
      <c r="D889" s="98"/>
      <c r="E889" s="99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 ht="14.25" customHeight="1">
      <c r="A890" s="95"/>
      <c r="B890" s="96"/>
      <c r="C890" s="97"/>
      <c r="D890" s="98"/>
      <c r="E890" s="99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 ht="14.25" customHeight="1">
      <c r="A891" s="95"/>
      <c r="B891" s="96"/>
      <c r="C891" s="97"/>
      <c r="D891" s="98"/>
      <c r="E891" s="99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 ht="14.25" customHeight="1">
      <c r="A892" s="95"/>
      <c r="B892" s="96"/>
      <c r="C892" s="97"/>
      <c r="D892" s="98"/>
      <c r="E892" s="99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 ht="14.25" customHeight="1">
      <c r="A893" s="95"/>
      <c r="B893" s="96"/>
      <c r="C893" s="97"/>
      <c r="D893" s="98"/>
      <c r="E893" s="99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 ht="14.25" customHeight="1">
      <c r="A894" s="95"/>
      <c r="B894" s="96"/>
      <c r="C894" s="97"/>
      <c r="D894" s="98"/>
      <c r="E894" s="99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 ht="14.25" customHeight="1">
      <c r="A895" s="95"/>
      <c r="B895" s="96"/>
      <c r="C895" s="97"/>
      <c r="D895" s="98"/>
      <c r="E895" s="99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 ht="14.25" customHeight="1">
      <c r="A896" s="95"/>
      <c r="B896" s="96"/>
      <c r="C896" s="97"/>
      <c r="D896" s="98"/>
      <c r="E896" s="99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 ht="14.25" customHeight="1">
      <c r="A897" s="95"/>
      <c r="B897" s="96"/>
      <c r="C897" s="97"/>
      <c r="D897" s="98"/>
      <c r="E897" s="99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 ht="14.25" customHeight="1">
      <c r="A898" s="95"/>
      <c r="B898" s="96"/>
      <c r="C898" s="97"/>
      <c r="D898" s="98"/>
      <c r="E898" s="99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 ht="14.25" customHeight="1">
      <c r="A899" s="95"/>
      <c r="B899" s="96"/>
      <c r="C899" s="97"/>
      <c r="D899" s="98"/>
      <c r="E899" s="99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 ht="14.25" customHeight="1">
      <c r="A900" s="95"/>
      <c r="B900" s="96"/>
      <c r="C900" s="97"/>
      <c r="D900" s="98"/>
      <c r="E900" s="99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 ht="14.25" customHeight="1">
      <c r="A901" s="95"/>
      <c r="B901" s="96"/>
      <c r="C901" s="97"/>
      <c r="D901" s="98"/>
      <c r="E901" s="99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 ht="14.25" customHeight="1">
      <c r="A902" s="95"/>
      <c r="B902" s="96"/>
      <c r="C902" s="97"/>
      <c r="D902" s="98"/>
      <c r="E902" s="99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 ht="14.25" customHeight="1">
      <c r="A903" s="95"/>
      <c r="B903" s="96"/>
      <c r="C903" s="97"/>
      <c r="D903" s="98"/>
      <c r="E903" s="99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 ht="14.25" customHeight="1">
      <c r="A904" s="95"/>
      <c r="B904" s="96"/>
      <c r="C904" s="97"/>
      <c r="D904" s="98"/>
      <c r="E904" s="99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 ht="14.25" customHeight="1">
      <c r="A905" s="95"/>
      <c r="B905" s="96"/>
      <c r="C905" s="97"/>
      <c r="D905" s="98"/>
      <c r="E905" s="99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 ht="14.25" customHeight="1">
      <c r="A906" s="95"/>
      <c r="B906" s="96"/>
      <c r="C906" s="97"/>
      <c r="D906" s="98"/>
      <c r="E906" s="99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 ht="14.25" customHeight="1">
      <c r="A907" s="95"/>
      <c r="B907" s="96"/>
      <c r="C907" s="97"/>
      <c r="D907" s="98"/>
      <c r="E907" s="99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 ht="14.25" customHeight="1">
      <c r="A908" s="95"/>
      <c r="B908" s="96"/>
      <c r="C908" s="97"/>
      <c r="D908" s="98"/>
      <c r="E908" s="99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 ht="14.25" customHeight="1">
      <c r="A909" s="95"/>
      <c r="B909" s="96"/>
      <c r="C909" s="97"/>
      <c r="D909" s="98"/>
      <c r="E909" s="99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 ht="14.25" customHeight="1">
      <c r="A910" s="95"/>
      <c r="B910" s="96"/>
      <c r="C910" s="97"/>
      <c r="D910" s="98"/>
      <c r="E910" s="99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 ht="14.25" customHeight="1">
      <c r="A911" s="95"/>
      <c r="B911" s="96"/>
      <c r="C911" s="97"/>
      <c r="D911" s="98"/>
      <c r="E911" s="99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 ht="14.25" customHeight="1">
      <c r="A912" s="95"/>
      <c r="B912" s="96"/>
      <c r="C912" s="97"/>
      <c r="D912" s="98"/>
      <c r="E912" s="99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 ht="14.25" customHeight="1">
      <c r="A913" s="95"/>
      <c r="B913" s="96"/>
      <c r="C913" s="97"/>
      <c r="D913" s="98"/>
      <c r="E913" s="99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 ht="14.25" customHeight="1">
      <c r="A914" s="95"/>
      <c r="B914" s="96"/>
      <c r="C914" s="97"/>
      <c r="D914" s="98"/>
      <c r="E914" s="99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 ht="14.25" customHeight="1">
      <c r="A915" s="95"/>
      <c r="B915" s="96"/>
      <c r="C915" s="97"/>
      <c r="D915" s="98"/>
      <c r="E915" s="99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 ht="14.25" customHeight="1">
      <c r="A916" s="95"/>
      <c r="B916" s="96"/>
      <c r="C916" s="97"/>
      <c r="D916" s="98"/>
      <c r="E916" s="99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 ht="14.25" customHeight="1">
      <c r="A917" s="95"/>
      <c r="B917" s="96"/>
      <c r="C917" s="97"/>
      <c r="D917" s="98"/>
      <c r="E917" s="99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 ht="14.25" customHeight="1">
      <c r="A918" s="95"/>
      <c r="B918" s="96"/>
      <c r="C918" s="97"/>
      <c r="D918" s="98"/>
      <c r="E918" s="99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 ht="14.25" customHeight="1">
      <c r="A919" s="95"/>
      <c r="B919" s="96"/>
      <c r="C919" s="97"/>
      <c r="D919" s="98"/>
      <c r="E919" s="99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 ht="14.25" customHeight="1">
      <c r="A920" s="95"/>
      <c r="B920" s="96"/>
      <c r="C920" s="97"/>
      <c r="D920" s="98"/>
      <c r="E920" s="99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 ht="14.25" customHeight="1">
      <c r="A921" s="95"/>
      <c r="B921" s="96"/>
      <c r="C921" s="97"/>
      <c r="D921" s="98"/>
      <c r="E921" s="99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 ht="14.25" customHeight="1">
      <c r="A922" s="95"/>
      <c r="B922" s="96"/>
      <c r="C922" s="97"/>
      <c r="D922" s="98"/>
      <c r="E922" s="99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 ht="14.25" customHeight="1">
      <c r="A923" s="95"/>
      <c r="B923" s="96"/>
      <c r="C923" s="97"/>
      <c r="D923" s="98"/>
      <c r="E923" s="99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 ht="14.25" customHeight="1">
      <c r="A924" s="95"/>
      <c r="B924" s="96"/>
      <c r="C924" s="97"/>
      <c r="D924" s="98"/>
      <c r="E924" s="99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 ht="14.25" customHeight="1">
      <c r="A925" s="95"/>
      <c r="B925" s="96"/>
      <c r="C925" s="97"/>
      <c r="D925" s="98"/>
      <c r="E925" s="99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 ht="14.25" customHeight="1">
      <c r="A926" s="95"/>
      <c r="B926" s="96"/>
      <c r="C926" s="97"/>
      <c r="D926" s="98"/>
      <c r="E926" s="99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 ht="14.25" customHeight="1">
      <c r="A927" s="95"/>
      <c r="B927" s="96"/>
      <c r="C927" s="97"/>
      <c r="D927" s="98"/>
      <c r="E927" s="99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 ht="14.25" customHeight="1">
      <c r="A928" s="95"/>
      <c r="B928" s="96"/>
      <c r="C928" s="97"/>
      <c r="D928" s="98"/>
      <c r="E928" s="99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 ht="14.25" customHeight="1">
      <c r="A929" s="95"/>
      <c r="B929" s="96"/>
      <c r="C929" s="97"/>
      <c r="D929" s="98"/>
      <c r="E929" s="99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 ht="14.25" customHeight="1">
      <c r="A930" s="95"/>
      <c r="B930" s="96"/>
      <c r="C930" s="97"/>
      <c r="D930" s="98"/>
      <c r="E930" s="99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 ht="14.25" customHeight="1">
      <c r="A931" s="95"/>
      <c r="B931" s="96"/>
      <c r="C931" s="97"/>
      <c r="D931" s="98"/>
      <c r="E931" s="99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 ht="14.25" customHeight="1">
      <c r="A932" s="95"/>
      <c r="B932" s="96"/>
      <c r="C932" s="97"/>
      <c r="D932" s="98"/>
      <c r="E932" s="99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 ht="14.25" customHeight="1">
      <c r="A933" s="95"/>
      <c r="B933" s="96"/>
      <c r="C933" s="97"/>
      <c r="D933" s="98"/>
      <c r="E933" s="99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 ht="14.25" customHeight="1">
      <c r="A934" s="95"/>
      <c r="B934" s="96"/>
      <c r="C934" s="97"/>
      <c r="D934" s="98"/>
      <c r="E934" s="99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 ht="14.25" customHeight="1">
      <c r="A935" s="95"/>
      <c r="B935" s="96"/>
      <c r="C935" s="97"/>
      <c r="D935" s="98"/>
      <c r="E935" s="99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 ht="14.25" customHeight="1">
      <c r="A936" s="95"/>
      <c r="B936" s="96"/>
      <c r="C936" s="97"/>
      <c r="D936" s="98"/>
      <c r="E936" s="99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 ht="14.25" customHeight="1">
      <c r="A937" s="95"/>
      <c r="B937" s="96"/>
      <c r="C937" s="97"/>
      <c r="D937" s="98"/>
      <c r="E937" s="99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 ht="14.25" customHeight="1">
      <c r="A938" s="95"/>
      <c r="B938" s="96"/>
      <c r="C938" s="97"/>
      <c r="D938" s="98"/>
      <c r="E938" s="99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 ht="14.25" customHeight="1">
      <c r="A939" s="95"/>
      <c r="B939" s="96"/>
      <c r="C939" s="97"/>
      <c r="D939" s="98"/>
      <c r="E939" s="99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 ht="14.25" customHeight="1">
      <c r="A940" s="95"/>
      <c r="B940" s="96"/>
      <c r="C940" s="97"/>
      <c r="D940" s="98"/>
      <c r="E940" s="99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 ht="14.25" customHeight="1">
      <c r="A941" s="95"/>
      <c r="B941" s="96"/>
      <c r="C941" s="97"/>
      <c r="D941" s="98"/>
      <c r="E941" s="99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 ht="14.25" customHeight="1">
      <c r="A942" s="95"/>
      <c r="B942" s="96"/>
      <c r="C942" s="97"/>
      <c r="D942" s="98"/>
      <c r="E942" s="99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 ht="14.25" customHeight="1">
      <c r="A943" s="95"/>
      <c r="B943" s="96"/>
      <c r="C943" s="97"/>
      <c r="D943" s="98"/>
      <c r="E943" s="99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 ht="14.25" customHeight="1">
      <c r="A944" s="95"/>
      <c r="B944" s="96"/>
      <c r="C944" s="97"/>
      <c r="D944" s="98"/>
      <c r="E944" s="99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 ht="14.25" customHeight="1">
      <c r="A945" s="95"/>
      <c r="B945" s="96"/>
      <c r="C945" s="97"/>
      <c r="D945" s="98"/>
      <c r="E945" s="99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 ht="14.25" customHeight="1">
      <c r="A946" s="95"/>
      <c r="B946" s="96"/>
      <c r="C946" s="97"/>
      <c r="D946" s="98"/>
      <c r="E946" s="99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 ht="14.25" customHeight="1">
      <c r="A947" s="95"/>
      <c r="B947" s="96"/>
      <c r="C947" s="97"/>
      <c r="D947" s="98"/>
      <c r="E947" s="99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 ht="14.25" customHeight="1">
      <c r="A948" s="95"/>
      <c r="B948" s="96"/>
      <c r="C948" s="97"/>
      <c r="D948" s="98"/>
      <c r="E948" s="99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 ht="14.25" customHeight="1">
      <c r="A949" s="95"/>
      <c r="B949" s="96"/>
      <c r="C949" s="97"/>
      <c r="D949" s="98"/>
      <c r="E949" s="99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 ht="14.25" customHeight="1">
      <c r="A950" s="95"/>
      <c r="B950" s="96"/>
      <c r="C950" s="97"/>
      <c r="D950" s="98"/>
      <c r="E950" s="99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 ht="14.25" customHeight="1">
      <c r="A951" s="95"/>
      <c r="B951" s="96"/>
      <c r="C951" s="97"/>
      <c r="D951" s="98"/>
      <c r="E951" s="99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 ht="14.25" customHeight="1">
      <c r="A952" s="95"/>
      <c r="B952" s="96"/>
      <c r="C952" s="97"/>
      <c r="D952" s="98"/>
      <c r="E952" s="99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 ht="14.25" customHeight="1">
      <c r="A953" s="95"/>
      <c r="B953" s="96"/>
      <c r="C953" s="97"/>
      <c r="D953" s="98"/>
      <c r="E953" s="99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 ht="14.25" customHeight="1">
      <c r="A954" s="95"/>
      <c r="B954" s="96"/>
      <c r="C954" s="97"/>
      <c r="D954" s="98"/>
      <c r="E954" s="99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 ht="14.25" customHeight="1">
      <c r="A955" s="95"/>
      <c r="B955" s="96"/>
      <c r="C955" s="97"/>
      <c r="D955" s="98"/>
      <c r="E955" s="99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 ht="14.25" customHeight="1">
      <c r="A956" s="95"/>
      <c r="B956" s="96"/>
      <c r="C956" s="97"/>
      <c r="D956" s="98"/>
      <c r="E956" s="99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 ht="14.25" customHeight="1">
      <c r="A957" s="95"/>
      <c r="B957" s="96"/>
      <c r="C957" s="97"/>
      <c r="D957" s="98"/>
      <c r="E957" s="99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 ht="14.25" customHeight="1">
      <c r="A958" s="95"/>
      <c r="B958" s="96"/>
      <c r="C958" s="97"/>
      <c r="D958" s="98"/>
      <c r="E958" s="99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 ht="14.25" customHeight="1">
      <c r="A959" s="95"/>
      <c r="B959" s="96"/>
      <c r="C959" s="97"/>
      <c r="D959" s="98"/>
      <c r="E959" s="99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 ht="14.25" customHeight="1">
      <c r="A960" s="95"/>
      <c r="B960" s="96"/>
      <c r="C960" s="97"/>
      <c r="D960" s="98"/>
      <c r="E960" s="99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 ht="14.25" customHeight="1">
      <c r="A961" s="95"/>
      <c r="B961" s="96"/>
      <c r="C961" s="97"/>
      <c r="D961" s="98"/>
      <c r="E961" s="99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 ht="14.25" customHeight="1">
      <c r="A962" s="95"/>
      <c r="B962" s="96"/>
      <c r="C962" s="97"/>
      <c r="D962" s="98"/>
      <c r="E962" s="99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 ht="14.25" customHeight="1">
      <c r="A963" s="95"/>
      <c r="B963" s="96"/>
      <c r="C963" s="97"/>
      <c r="D963" s="98"/>
      <c r="E963" s="99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 ht="14.25" customHeight="1">
      <c r="A964" s="95"/>
      <c r="B964" s="96"/>
      <c r="C964" s="97"/>
      <c r="D964" s="98"/>
      <c r="E964" s="99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 ht="14.25" customHeight="1">
      <c r="A965" s="95"/>
      <c r="B965" s="96"/>
      <c r="C965" s="97"/>
      <c r="D965" s="98"/>
      <c r="E965" s="99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 ht="14.25" customHeight="1">
      <c r="A966" s="95"/>
      <c r="B966" s="96"/>
      <c r="C966" s="97"/>
      <c r="D966" s="98"/>
      <c r="E966" s="99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 ht="14.25" customHeight="1">
      <c r="A967" s="95"/>
      <c r="B967" s="96"/>
      <c r="C967" s="97"/>
      <c r="D967" s="98"/>
      <c r="E967" s="99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 ht="14.25" customHeight="1">
      <c r="A968" s="95"/>
      <c r="B968" s="96"/>
      <c r="C968" s="97"/>
      <c r="D968" s="98"/>
      <c r="E968" s="99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 ht="14.25" customHeight="1">
      <c r="A969" s="95"/>
      <c r="B969" s="96"/>
      <c r="C969" s="97"/>
      <c r="D969" s="98"/>
      <c r="E969" s="99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 ht="14.25" customHeight="1">
      <c r="A970" s="95"/>
      <c r="B970" s="96"/>
      <c r="C970" s="97"/>
      <c r="D970" s="98"/>
      <c r="E970" s="99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 ht="14.25" customHeight="1">
      <c r="A971" s="95"/>
      <c r="B971" s="96"/>
      <c r="C971" s="97"/>
      <c r="D971" s="98"/>
      <c r="E971" s="99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 ht="14.25" customHeight="1">
      <c r="A972" s="95"/>
      <c r="B972" s="96"/>
      <c r="C972" s="97"/>
      <c r="D972" s="98"/>
      <c r="E972" s="99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 ht="14.25" customHeight="1">
      <c r="A973" s="95"/>
      <c r="B973" s="96"/>
      <c r="C973" s="97"/>
      <c r="D973" s="98"/>
      <c r="E973" s="99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 ht="14.25" customHeight="1">
      <c r="A974" s="95"/>
      <c r="B974" s="96"/>
      <c r="C974" s="97"/>
      <c r="D974" s="98"/>
      <c r="E974" s="99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 ht="14.25" customHeight="1">
      <c r="A975" s="95"/>
      <c r="B975" s="96"/>
      <c r="C975" s="97"/>
      <c r="D975" s="98"/>
      <c r="E975" s="99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 ht="14.25" customHeight="1">
      <c r="A976" s="95"/>
      <c r="B976" s="96"/>
      <c r="C976" s="97"/>
      <c r="D976" s="98"/>
      <c r="E976" s="99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 ht="14.25" customHeight="1">
      <c r="A977" s="95"/>
      <c r="B977" s="96"/>
      <c r="C977" s="97"/>
      <c r="D977" s="98"/>
      <c r="E977" s="99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 ht="14.25" customHeight="1">
      <c r="A978" s="95"/>
      <c r="B978" s="96"/>
      <c r="C978" s="97"/>
      <c r="D978" s="98"/>
      <c r="E978" s="99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 ht="14.25" customHeight="1">
      <c r="A979" s="95"/>
      <c r="B979" s="96"/>
      <c r="C979" s="97"/>
      <c r="D979" s="98"/>
      <c r="E979" s="99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 ht="14.25" customHeight="1">
      <c r="A980" s="95"/>
      <c r="B980" s="96"/>
      <c r="C980" s="97"/>
      <c r="D980" s="98"/>
      <c r="E980" s="99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 ht="14.25" customHeight="1">
      <c r="A981" s="95"/>
      <c r="B981" s="96"/>
      <c r="C981" s="97"/>
      <c r="D981" s="98"/>
      <c r="E981" s="99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 ht="14.25" customHeight="1">
      <c r="A982" s="95"/>
      <c r="B982" s="96"/>
      <c r="C982" s="97"/>
      <c r="D982" s="98"/>
      <c r="E982" s="99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 ht="14.25" customHeight="1">
      <c r="A983" s="95"/>
      <c r="B983" s="96"/>
      <c r="C983" s="97"/>
      <c r="D983" s="98"/>
      <c r="E983" s="99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 ht="14.25" customHeight="1">
      <c r="A984" s="95"/>
      <c r="B984" s="96"/>
      <c r="C984" s="97"/>
      <c r="D984" s="98"/>
      <c r="E984" s="99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 ht="14.25" customHeight="1">
      <c r="A985" s="95"/>
      <c r="B985" s="96"/>
      <c r="C985" s="97"/>
      <c r="D985" s="98"/>
      <c r="E985" s="99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 ht="14.25" customHeight="1">
      <c r="A986" s="95"/>
      <c r="B986" s="96"/>
      <c r="C986" s="97"/>
      <c r="D986" s="98"/>
      <c r="E986" s="99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 ht="14.25" customHeight="1">
      <c r="A987" s="95"/>
      <c r="B987" s="96"/>
      <c r="C987" s="97"/>
      <c r="D987" s="98"/>
      <c r="E987" s="99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 ht="14.25" customHeight="1">
      <c r="A988" s="95"/>
      <c r="B988" s="96"/>
      <c r="C988" s="97"/>
      <c r="D988" s="98"/>
      <c r="E988" s="99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 ht="14.25" customHeight="1">
      <c r="A989" s="95"/>
      <c r="B989" s="96"/>
      <c r="C989" s="97"/>
      <c r="D989" s="98"/>
      <c r="E989" s="99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 ht="14.25" customHeight="1">
      <c r="A990" s="95"/>
      <c r="B990" s="96"/>
      <c r="C990" s="97"/>
      <c r="D990" s="98"/>
      <c r="E990" s="99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 ht="14.25" customHeight="1">
      <c r="A991" s="95"/>
      <c r="B991" s="96"/>
      <c r="C991" s="97"/>
      <c r="D991" s="98"/>
      <c r="E991" s="99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 ht="14.25" customHeight="1">
      <c r="A992" s="95"/>
      <c r="B992" s="96"/>
      <c r="C992" s="97"/>
      <c r="D992" s="98"/>
      <c r="E992" s="99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 ht="14.25" customHeight="1">
      <c r="A993" s="95"/>
      <c r="B993" s="96"/>
      <c r="C993" s="97"/>
      <c r="D993" s="98"/>
      <c r="E993" s="99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 ht="14.25" customHeight="1">
      <c r="A994" s="95"/>
      <c r="B994" s="96"/>
      <c r="C994" s="97"/>
      <c r="D994" s="98"/>
      <c r="E994" s="99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 ht="14.25" customHeight="1">
      <c r="A995" s="95"/>
      <c r="B995" s="96"/>
      <c r="C995" s="97"/>
      <c r="D995" s="98"/>
      <c r="E995" s="99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 ht="14.25" customHeight="1">
      <c r="A996" s="95"/>
      <c r="B996" s="96"/>
      <c r="C996" s="97"/>
      <c r="D996" s="98"/>
      <c r="E996" s="99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 ht="14.25" customHeight="1">
      <c r="A997" s="95"/>
      <c r="B997" s="96"/>
      <c r="C997" s="97"/>
      <c r="D997" s="98"/>
      <c r="E997" s="99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 ht="14.25" customHeight="1">
      <c r="A998" s="95"/>
      <c r="B998" s="96"/>
      <c r="C998" s="97"/>
      <c r="D998" s="98"/>
      <c r="E998" s="99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 ht="14.25" customHeight="1">
      <c r="A999" s="95"/>
      <c r="B999" s="96"/>
      <c r="C999" s="97"/>
      <c r="D999" s="98"/>
      <c r="E999" s="99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 ht="14.25" customHeight="1">
      <c r="A1000" s="95"/>
      <c r="B1000" s="96"/>
      <c r="C1000" s="97"/>
      <c r="D1000" s="98"/>
      <c r="E1000" s="99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outlinePr summaryBelow="0" summaryRight="0"/>
  </sheetPr>
  <sheetViews>
    <sheetView workbookViewId="0"/>
  </sheetViews>
  <sheetFormatPr customHeight="1" defaultColWidth="14.43" defaultRowHeight="15.0"/>
  <cols>
    <col customWidth="1" min="6" max="6" width="10.71"/>
  </cols>
  <sheetData>
    <row r="1">
      <c r="A1" s="100" t="s">
        <v>1</v>
      </c>
      <c r="B1" s="100" t="s">
        <v>141</v>
      </c>
      <c r="C1" s="101" t="s">
        <v>123</v>
      </c>
      <c r="D1" s="102" t="s">
        <v>142</v>
      </c>
      <c r="E1" s="103" t="s">
        <v>143</v>
      </c>
      <c r="F1" s="104"/>
      <c r="G1" s="105" t="s">
        <v>144</v>
      </c>
      <c r="H1" s="106">
        <f>MATCH("",A2:A161,-1)</f>
        <v>61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>
      <c r="A2" s="107" t="str">
        <f>IFERROR(__xludf.DUMMYFUNCTION(" IMPORTRANGE(""https://docs.google.com/spreadsheets/d/1dBWvUEp3cQz1u6RMEeux_4_RmZ3zm1s1dX3F3cDFd0Q/edit#gid=243491689"",""extrac-Roller Coaster-1!A2:A161"")"),"Dirty Bazaar")</f>
        <v>Dirty Bazaar</v>
      </c>
      <c r="B2" s="108">
        <v>1.0</v>
      </c>
      <c r="C2" s="88">
        <f t="shared" ref="C2:C161" si="1">525*(1-(B2/($H$1+1)))*POWER((SQRT(($H$1+1)/B2)),1/2)</f>
        <v>1449.423743</v>
      </c>
      <c r="D2" s="89" t="str">
        <f>VLOOKUP(A2,'Classement RoC'!$B$2:$C$150,1,0)</f>
        <v>Dirty Bazaar</v>
      </c>
      <c r="E2" s="109" t="str">
        <f t="shared" ref="E2:E161" si="2">IF(D2=A2,"","erreur")</f>
        <v/>
      </c>
      <c r="F2" s="110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>
      <c r="A3" s="107" t="str">
        <f>IFERROR(__xludf.DUMMYFUNCTION("""COMPUTED_VALUE"""),"BBH 75")</f>
        <v>BBH 75</v>
      </c>
      <c r="B3" s="111">
        <v>2.0</v>
      </c>
      <c r="C3" s="88">
        <f t="shared" si="1"/>
        <v>1198.834652</v>
      </c>
      <c r="D3" s="89" t="str">
        <f>VLOOKUP(A3,'Classement RoC'!$B$2:$C$150,1,0)</f>
        <v>BBH 75</v>
      </c>
      <c r="E3" s="109" t="str">
        <f t="shared" si="2"/>
        <v/>
      </c>
      <c r="F3" s="110"/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>
      <c r="A4" s="107" t="str">
        <f>IFERROR(__xludf.DUMMYFUNCTION("""COMPUTED_VALUE"""),"immond")</f>
        <v>immond</v>
      </c>
      <c r="B4" s="108">
        <v>3.0</v>
      </c>
      <c r="C4" s="88">
        <f t="shared" si="1"/>
        <v>1065.214904</v>
      </c>
      <c r="D4" s="89" t="str">
        <f>VLOOKUP(A4,'Classement RoC'!$B$2:$C$150,1,0)</f>
        <v>immond</v>
      </c>
      <c r="E4" s="109" t="str">
        <f t="shared" si="2"/>
        <v/>
      </c>
      <c r="F4" s="110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>
      <c r="A5" s="107" t="str">
        <f>IFERROR(__xludf.DUMMYFUNCTION("""COMPUTED_VALUE"""),"erniedog56x")</f>
        <v>erniedog56x</v>
      </c>
      <c r="B5" s="111">
        <v>4.0</v>
      </c>
      <c r="C5" s="88">
        <f t="shared" si="1"/>
        <v>974.4925696</v>
      </c>
      <c r="D5" s="89" t="str">
        <f>VLOOKUP(A5,'Classement RoC'!$B$2:$C$150,1,0)</f>
        <v>erniedog56x</v>
      </c>
      <c r="E5" s="112" t="str">
        <f t="shared" si="2"/>
        <v/>
      </c>
      <c r="F5" s="110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107" t="str">
        <f>IFERROR(__xludf.DUMMYFUNCTION("""COMPUTED_VALUE"""),"Rod_John_VI")</f>
        <v>Rod_John_VI</v>
      </c>
      <c r="B6" s="108">
        <v>5.0</v>
      </c>
      <c r="C6" s="88">
        <f t="shared" si="1"/>
        <v>905.7282023</v>
      </c>
      <c r="D6" s="89" t="str">
        <f>VLOOKUP(A6,'Classement RoC'!$B$2:$C$150,1,0)</f>
        <v>Rod_John_VI</v>
      </c>
      <c r="E6" s="112" t="str">
        <f t="shared" si="2"/>
        <v/>
      </c>
      <c r="F6" s="110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>
      <c r="A7" s="107" t="str">
        <f>IFERROR(__xludf.DUMMYFUNCTION("""COMPUTED_VALUE"""),"ariba")</f>
        <v>ariba</v>
      </c>
      <c r="B7" s="111">
        <v>6.0</v>
      </c>
      <c r="C7" s="88">
        <f t="shared" si="1"/>
        <v>850.1895267</v>
      </c>
      <c r="D7" s="89" t="str">
        <f>VLOOKUP(A7,'Classement RoC'!$B$2:$C$150,1,0)</f>
        <v>ariba</v>
      </c>
      <c r="E7" s="112" t="str">
        <f t="shared" si="2"/>
        <v/>
      </c>
      <c r="F7" s="110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107" t="str">
        <f>IFERROR(__xludf.DUMMYFUNCTION("""COMPUTED_VALUE"""),"FridAKahlo")</f>
        <v>FridAKahlo</v>
      </c>
      <c r="B8" s="108">
        <v>7.0</v>
      </c>
      <c r="C8" s="88">
        <f t="shared" si="1"/>
        <v>803.4404923</v>
      </c>
      <c r="D8" s="89" t="str">
        <f>VLOOKUP(A8,'Classement RoC'!$B$2:$C$150,1,0)</f>
        <v>FridAKahlo</v>
      </c>
      <c r="E8" s="112" t="str">
        <f t="shared" si="2"/>
        <v/>
      </c>
      <c r="F8" s="110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107" t="str">
        <f>IFERROR(__xludf.DUMMYFUNCTION("""COMPUTED_VALUE"""),"8kinder6")</f>
        <v>8kinder6</v>
      </c>
      <c r="B9" s="111">
        <v>8.0</v>
      </c>
      <c r="C9" s="88">
        <f t="shared" si="1"/>
        <v>762.933701</v>
      </c>
      <c r="D9" s="89" t="str">
        <f>VLOOKUP(A9,'Classement RoC'!$B$2:$C$150,1,0)</f>
        <v>8kinder6</v>
      </c>
      <c r="E9" s="112" t="str">
        <f t="shared" si="2"/>
        <v/>
      </c>
      <c r="F9" s="110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>
      <c r="A10" s="107" t="str">
        <f>IFERROR(__xludf.DUMMYFUNCTION("""COMPUTED_VALUE"""),"roudoudou759")</f>
        <v>roudoudou759</v>
      </c>
      <c r="B10" s="108">
        <v>9.0</v>
      </c>
      <c r="C10" s="88">
        <f t="shared" si="1"/>
        <v>727.0776227</v>
      </c>
      <c r="D10" s="89" t="str">
        <f>VLOOKUP(A10,'Classement RoC'!$B$2:$C$150,1,0)</f>
        <v>roudoudou759</v>
      </c>
      <c r="E10" s="112" t="str">
        <f t="shared" si="2"/>
        <v/>
      </c>
      <c r="F10" s="110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>
      <c r="A11" s="107" t="str">
        <f>IFERROR(__xludf.DUMMYFUNCTION("""COMPUTED_VALUE"""),"rastamokett")</f>
        <v>rastamokett</v>
      </c>
      <c r="B11" s="111">
        <v>10.0</v>
      </c>
      <c r="C11" s="88">
        <f t="shared" si="1"/>
        <v>694.8145109</v>
      </c>
      <c r="D11" s="89" t="str">
        <f>VLOOKUP(A11,'Classement RoC'!$B$2:$C$150,1,0)</f>
        <v>rastamokett</v>
      </c>
      <c r="E11" s="112" t="str">
        <f t="shared" si="2"/>
        <v/>
      </c>
      <c r="F11" s="110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>
      <c r="A12" s="107" t="str">
        <f>IFERROR(__xludf.DUMMYFUNCTION("""COMPUTED_VALUE"""),"chatouill86")</f>
        <v>chatouill86</v>
      </c>
      <c r="B12" s="108">
        <v>11.0</v>
      </c>
      <c r="C12" s="88">
        <f t="shared" si="1"/>
        <v>665.4072694</v>
      </c>
      <c r="D12" s="89" t="str">
        <f>VLOOKUP(A12,'Classement RoC'!$B$2:$C$150,1,0)</f>
        <v>chatouill86</v>
      </c>
      <c r="E12" s="112" t="str">
        <f t="shared" si="2"/>
        <v/>
      </c>
      <c r="F12" s="110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>
      <c r="A13" s="107" t="str">
        <f>IFERROR(__xludf.DUMMYFUNCTION("""COMPUTED_VALUE"""),"COMBERS")</f>
        <v>COMBERS</v>
      </c>
      <c r="B13" s="111">
        <v>12.0</v>
      </c>
      <c r="C13" s="88">
        <f t="shared" si="1"/>
        <v>638.3226119</v>
      </c>
      <c r="D13" s="89" t="str">
        <f>VLOOKUP(A13,'Classement RoC'!$B$2:$C$150,1,0)</f>
        <v>COMBERS</v>
      </c>
      <c r="E13" s="112" t="str">
        <f t="shared" si="2"/>
        <v/>
      </c>
      <c r="F13" s="110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>
      <c r="A14" s="107" t="str">
        <f>IFERROR(__xludf.DUMMYFUNCTION("""COMPUTED_VALUE"""),"gregmoore")</f>
        <v>gregmoore</v>
      </c>
      <c r="B14" s="108">
        <v>13.0</v>
      </c>
      <c r="C14" s="88">
        <f t="shared" si="1"/>
        <v>613.162771</v>
      </c>
      <c r="D14" s="89" t="str">
        <f>VLOOKUP(A14,'Classement RoC'!$B$2:$C$150,1,0)</f>
        <v>Gregmoore</v>
      </c>
      <c r="E14" s="112" t="str">
        <f t="shared" si="2"/>
        <v/>
      </c>
      <c r="F14" s="110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>
      <c r="A15" s="107" t="str">
        <f>IFERROR(__xludf.DUMMYFUNCTION("""COMPUTED_VALUE"""),"Gregol2")</f>
        <v>Gregol2</v>
      </c>
      <c r="B15" s="111">
        <v>14.0</v>
      </c>
      <c r="C15" s="88">
        <f t="shared" si="1"/>
        <v>589.6234733</v>
      </c>
      <c r="D15" s="89" t="str">
        <f>VLOOKUP(A15,'Classement RoC'!$B$2:$C$150,1,0)</f>
        <v>gregol2</v>
      </c>
      <c r="E15" s="112" t="str">
        <f t="shared" si="2"/>
        <v/>
      </c>
      <c r="F15" s="110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>
      <c r="A16" s="107" t="str">
        <f>IFERROR(__xludf.DUMMYFUNCTION("""COMPUTED_VALUE"""),"Mikalack")</f>
        <v>Mikalack</v>
      </c>
      <c r="B16" s="108">
        <v>15.0</v>
      </c>
      <c r="C16" s="88">
        <f t="shared" si="1"/>
        <v>567.4669588</v>
      </c>
      <c r="D16" s="89" t="str">
        <f>VLOOKUP(A16,'Classement RoC'!$B$2:$C$150,1,0)</f>
        <v>Mikalack</v>
      </c>
      <c r="E16" s="112" t="str">
        <f t="shared" si="2"/>
        <v/>
      </c>
      <c r="F16" s="110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>
      <c r="A17" s="107" t="str">
        <f>IFERROR(__xludf.DUMMYFUNCTION("""COMPUTED_VALUE"""),"butterfly-as")</f>
        <v>butterfly-as</v>
      </c>
      <c r="B17" s="111">
        <v>16.0</v>
      </c>
      <c r="C17" s="88">
        <f t="shared" si="1"/>
        <v>546.5040343</v>
      </c>
      <c r="D17" s="89" t="str">
        <f>VLOOKUP(A17,'Classement RoC'!$B$2:$C$150,1,0)</f>
        <v>Butterfly-As</v>
      </c>
      <c r="E17" s="112" t="str">
        <f t="shared" si="2"/>
        <v/>
      </c>
      <c r="F17" s="110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>
      <c r="A18" s="107" t="str">
        <f>IFERROR(__xludf.DUMMYFUNCTION("""COMPUTED_VALUE"""),"_VisMaVie_")</f>
        <v>_VisMaVie_</v>
      </c>
      <c r="B18" s="108">
        <v>17.0</v>
      </c>
      <c r="C18" s="88">
        <f t="shared" si="1"/>
        <v>526.5817697</v>
      </c>
      <c r="D18" s="89" t="str">
        <f>VLOOKUP(A18,'Classement RoC'!$B$2:$C$150,1,0)</f>
        <v>_VisMaVie_</v>
      </c>
      <c r="E18" s="112" t="str">
        <f t="shared" si="2"/>
        <v/>
      </c>
      <c r="F18" s="110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>
      <c r="A19" s="107" t="str">
        <f>IFERROR(__xludf.DUMMYFUNCTION("""COMPUTED_VALUE"""),"LEGOLEGOTE")</f>
        <v>LEGOLEGOTE</v>
      </c>
      <c r="B19" s="111">
        <v>18.0</v>
      </c>
      <c r="C19" s="88">
        <f t="shared" si="1"/>
        <v>507.5748401</v>
      </c>
      <c r="D19" s="89" t="str">
        <f>VLOOKUP(A19,'Classement RoC'!$B$2:$C$150,1,0)</f>
        <v>LEGOLEGOTE</v>
      </c>
      <c r="E19" s="112" t="str">
        <f t="shared" si="2"/>
        <v/>
      </c>
      <c r="F19" s="110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>
      <c r="A20" s="107" t="str">
        <f>IFERROR(__xludf.DUMMYFUNCTION("""COMPUTED_VALUE"""),"MaLLcoLLm..")</f>
        <v>MaLLcoLLm..</v>
      </c>
      <c r="B20" s="108">
        <v>19.0</v>
      </c>
      <c r="C20" s="88">
        <f t="shared" si="1"/>
        <v>489.3792957</v>
      </c>
      <c r="D20" s="89" t="str">
        <f>VLOOKUP(A20,'Classement RoC'!$B$2:$C$150,1,0)</f>
        <v>MaLLcoLLm..</v>
      </c>
      <c r="E20" s="112" t="str">
        <f t="shared" si="2"/>
        <v/>
      </c>
      <c r="F20" s="110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>
      <c r="A21" s="107" t="str">
        <f>IFERROR(__xludf.DUMMYFUNCTION("""COMPUTED_VALUE"""),"Sab86360")</f>
        <v>Sab86360</v>
      </c>
      <c r="B21" s="111">
        <v>20.0</v>
      </c>
      <c r="C21" s="88">
        <f t="shared" si="1"/>
        <v>471.907987</v>
      </c>
      <c r="D21" s="89" t="str">
        <f>VLOOKUP(A21,'Classement RoC'!$B$2:$C$150,1,0)</f>
        <v>Sab86360</v>
      </c>
      <c r="E21" s="112" t="str">
        <f t="shared" si="2"/>
        <v/>
      </c>
      <c r="F21" s="110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>
      <c r="A22" s="107" t="str">
        <f>IFERROR(__xludf.DUMMYFUNCTION("""COMPUTED_VALUE"""),"sukkel")</f>
        <v>sukkel</v>
      </c>
      <c r="B22" s="108">
        <v>21.0</v>
      </c>
      <c r="C22" s="88">
        <f t="shared" si="1"/>
        <v>455.0871464</v>
      </c>
      <c r="D22" s="89" t="str">
        <f>VLOOKUP(A22,'Classement RoC'!$B$2:$C$150,1,0)</f>
        <v>sukkel</v>
      </c>
      <c r="E22" s="112" t="str">
        <f t="shared" si="2"/>
        <v/>
      </c>
      <c r="F22" s="110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>
      <c r="A23" s="107" t="str">
        <f>IFERROR(__xludf.DUMMYFUNCTION("""COMPUTED_VALUE"""),"Patgaret")</f>
        <v>Patgaret</v>
      </c>
      <c r="B23" s="111">
        <v>22.0</v>
      </c>
      <c r="C23" s="88">
        <f t="shared" si="1"/>
        <v>438.8537941</v>
      </c>
      <c r="D23" s="89" t="str">
        <f>VLOOKUP(A23,'Classement RoC'!$B$2:$C$150,1,0)</f>
        <v>Patgaret</v>
      </c>
      <c r="E23" s="112" t="str">
        <f t="shared" si="2"/>
        <v/>
      </c>
      <c r="F23" s="110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>
      <c r="A24" s="107" t="str">
        <f>IFERROR(__xludf.DUMMYFUNCTION("""COMPUTED_VALUE"""),"Vaillant 86")</f>
        <v>Vaillant 86</v>
      </c>
      <c r="B24" s="108">
        <v>23.0</v>
      </c>
      <c r="C24" s="88">
        <f t="shared" si="1"/>
        <v>423.1537406</v>
      </c>
      <c r="D24" s="89" t="str">
        <f>VLOOKUP(A24,'Classement RoC'!$B$2:$C$150,1,0)</f>
        <v>vaillant 86</v>
      </c>
      <c r="E24" s="112" t="str">
        <f t="shared" si="2"/>
        <v/>
      </c>
      <c r="F24" s="110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>
      <c r="A25" s="107" t="str">
        <f>IFERROR(__xludf.DUMMYFUNCTION("""COMPUTED_VALUE"""),"NOVICEMYSTIC")</f>
        <v>NOVICEMYSTIC</v>
      </c>
      <c r="B25" s="111">
        <v>24.0</v>
      </c>
      <c r="C25" s="88">
        <f t="shared" si="1"/>
        <v>407.940029</v>
      </c>
      <c r="D25" s="89" t="str">
        <f>VLOOKUP(A25,'Classement RoC'!$B$2:$C$150,1,0)</f>
        <v>NOVICEMYSTIC</v>
      </c>
      <c r="E25" s="112" t="str">
        <f t="shared" si="2"/>
        <v/>
      </c>
      <c r="F25" s="110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>
      <c r="A26" s="107" t="str">
        <f>IFERROR(__xludf.DUMMYFUNCTION("""COMPUTED_VALUE"""),"Abrakada")</f>
        <v>Abrakada</v>
      </c>
      <c r="B26" s="108">
        <v>25.0</v>
      </c>
      <c r="C26" s="88">
        <f t="shared" si="1"/>
        <v>393.1717071</v>
      </c>
      <c r="D26" s="89" t="str">
        <f>VLOOKUP(A26,'Classement RoC'!$B$2:$C$150,1,0)</f>
        <v>Abrakada</v>
      </c>
      <c r="E26" s="112" t="str">
        <f t="shared" si="2"/>
        <v/>
      </c>
      <c r="F26" s="110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>
      <c r="A27" s="107" t="str">
        <f>IFERROR(__xludf.DUMMYFUNCTION("""COMPUTED_VALUE"""),"..mamat86..")</f>
        <v>..mamat86..</v>
      </c>
      <c r="B27" s="111">
        <v>26.0</v>
      </c>
      <c r="C27" s="88">
        <f t="shared" si="1"/>
        <v>378.8128478</v>
      </c>
      <c r="D27" s="89" t="str">
        <f>VLOOKUP(A27,'Classement RoC'!$B$2:$C$150,1,0)</f>
        <v>..mamat86..</v>
      </c>
      <c r="E27" s="112" t="str">
        <f t="shared" si="2"/>
        <v/>
      </c>
      <c r="F27" s="110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>
      <c r="A28" s="107" t="str">
        <f>IFERROR(__xludf.DUMMYFUNCTION("""COMPUTED_VALUE"""),"Balzen86")</f>
        <v>Balzen86</v>
      </c>
      <c r="B28" s="108">
        <v>27.0</v>
      </c>
      <c r="C28" s="88">
        <f t="shared" si="1"/>
        <v>364.8317611</v>
      </c>
      <c r="D28" s="89" t="str">
        <f>VLOOKUP(A28,'Classement RoC'!$B$2:$C$150,1,0)</f>
        <v>Balzen86</v>
      </c>
      <c r="E28" s="112" t="str">
        <f t="shared" si="2"/>
        <v/>
      </c>
      <c r="F28" s="110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>
      <c r="A29" s="107" t="str">
        <f>IFERROR(__xludf.DUMMYFUNCTION("""COMPUTED_VALUE"""),"QQKicall")</f>
        <v>QQKicall</v>
      </c>
      <c r="B29" s="111">
        <v>28.0</v>
      </c>
      <c r="C29" s="88">
        <f t="shared" si="1"/>
        <v>351.2003544</v>
      </c>
      <c r="D29" s="89" t="str">
        <f>VLOOKUP(A29,'Classement RoC'!$B$2:$C$150,1,0)</f>
        <v>QQKicall</v>
      </c>
      <c r="E29" s="112" t="str">
        <f t="shared" si="2"/>
        <v/>
      </c>
      <c r="F29" s="110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>
      <c r="A30" s="107" t="str">
        <f>IFERROR(__xludf.DUMMYFUNCTION("""COMPUTED_VALUE"""),"Miss_Prissy")</f>
        <v>Miss_Prissy</v>
      </c>
      <c r="B30" s="108">
        <v>29.0</v>
      </c>
      <c r="C30" s="88">
        <f t="shared" si="1"/>
        <v>337.8936084</v>
      </c>
      <c r="D30" s="89" t="str">
        <f>VLOOKUP(A30,'Classement RoC'!$B$2:$C$150,1,0)</f>
        <v>Miss_Prissy</v>
      </c>
      <c r="E30" s="112" t="str">
        <f t="shared" si="2"/>
        <v/>
      </c>
      <c r="F30" s="110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>
      <c r="A31" s="107" t="str">
        <f>IFERROR(__xludf.DUMMYFUNCTION("""COMPUTED_VALUE"""),"Jennyyy8")</f>
        <v>Jennyyy8</v>
      </c>
      <c r="B31" s="111">
        <v>30.0</v>
      </c>
      <c r="C31" s="88">
        <f t="shared" si="1"/>
        <v>324.8891448</v>
      </c>
      <c r="D31" s="89" t="str">
        <f>VLOOKUP(A31,'Classement RoC'!$B$2:$C$150,1,0)</f>
        <v>Jennyyy8</v>
      </c>
      <c r="E31" s="112" t="str">
        <f t="shared" si="2"/>
        <v/>
      </c>
      <c r="F31" s="110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>
      <c r="A32" s="107" t="str">
        <f>IFERROR(__xludf.DUMMYFUNCTION("""COMPUTED_VALUE"""),"Kevfurious")</f>
        <v>Kevfurious</v>
      </c>
      <c r="B32" s="108">
        <v>31.0</v>
      </c>
      <c r="C32" s="88">
        <f t="shared" si="1"/>
        <v>312.1668677</v>
      </c>
      <c r="D32" s="89" t="str">
        <f>VLOOKUP(A32,'Classement RoC'!$B$2:$C$150,1,0)</f>
        <v>Kevfurious</v>
      </c>
      <c r="E32" s="112" t="str">
        <f t="shared" si="2"/>
        <v/>
      </c>
      <c r="F32" s="110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>
      <c r="A33" s="107" t="str">
        <f>IFERROR(__xludf.DUMMYFUNCTION("""COMPUTED_VALUE"""),"chAAtAlere")</f>
        <v>chAAtAlere</v>
      </c>
      <c r="B33" s="111">
        <v>32.0</v>
      </c>
      <c r="C33" s="88">
        <f t="shared" si="1"/>
        <v>299.7086631</v>
      </c>
      <c r="D33" s="89" t="str">
        <f>VLOOKUP(A33,'Classement RoC'!$B$2:$C$150,1,0)</f>
        <v>chAAtAlere</v>
      </c>
      <c r="E33" s="112" t="str">
        <f t="shared" si="2"/>
        <v/>
      </c>
      <c r="F33" s="110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>
      <c r="A34" s="107" t="str">
        <f>IFERROR(__xludf.DUMMYFUNCTION("""COMPUTED_VALUE"""),"Mako Lemore")</f>
        <v>Mako Lemore</v>
      </c>
      <c r="B34" s="108">
        <v>33.0</v>
      </c>
      <c r="C34" s="88">
        <f t="shared" si="1"/>
        <v>287.4981465</v>
      </c>
      <c r="D34" s="89" t="str">
        <f>VLOOKUP(A34,'Classement RoC'!$B$2:$C$150,1,0)</f>
        <v>Mako Lemore</v>
      </c>
      <c r="E34" s="112" t="str">
        <f t="shared" si="2"/>
        <v/>
      </c>
      <c r="F34" s="110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>
      <c r="A35" s="107" t="str">
        <f>IFERROR(__xludf.DUMMYFUNCTION("""COMPUTED_VALUE"""),"SIr_Tango")</f>
        <v>SIr_Tango</v>
      </c>
      <c r="B35" s="111">
        <v>34.0</v>
      </c>
      <c r="C35" s="88">
        <f t="shared" si="1"/>
        <v>275.5204495</v>
      </c>
      <c r="D35" s="89" t="str">
        <f>VLOOKUP(A35,'Classement RoC'!$B$2:$C$150,1,0)</f>
        <v>SIr_Tango</v>
      </c>
      <c r="E35" s="112" t="str">
        <f t="shared" si="2"/>
        <v/>
      </c>
      <c r="F35" s="110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>
      <c r="A36" s="107" t="str">
        <f>IFERROR(__xludf.DUMMYFUNCTION("""COMPUTED_VALUE"""),"Loulou79")</f>
        <v>Loulou79</v>
      </c>
      <c r="B36" s="108">
        <v>35.0</v>
      </c>
      <c r="C36" s="88">
        <f t="shared" si="1"/>
        <v>263.7620377</v>
      </c>
      <c r="D36" s="89" t="str">
        <f>VLOOKUP(A36,'Classement RoC'!$B$2:$C$150,1,0)</f>
        <v>Loulou79</v>
      </c>
      <c r="E36" s="112" t="str">
        <f t="shared" si="2"/>
        <v/>
      </c>
      <c r="F36" s="110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>
      <c r="A37" s="107" t="str">
        <f>IFERROR(__xludf.DUMMYFUNCTION("""COMPUTED_VALUE"""),"Like_A_Fish")</f>
        <v>Like_A_Fish</v>
      </c>
      <c r="B37" s="111">
        <v>36.0</v>
      </c>
      <c r="C37" s="88">
        <f t="shared" si="1"/>
        <v>252.2105557</v>
      </c>
      <c r="D37" s="89" t="str">
        <f>VLOOKUP(A37,'Classement RoC'!$B$2:$C$150,1,0)</f>
        <v>Like_A_Fish</v>
      </c>
      <c r="E37" s="112" t="str">
        <f t="shared" si="2"/>
        <v/>
      </c>
      <c r="F37" s="110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>
      <c r="A38" s="107" t="str">
        <f>IFERROR(__xludf.DUMMYFUNCTION("""COMPUTED_VALUE"""),"Pachavi")</f>
        <v>Pachavi</v>
      </c>
      <c r="B38" s="108">
        <v>37.0</v>
      </c>
      <c r="C38" s="88">
        <f t="shared" si="1"/>
        <v>240.8546936</v>
      </c>
      <c r="D38" s="89" t="str">
        <f>VLOOKUP(A38,'Classement RoC'!$B$2:$C$150,1,0)</f>
        <v>Pachavi</v>
      </c>
      <c r="E38" s="112" t="str">
        <f t="shared" si="2"/>
        <v/>
      </c>
      <c r="F38" s="110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>
      <c r="A39" s="107" t="str">
        <f>IFERROR(__xludf.DUMMYFUNCTION("""COMPUTED_VALUE"""),"_Sale-Bet_")</f>
        <v>_Sale-Bet_</v>
      </c>
      <c r="B39" s="111">
        <v>38.0</v>
      </c>
      <c r="C39" s="88">
        <f t="shared" si="1"/>
        <v>229.6840719</v>
      </c>
      <c r="D39" s="89" t="str">
        <f>VLOOKUP(A39,'Classement RoC'!$B$2:$C$150,1,0)</f>
        <v>_Sale-Bet_</v>
      </c>
      <c r="E39" s="112" t="str">
        <f t="shared" si="2"/>
        <v/>
      </c>
      <c r="F39" s="110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>
      <c r="A40" s="107" t="str">
        <f>IFERROR(__xludf.DUMMYFUNCTION("""COMPUTED_VALUE"""),"x calou61")</f>
        <v>x calou61</v>
      </c>
      <c r="B40" s="108">
        <v>39.0</v>
      </c>
      <c r="C40" s="88">
        <f t="shared" si="1"/>
        <v>218.6891419</v>
      </c>
      <c r="D40" s="89" t="str">
        <f>VLOOKUP(A40,'Classement RoC'!$B$2:$C$150,1,0)</f>
        <v>x calou61</v>
      </c>
      <c r="E40" s="112" t="str">
        <f t="shared" si="2"/>
        <v/>
      </c>
      <c r="F40" s="110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>
      <c r="A41" s="107" t="str">
        <f>IFERROR(__xludf.DUMMYFUNCTION("""COMPUTED_VALUE"""),"Fistipanda")</f>
        <v>Fistipanda</v>
      </c>
      <c r="B41" s="111">
        <v>40.0</v>
      </c>
      <c r="C41" s="88">
        <f t="shared" si="1"/>
        <v>207.8610991</v>
      </c>
      <c r="D41" s="89" t="str">
        <f>VLOOKUP(A41,'Classement RoC'!$B$2:$C$150,1,0)</f>
        <v>Fistipanda</v>
      </c>
      <c r="E41" s="112" t="str">
        <f t="shared" si="2"/>
        <v/>
      </c>
      <c r="F41" s="110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>
      <c r="A42" s="107" t="str">
        <f>IFERROR(__xludf.DUMMYFUNCTION("""COMPUTED_VALUE"""),"KamehamehAS")</f>
        <v>KamehamehAS</v>
      </c>
      <c r="B42" s="108">
        <v>41.0</v>
      </c>
      <c r="C42" s="88">
        <f t="shared" si="1"/>
        <v>197.191807</v>
      </c>
      <c r="D42" s="89" t="str">
        <f>VLOOKUP(A42,'Classement RoC'!$B$2:$C$150,1,0)</f>
        <v>KamehamehAS</v>
      </c>
      <c r="E42" s="112" t="str">
        <f t="shared" si="2"/>
        <v/>
      </c>
      <c r="F42" s="110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>
      <c r="A43" s="107" t="str">
        <f>IFERROR(__xludf.DUMMYFUNCTION("""COMPUTED_VALUE"""),"cassius-86")</f>
        <v>cassius-86</v>
      </c>
      <c r="B43" s="111">
        <v>42.0</v>
      </c>
      <c r="C43" s="88">
        <f t="shared" si="1"/>
        <v>186.6737317</v>
      </c>
      <c r="D43" s="89" t="str">
        <f>VLOOKUP(A43,'Classement RoC'!$B$2:$C$150,1,0)</f>
        <v>cassius-86</v>
      </c>
      <c r="E43" s="112" t="str">
        <f t="shared" si="2"/>
        <v/>
      </c>
      <c r="F43" s="110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>
      <c r="A44" s="107" t="str">
        <f>IFERROR(__xludf.DUMMYFUNCTION("""COMPUTED_VALUE"""),"Redblood92")</f>
        <v>Redblood92</v>
      </c>
      <c r="B44" s="108">
        <v>43.0</v>
      </c>
      <c r="C44" s="88">
        <f t="shared" si="1"/>
        <v>176.2998827</v>
      </c>
      <c r="D44" s="89" t="str">
        <f>VLOOKUP(A44,'Classement RoC'!$B$2:$C$150,1,0)</f>
        <v>Redblood92</v>
      </c>
      <c r="E44" s="112" t="str">
        <f t="shared" si="2"/>
        <v/>
      </c>
      <c r="F44" s="110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>
      <c r="A45" s="107" t="str">
        <f>IFERROR(__xludf.DUMMYFUNCTION("""COMPUTED_VALUE"""),"Legabodu86")</f>
        <v>Legabodu86</v>
      </c>
      <c r="B45" s="111">
        <v>44.0</v>
      </c>
      <c r="C45" s="88">
        <f t="shared" si="1"/>
        <v>166.063762</v>
      </c>
      <c r="D45" s="89" t="str">
        <f>VLOOKUP(A45,'Classement RoC'!$B$2:$C$150,1,0)</f>
        <v>Legabodu86</v>
      </c>
      <c r="E45" s="112" t="str">
        <f t="shared" si="2"/>
        <v/>
      </c>
      <c r="F45" s="110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>
      <c r="A46" s="107" t="str">
        <f>IFERROR(__xludf.DUMMYFUNCTION("""COMPUTED_VALUE"""),"BARBAPAPA.")</f>
        <v>BARBAPAPA.</v>
      </c>
      <c r="B46" s="108">
        <v>45.0</v>
      </c>
      <c r="C46" s="88">
        <f t="shared" si="1"/>
        <v>155.9593187</v>
      </c>
      <c r="D46" s="89" t="str">
        <f>VLOOKUP(A46,'Classement RoC'!$B$2:$C$150,1,0)</f>
        <v>BARBAPAPA.</v>
      </c>
      <c r="E46" s="112" t="str">
        <f t="shared" si="2"/>
        <v/>
      </c>
      <c r="F46" s="110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>
      <c r="A47" s="107" t="str">
        <f>IFERROR(__xludf.DUMMYFUNCTION("""COMPUTED_VALUE"""),"Mitch")</f>
        <v>Mitch</v>
      </c>
      <c r="B47" s="111">
        <v>46.0</v>
      </c>
      <c r="C47" s="88">
        <f t="shared" si="1"/>
        <v>145.9809081</v>
      </c>
      <c r="D47" s="89" t="str">
        <f>VLOOKUP(A47,'Classement RoC'!$B$2:$C$150,1,0)</f>
        <v>Mitch</v>
      </c>
      <c r="E47" s="112" t="str">
        <f t="shared" si="2"/>
        <v/>
      </c>
      <c r="F47" s="110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>
      <c r="A48" s="107" t="str">
        <f>IFERROR(__xludf.DUMMYFUNCTION("""COMPUTED_VALUE"""),"ludolab")</f>
        <v>ludolab</v>
      </c>
      <c r="B48" s="108">
        <v>47.0</v>
      </c>
      <c r="C48" s="88">
        <f t="shared" si="1"/>
        <v>136.1232567</v>
      </c>
      <c r="D48" s="89" t="str">
        <f>VLOOKUP(A48,'Classement RoC'!$B$2:$C$150,1,0)</f>
        <v>ludolab</v>
      </c>
      <c r="E48" s="112" t="str">
        <f t="shared" si="2"/>
        <v/>
      </c>
      <c r="F48" s="110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>
      <c r="A49" s="107" t="str">
        <f>IFERROR(__xludf.DUMMYFUNCTION("""COMPUTED_VALUE"""),"Ram-outcho86")</f>
        <v>Ram-outcho86</v>
      </c>
      <c r="B49" s="111">
        <v>48.0</v>
      </c>
      <c r="C49" s="88">
        <f t="shared" si="1"/>
        <v>126.3814293</v>
      </c>
      <c r="D49" s="89" t="str">
        <f>VLOOKUP(A49,'Classement RoC'!$B$2:$C$150,1,0)</f>
        <v>Ram-outcho86</v>
      </c>
      <c r="E49" s="112" t="str">
        <f t="shared" si="2"/>
        <v/>
      </c>
      <c r="F49" s="110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>
      <c r="A50" s="107" t="str">
        <f>IFERROR(__xludf.DUMMYFUNCTION("""COMPUTED_VALUE"""),"i K K i")</f>
        <v>i K K i</v>
      </c>
      <c r="B50" s="108">
        <v>49.0</v>
      </c>
      <c r="C50" s="88">
        <f t="shared" si="1"/>
        <v>116.7508009</v>
      </c>
      <c r="D50" s="89" t="str">
        <f>VLOOKUP(A50,'Classement RoC'!$B$2:$C$150,1,0)</f>
        <v>i K K i</v>
      </c>
      <c r="E50" s="112" t="str">
        <f t="shared" si="2"/>
        <v/>
      </c>
      <c r="F50" s="110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>
      <c r="A51" s="107" t="str">
        <f>IFERROR(__xludf.DUMMYFUNCTION("""COMPUTED_VALUE"""),"Blochedu86")</f>
        <v>Blochedu86</v>
      </c>
      <c r="B51" s="111">
        <v>50.0</v>
      </c>
      <c r="C51" s="88">
        <f t="shared" si="1"/>
        <v>107.2270311</v>
      </c>
      <c r="D51" s="89" t="str">
        <f>VLOOKUP(A51,'Classement RoC'!$B$2:$C$150,1,0)</f>
        <v>Blochedu86</v>
      </c>
      <c r="E51" s="112" t="str">
        <f t="shared" si="2"/>
        <v/>
      </c>
      <c r="F51" s="110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>
      <c r="A52" s="107" t="str">
        <f>IFERROR(__xludf.DUMMYFUNCTION("""COMPUTED_VALUE"""),"christ86000")</f>
        <v>christ86000</v>
      </c>
      <c r="B52" s="108">
        <v>51.0</v>
      </c>
      <c r="C52" s="88">
        <f t="shared" si="1"/>
        <v>97.80604045</v>
      </c>
      <c r="D52" s="89" t="str">
        <f>VLOOKUP(A52,'Classement RoC'!$B$2:$C$150,1,0)</f>
        <v>christ86000</v>
      </c>
      <c r="E52" s="112" t="str">
        <f t="shared" si="2"/>
        <v/>
      </c>
      <c r="F52" s="110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>
      <c r="A53" s="107" t="str">
        <f>IFERROR(__xludf.DUMMYFUNCTION("""COMPUTED_VALUE"""),"SINGE7")</f>
        <v>SINGE7</v>
      </c>
      <c r="B53" s="111">
        <v>52.0</v>
      </c>
      <c r="C53" s="88">
        <f t="shared" si="1"/>
        <v>88.48399048</v>
      </c>
      <c r="D53" s="89" t="str">
        <f>VLOOKUP(A53,'Classement RoC'!$B$2:$C$150,1,0)</f>
        <v>SINGE7</v>
      </c>
      <c r="E53" s="112" t="str">
        <f t="shared" si="2"/>
        <v/>
      </c>
      <c r="F53" s="110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>
      <c r="A54" s="107" t="str">
        <f>IFERROR(__xludf.DUMMYFUNCTION("""COMPUTED_VALUE"""),"chocobueno")</f>
        <v>chocobueno</v>
      </c>
      <c r="B54" s="108">
        <v>53.0</v>
      </c>
      <c r="C54" s="88">
        <f t="shared" si="1"/>
        <v>79.25726439</v>
      </c>
      <c r="D54" s="89" t="str">
        <f>VLOOKUP(A54,'Classement RoC'!$B$2:$C$150,1,0)</f>
        <v>chocobueno</v>
      </c>
      <c r="E54" s="112" t="str">
        <f t="shared" si="2"/>
        <v/>
      </c>
      <c r="F54" s="110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>
      <c r="A55" s="107" t="str">
        <f>IFERROR(__xludf.DUMMYFUNCTION("""COMPUTED_VALUE"""),"POMB1664")</f>
        <v>POMB1664</v>
      </c>
      <c r="B55" s="111">
        <v>54.0</v>
      </c>
      <c r="C55" s="88">
        <f t="shared" si="1"/>
        <v>70.1224503</v>
      </c>
      <c r="D55" s="89" t="str">
        <f>VLOOKUP(A55,'Classement RoC'!$B$2:$C$150,1,0)</f>
        <v>POMB1664</v>
      </c>
      <c r="E55" s="112" t="str">
        <f t="shared" si="2"/>
        <v/>
      </c>
      <c r="F55" s="110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>
      <c r="A56" s="107" t="str">
        <f>IFERROR(__xludf.DUMMYFUNCTION("""COMPUTED_VALUE"""),"Kaio Du Nord")</f>
        <v>Kaio Du Nord</v>
      </c>
      <c r="B56" s="108">
        <v>55.0</v>
      </c>
      <c r="C56" s="88">
        <f t="shared" si="1"/>
        <v>61.07632592</v>
      </c>
      <c r="D56" s="89" t="str">
        <f>VLOOKUP(A56,'Classement RoC'!$B$2:$C$150,1,0)</f>
        <v>Kaio Du Nord</v>
      </c>
      <c r="E56" s="112" t="str">
        <f t="shared" si="2"/>
        <v/>
      </c>
      <c r="F56" s="110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>
      <c r="A57" s="107" t="str">
        <f>IFERROR(__xludf.DUMMYFUNCTION("""COMPUTED_VALUE"""),"Rukia_ichigo")</f>
        <v>Rukia_ichigo</v>
      </c>
      <c r="B57" s="111">
        <v>56.0</v>
      </c>
      <c r="C57" s="88">
        <f t="shared" si="1"/>
        <v>52.11584454</v>
      </c>
      <c r="D57" s="89" t="str">
        <f>VLOOKUP(A57,'Classement RoC'!$B$2:$C$150,1,0)</f>
        <v>Rukia_ichigo</v>
      </c>
      <c r="E57" s="112" t="str">
        <f t="shared" si="2"/>
        <v/>
      </c>
      <c r="F57" s="110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>
      <c r="A58" s="107" t="str">
        <f>IFERROR(__xludf.DUMMYFUNCTION("""COMPUTED_VALUE"""),"Garou du 86")</f>
        <v>Garou du 86</v>
      </c>
      <c r="B58" s="108">
        <v>57.0</v>
      </c>
      <c r="C58" s="88">
        <f t="shared" si="1"/>
        <v>43.23812241</v>
      </c>
      <c r="D58" s="89" t="str">
        <f>VLOOKUP(A58,'Classement RoC'!$B$2:$C$150,1,0)</f>
        <v>Garou du 86</v>
      </c>
      <c r="E58" s="112" t="str">
        <f t="shared" si="2"/>
        <v/>
      </c>
      <c r="F58" s="110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>
      <c r="A59" s="107" t="str">
        <f>IFERROR(__xludf.DUMMYFUNCTION("""COMPUTED_VALUE"""),"PocketBike")</f>
        <v>PocketBike</v>
      </c>
      <c r="B59" s="111">
        <v>58.0</v>
      </c>
      <c r="C59" s="88">
        <f t="shared" si="1"/>
        <v>34.44042715</v>
      </c>
      <c r="D59" s="89" t="str">
        <f>VLOOKUP(A59,'Classement RoC'!$B$2:$C$150,1,0)</f>
        <v>PocketBike</v>
      </c>
      <c r="E59" s="112" t="str">
        <f t="shared" si="2"/>
        <v/>
      </c>
      <c r="F59" s="110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>
      <c r="A60" s="107" t="str">
        <f>IFERROR(__xludf.DUMMYFUNCTION("""COMPUTED_VALUE"""),"kiki86 x")</f>
        <v>kiki86 x</v>
      </c>
      <c r="B60" s="108">
        <v>59.0</v>
      </c>
      <c r="C60" s="88">
        <f t="shared" si="1"/>
        <v>25.72016724</v>
      </c>
      <c r="D60" s="89" t="str">
        <f>VLOOKUP(A60,'Classement RoC'!$B$2:$C$150,1,0)</f>
        <v>kiki86 x</v>
      </c>
      <c r="E60" s="112" t="str">
        <f t="shared" si="2"/>
        <v/>
      </c>
      <c r="F60" s="110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>
      <c r="A61" s="107" t="str">
        <f>IFERROR(__xludf.DUMMYFUNCTION("""COMPUTED_VALUE"""),"RouteDuRhum")</f>
        <v>RouteDuRhum</v>
      </c>
      <c r="B61" s="111">
        <v>60.0</v>
      </c>
      <c r="C61" s="88">
        <f t="shared" si="1"/>
        <v>17.07488233</v>
      </c>
      <c r="D61" s="89" t="str">
        <f>VLOOKUP(A61,'Classement RoC'!$B$2:$C$150,1,0)</f>
        <v>RouteDuRhum</v>
      </c>
      <c r="E61" s="112" t="str">
        <f t="shared" si="2"/>
        <v/>
      </c>
      <c r="F61" s="110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>
      <c r="A62" s="107" t="str">
        <f>IFERROR(__xludf.DUMMYFUNCTION("""COMPUTED_VALUE"""),"AKlibur")</f>
        <v>AKlibur</v>
      </c>
      <c r="B62" s="108">
        <v>61.0</v>
      </c>
      <c r="C62" s="88">
        <f t="shared" si="1"/>
        <v>8.50223447</v>
      </c>
      <c r="D62" s="89" t="str">
        <f>VLOOKUP(A62,'Classement RoC'!$B$2:$C$150,1,0)</f>
        <v>AKlibur</v>
      </c>
      <c r="E62" s="112" t="str">
        <f t="shared" si="2"/>
        <v/>
      </c>
      <c r="F62" s="110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>
      <c r="A63" s="107"/>
      <c r="B63" s="111">
        <v>62.0</v>
      </c>
      <c r="C63" s="88">
        <f t="shared" si="1"/>
        <v>0</v>
      </c>
      <c r="D63" s="89" t="str">
        <f>VLOOKUP(A63,'Classement RoC'!$B$2:$C$150,1,0)</f>
        <v>#N/A</v>
      </c>
      <c r="E63" s="112" t="str">
        <f t="shared" si="2"/>
        <v>#N/A</v>
      </c>
      <c r="F63" s="110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>
      <c r="A64" s="107"/>
      <c r="B64" s="108">
        <v>63.0</v>
      </c>
      <c r="C64" s="88">
        <f t="shared" si="1"/>
        <v>-8.4339379</v>
      </c>
      <c r="D64" s="89" t="str">
        <f>VLOOKUP(A64,'Classement RoC'!$B$2:$C$150,1,0)</f>
        <v>#N/A</v>
      </c>
      <c r="E64" s="112" t="str">
        <f t="shared" si="2"/>
        <v>#N/A</v>
      </c>
      <c r="F64" s="110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>
      <c r="A65" s="107"/>
      <c r="B65" s="111">
        <v>64.0</v>
      </c>
      <c r="C65" s="88">
        <f t="shared" si="1"/>
        <v>-16.80159603</v>
      </c>
      <c r="D65" s="89" t="str">
        <f>VLOOKUP(A65,'Classement RoC'!$B$2:$C$150,1,0)</f>
        <v>#N/A</v>
      </c>
      <c r="E65" s="112" t="str">
        <f t="shared" si="2"/>
        <v>#N/A</v>
      </c>
      <c r="F65" s="110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>
      <c r="A66" s="107"/>
      <c r="B66" s="108">
        <v>65.0</v>
      </c>
      <c r="C66" s="88">
        <f t="shared" si="1"/>
        <v>-25.10489746</v>
      </c>
      <c r="D66" s="89" t="str">
        <f>VLOOKUP(A66,'Classement RoC'!$B$2:$C$150,1,0)</f>
        <v>#N/A</v>
      </c>
      <c r="E66" s="112" t="str">
        <f t="shared" si="2"/>
        <v>#N/A</v>
      </c>
      <c r="F66" s="110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>
      <c r="A67" s="107"/>
      <c r="B67" s="111">
        <v>66.0</v>
      </c>
      <c r="C67" s="88">
        <f t="shared" si="1"/>
        <v>-33.34567736</v>
      </c>
      <c r="D67" s="89" t="str">
        <f>VLOOKUP(A67,'Classement RoC'!$B$2:$C$150,1,0)</f>
        <v>#N/A</v>
      </c>
      <c r="E67" s="112" t="str">
        <f t="shared" si="2"/>
        <v>#N/A</v>
      </c>
      <c r="F67" s="110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>
      <c r="A68" s="107"/>
      <c r="B68" s="108">
        <v>67.0</v>
      </c>
      <c r="C68" s="88">
        <f t="shared" si="1"/>
        <v>-41.52568832</v>
      </c>
      <c r="D68" s="89" t="str">
        <f>VLOOKUP(A68,'Classement RoC'!$B$2:$C$150,1,0)</f>
        <v>#N/A</v>
      </c>
      <c r="E68" s="112" t="str">
        <f t="shared" si="2"/>
        <v>#N/A</v>
      </c>
      <c r="F68" s="110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>
      <c r="A69" s="107"/>
      <c r="B69" s="111">
        <v>68.0</v>
      </c>
      <c r="C69" s="88">
        <f t="shared" si="1"/>
        <v>-49.64660536</v>
      </c>
      <c r="D69" s="89" t="str">
        <f>VLOOKUP(A69,'Classement RoC'!$B$2:$C$150,1,0)</f>
        <v>#N/A</v>
      </c>
      <c r="E69" s="112" t="str">
        <f t="shared" si="2"/>
        <v>#N/A</v>
      </c>
      <c r="F69" s="110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>
      <c r="A70" s="107"/>
      <c r="B70" s="108">
        <v>69.0</v>
      </c>
      <c r="C70" s="88">
        <f t="shared" si="1"/>
        <v>-57.71003047</v>
      </c>
      <c r="D70" s="89" t="str">
        <f>VLOOKUP(A70,'Classement RoC'!$B$2:$C$150,1,0)</f>
        <v>#N/A</v>
      </c>
      <c r="E70" s="112" t="str">
        <f t="shared" si="2"/>
        <v>#N/A</v>
      </c>
      <c r="F70" s="110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>
      <c r="A71" s="107"/>
      <c r="B71" s="111">
        <v>70.0</v>
      </c>
      <c r="C71" s="88">
        <f t="shared" si="1"/>
        <v>-65.71749689</v>
      </c>
      <c r="D71" s="89" t="str">
        <f>VLOOKUP(A71,'Classement RoC'!$B$2:$C$150,1,0)</f>
        <v>#N/A</v>
      </c>
      <c r="E71" s="112" t="str">
        <f t="shared" si="2"/>
        <v>#N/A</v>
      </c>
      <c r="F71" s="110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>
      <c r="A72" s="107"/>
      <c r="B72" s="108">
        <v>71.0</v>
      </c>
      <c r="C72" s="88">
        <f t="shared" si="1"/>
        <v>-73.67047305</v>
      </c>
      <c r="D72" s="89" t="str">
        <f>VLOOKUP(A72,'Classement RoC'!$B$2:$C$150,1,0)</f>
        <v>#N/A</v>
      </c>
      <c r="E72" s="112" t="str">
        <f t="shared" si="2"/>
        <v>#N/A</v>
      </c>
      <c r="F72" s="110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>
      <c r="A73" s="107"/>
      <c r="B73" s="111">
        <v>72.0</v>
      </c>
      <c r="C73" s="88">
        <f t="shared" si="1"/>
        <v>-81.57036623</v>
      </c>
      <c r="D73" s="89" t="str">
        <f>VLOOKUP(A73,'Classement RoC'!$B$2:$C$150,1,0)</f>
        <v>#N/A</v>
      </c>
      <c r="E73" s="112" t="str">
        <f t="shared" si="2"/>
        <v>#N/A</v>
      </c>
      <c r="F73" s="110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>
      <c r="A74" s="107"/>
      <c r="B74" s="108">
        <v>73.0</v>
      </c>
      <c r="C74" s="88">
        <f t="shared" si="1"/>
        <v>-89.41852597</v>
      </c>
      <c r="D74" s="89" t="str">
        <f>VLOOKUP(A74,'Classement RoC'!$B$2:$C$150,1,0)</f>
        <v>#N/A</v>
      </c>
      <c r="E74" s="112" t="str">
        <f t="shared" si="2"/>
        <v>#N/A</v>
      </c>
      <c r="F74" s="110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>
      <c r="A75" s="107"/>
      <c r="B75" s="111">
        <v>74.0</v>
      </c>
      <c r="C75" s="88">
        <f t="shared" si="1"/>
        <v>-97.21624725</v>
      </c>
      <c r="D75" s="89" t="str">
        <f>VLOOKUP(A75,'Classement RoC'!$B$2:$C$150,1,0)</f>
        <v>#N/A</v>
      </c>
      <c r="E75" s="112" t="str">
        <f t="shared" si="2"/>
        <v>#N/A</v>
      </c>
      <c r="F75" s="110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>
      <c r="A76" s="107"/>
      <c r="B76" s="108">
        <v>75.0</v>
      </c>
      <c r="C76" s="88">
        <f t="shared" si="1"/>
        <v>-104.9647734</v>
      </c>
      <c r="D76" s="89" t="str">
        <f>VLOOKUP(A76,'Classement RoC'!$B$2:$C$150,1,0)</f>
        <v>#N/A</v>
      </c>
      <c r="E76" s="112" t="str">
        <f t="shared" si="2"/>
        <v>#N/A</v>
      </c>
      <c r="F76" s="110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>
      <c r="A77" s="107"/>
      <c r="B77" s="111">
        <v>76.0</v>
      </c>
      <c r="C77" s="88">
        <f t="shared" si="1"/>
        <v>-112.6652991</v>
      </c>
      <c r="D77" s="89" t="str">
        <f>VLOOKUP(A77,'Classement RoC'!$B$2:$C$150,1,0)</f>
        <v>#N/A</v>
      </c>
      <c r="E77" s="112" t="str">
        <f t="shared" si="2"/>
        <v>#N/A</v>
      </c>
      <c r="F77" s="110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>
      <c r="A78" s="107"/>
      <c r="B78" s="108">
        <v>77.0</v>
      </c>
      <c r="C78" s="88">
        <f t="shared" si="1"/>
        <v>-120.3189724</v>
      </c>
      <c r="D78" s="89" t="str">
        <f>VLOOKUP(A78,'Classement RoC'!$B$2:$C$150,1,0)</f>
        <v>#N/A</v>
      </c>
      <c r="E78" s="112" t="str">
        <f t="shared" si="2"/>
        <v>#N/A</v>
      </c>
      <c r="F78" s="110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>
      <c r="A79" s="107"/>
      <c r="B79" s="111">
        <v>78.0</v>
      </c>
      <c r="C79" s="88">
        <f t="shared" si="1"/>
        <v>-127.9268977</v>
      </c>
      <c r="D79" s="89" t="str">
        <f>VLOOKUP(A79,'Classement RoC'!$B$2:$C$150,1,0)</f>
        <v>#N/A</v>
      </c>
      <c r="E79" s="112" t="str">
        <f t="shared" si="2"/>
        <v>#N/A</v>
      </c>
      <c r="F79" s="110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>
      <c r="A80" s="107"/>
      <c r="B80" s="108">
        <v>79.0</v>
      </c>
      <c r="C80" s="88">
        <f t="shared" si="1"/>
        <v>-135.4901379</v>
      </c>
      <c r="D80" s="89" t="str">
        <f>VLOOKUP(A80,'Classement RoC'!$B$2:$C$150,1,0)</f>
        <v>#N/A</v>
      </c>
      <c r="E80" s="112" t="str">
        <f t="shared" si="2"/>
        <v>#N/A</v>
      </c>
      <c r="F80" s="110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>
      <c r="A81" s="107"/>
      <c r="B81" s="111">
        <v>80.0</v>
      </c>
      <c r="C81" s="88">
        <f t="shared" si="1"/>
        <v>-143.0097161</v>
      </c>
      <c r="D81" s="89" t="str">
        <f>VLOOKUP(A81,'Classement RoC'!$B$2:$C$150,1,0)</f>
        <v>#N/A</v>
      </c>
      <c r="E81" s="112" t="str">
        <f t="shared" si="2"/>
        <v>#N/A</v>
      </c>
      <c r="F81" s="110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>
      <c r="A82" s="107"/>
      <c r="B82" s="108">
        <v>81.0</v>
      </c>
      <c r="C82" s="88">
        <f t="shared" si="1"/>
        <v>-150.4866182</v>
      </c>
      <c r="D82" s="89" t="str">
        <f>VLOOKUP(A82,'Classement RoC'!$B$2:$C$150,1,0)</f>
        <v>#N/A</v>
      </c>
      <c r="E82" s="112" t="str">
        <f t="shared" si="2"/>
        <v>#N/A</v>
      </c>
      <c r="F82" s="110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>
      <c r="A83" s="107"/>
      <c r="B83" s="111">
        <v>82.0</v>
      </c>
      <c r="C83" s="88">
        <f t="shared" si="1"/>
        <v>-157.921794</v>
      </c>
      <c r="D83" s="89" t="str">
        <f>VLOOKUP(A83,'Classement RoC'!$B$2:$C$150,1,0)</f>
        <v>#N/A</v>
      </c>
      <c r="E83" s="112" t="str">
        <f t="shared" si="2"/>
        <v>#N/A</v>
      </c>
      <c r="F83" s="110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>
      <c r="A84" s="107"/>
      <c r="B84" s="108">
        <v>83.0</v>
      </c>
      <c r="C84" s="88">
        <f t="shared" si="1"/>
        <v>-165.3161597</v>
      </c>
      <c r="D84" s="89" t="str">
        <f>VLOOKUP(A84,'Classement RoC'!$B$2:$C$150,1,0)</f>
        <v>#N/A</v>
      </c>
      <c r="E84" s="112" t="str">
        <f t="shared" si="2"/>
        <v>#N/A</v>
      </c>
      <c r="F84" s="110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>
      <c r="A85" s="107"/>
      <c r="B85" s="111">
        <v>84.0</v>
      </c>
      <c r="C85" s="88">
        <f t="shared" si="1"/>
        <v>-172.670599</v>
      </c>
      <c r="D85" s="89" t="str">
        <f>VLOOKUP(A85,'Classement RoC'!$B$2:$C$150,1,0)</f>
        <v>#N/A</v>
      </c>
      <c r="E85" s="112" t="str">
        <f t="shared" si="2"/>
        <v>#N/A</v>
      </c>
      <c r="F85" s="110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>
      <c r="A86" s="107"/>
      <c r="B86" s="108">
        <v>85.0</v>
      </c>
      <c r="C86" s="88">
        <f t="shared" si="1"/>
        <v>-179.985965</v>
      </c>
      <c r="D86" s="89" t="str">
        <f>VLOOKUP(A86,'Classement RoC'!$B$2:$C$150,1,0)</f>
        <v>#N/A</v>
      </c>
      <c r="E86" s="112" t="str">
        <f t="shared" si="2"/>
        <v>#N/A</v>
      </c>
      <c r="F86" s="110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>
      <c r="A87" s="107"/>
      <c r="B87" s="111">
        <v>86.0</v>
      </c>
      <c r="C87" s="88">
        <f t="shared" si="1"/>
        <v>-187.2630813</v>
      </c>
      <c r="D87" s="89" t="str">
        <f>VLOOKUP(A87,'Classement RoC'!$B$2:$C$150,1,0)</f>
        <v>#N/A</v>
      </c>
      <c r="E87" s="112" t="str">
        <f t="shared" si="2"/>
        <v>#N/A</v>
      </c>
      <c r="F87" s="110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>
      <c r="A88" s="107"/>
      <c r="B88" s="108">
        <v>87.0</v>
      </c>
      <c r="C88" s="88">
        <f t="shared" si="1"/>
        <v>-194.5027436</v>
      </c>
      <c r="D88" s="89" t="str">
        <f>VLOOKUP(A88,'Classement RoC'!$B$2:$C$150,1,0)</f>
        <v>#N/A</v>
      </c>
      <c r="E88" s="112" t="str">
        <f t="shared" si="2"/>
        <v>#N/A</v>
      </c>
      <c r="F88" s="110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>
      <c r="A89" s="107"/>
      <c r="B89" s="111">
        <v>88.0</v>
      </c>
      <c r="C89" s="88">
        <f t="shared" si="1"/>
        <v>-201.7057209</v>
      </c>
      <c r="D89" s="89" t="str">
        <f>VLOOKUP(A89,'Classement RoC'!$B$2:$C$150,1,0)</f>
        <v>#N/A</v>
      </c>
      <c r="E89" s="112" t="str">
        <f t="shared" si="2"/>
        <v>#N/A</v>
      </c>
      <c r="F89" s="110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>
      <c r="A90" s="107"/>
      <c r="B90" s="108">
        <v>89.0</v>
      </c>
      <c r="C90" s="88">
        <f t="shared" si="1"/>
        <v>-208.8727568</v>
      </c>
      <c r="D90" s="89" t="str">
        <f>VLOOKUP(A90,'Classement RoC'!$B$2:$C$150,1,0)</f>
        <v>#N/A</v>
      </c>
      <c r="E90" s="112" t="str">
        <f t="shared" si="2"/>
        <v>#N/A</v>
      </c>
      <c r="F90" s="110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>
      <c r="A91" s="107"/>
      <c r="B91" s="111">
        <v>90.0</v>
      </c>
      <c r="C91" s="88">
        <f t="shared" si="1"/>
        <v>-216.0045703</v>
      </c>
      <c r="D91" s="89" t="str">
        <f>VLOOKUP(A91,'Classement RoC'!$B$2:$C$150,1,0)</f>
        <v>#N/A</v>
      </c>
      <c r="E91" s="112" t="str">
        <f t="shared" si="2"/>
        <v>#N/A</v>
      </c>
      <c r="F91" s="110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>
      <c r="A92" s="107"/>
      <c r="B92" s="108">
        <v>91.0</v>
      </c>
      <c r="C92" s="88">
        <f t="shared" si="1"/>
        <v>-223.1018575</v>
      </c>
      <c r="D92" s="89" t="str">
        <f>VLOOKUP(A92,'Classement RoC'!$B$2:$C$150,1,0)</f>
        <v>#N/A</v>
      </c>
      <c r="E92" s="112" t="str">
        <f t="shared" si="2"/>
        <v>#N/A</v>
      </c>
      <c r="F92" s="110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>
      <c r="A93" s="107"/>
      <c r="B93" s="111">
        <v>92.0</v>
      </c>
      <c r="C93" s="88">
        <f t="shared" si="1"/>
        <v>-230.1652919</v>
      </c>
      <c r="D93" s="89" t="str">
        <f>VLOOKUP(A93,'Classement RoC'!$B$2:$C$150,1,0)</f>
        <v>#N/A</v>
      </c>
      <c r="E93" s="112" t="str">
        <f t="shared" si="2"/>
        <v>#N/A</v>
      </c>
      <c r="F93" s="110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>
      <c r="A94" s="107"/>
      <c r="B94" s="108">
        <v>93.0</v>
      </c>
      <c r="C94" s="88">
        <f t="shared" si="1"/>
        <v>-237.1955259</v>
      </c>
      <c r="D94" s="89" t="str">
        <f>VLOOKUP(A94,'Classement RoC'!$B$2:$C$150,1,0)</f>
        <v>#N/A</v>
      </c>
      <c r="E94" s="112" t="str">
        <f t="shared" si="2"/>
        <v>#N/A</v>
      </c>
      <c r="F94" s="110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>
      <c r="A95" s="107"/>
      <c r="B95" s="111">
        <v>94.0</v>
      </c>
      <c r="C95" s="88">
        <f t="shared" si="1"/>
        <v>-244.1931916</v>
      </c>
      <c r="D95" s="89" t="str">
        <f>VLOOKUP(A95,'Classement RoC'!$B$2:$C$150,1,0)</f>
        <v>#N/A</v>
      </c>
      <c r="E95" s="112" t="str">
        <f t="shared" si="2"/>
        <v>#N/A</v>
      </c>
      <c r="F95" s="110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>
      <c r="A96" s="107"/>
      <c r="B96" s="108">
        <v>95.0</v>
      </c>
      <c r="C96" s="88">
        <f t="shared" si="1"/>
        <v>-251.1589015</v>
      </c>
      <c r="D96" s="89" t="str">
        <f>VLOOKUP(A96,'Classement RoC'!$B$2:$C$150,1,0)</f>
        <v>#N/A</v>
      </c>
      <c r="E96" s="112" t="str">
        <f t="shared" si="2"/>
        <v>#N/A</v>
      </c>
      <c r="F96" s="110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>
      <c r="A97" s="107"/>
      <c r="B97" s="111">
        <v>96.0</v>
      </c>
      <c r="C97" s="88">
        <f t="shared" si="1"/>
        <v>-258.0932492</v>
      </c>
      <c r="D97" s="89" t="str">
        <f>VLOOKUP(A97,'Classement RoC'!$B$2:$C$150,1,0)</f>
        <v>#N/A</v>
      </c>
      <c r="E97" s="112" t="str">
        <f t="shared" si="2"/>
        <v>#N/A</v>
      </c>
      <c r="F97" s="110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>
      <c r="A98" s="107"/>
      <c r="B98" s="108">
        <v>97.0</v>
      </c>
      <c r="C98" s="88">
        <f t="shared" si="1"/>
        <v>-264.9968107</v>
      </c>
      <c r="D98" s="89" t="str">
        <f>VLOOKUP(A98,'Classement RoC'!$B$2:$C$150,1,0)</f>
        <v>#N/A</v>
      </c>
      <c r="E98" s="112" t="str">
        <f t="shared" si="2"/>
        <v>#N/A</v>
      </c>
      <c r="F98" s="110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>
      <c r="A99" s="107"/>
      <c r="B99" s="111">
        <v>98.0</v>
      </c>
      <c r="C99" s="88">
        <f t="shared" si="1"/>
        <v>-271.8701446</v>
      </c>
      <c r="D99" s="89" t="str">
        <f>VLOOKUP(A99,'Classement RoC'!$B$2:$C$150,1,0)</f>
        <v>#N/A</v>
      </c>
      <c r="E99" s="112" t="str">
        <f t="shared" si="2"/>
        <v>#N/A</v>
      </c>
      <c r="F99" s="110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>
      <c r="A100" s="107"/>
      <c r="B100" s="108">
        <v>99.0</v>
      </c>
      <c r="C100" s="88">
        <f t="shared" si="1"/>
        <v>-278.713793</v>
      </c>
      <c r="D100" s="89" t="str">
        <f>VLOOKUP(A100,'Classement RoC'!$B$2:$C$150,1,0)</f>
        <v>#N/A</v>
      </c>
      <c r="E100" s="112" t="str">
        <f t="shared" si="2"/>
        <v>#N/A</v>
      </c>
      <c r="F100" s="110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>
      <c r="A101" s="107"/>
      <c r="B101" s="111">
        <v>100.0</v>
      </c>
      <c r="C101" s="88">
        <f t="shared" si="1"/>
        <v>-285.5282824</v>
      </c>
      <c r="D101" s="89" t="str">
        <f>VLOOKUP(A101,'Classement RoC'!$B$2:$C$150,1,0)</f>
        <v>#N/A</v>
      </c>
      <c r="E101" s="112" t="str">
        <f t="shared" si="2"/>
        <v>#N/A</v>
      </c>
      <c r="F101" s="110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>
      <c r="A102" s="107"/>
      <c r="B102" s="108">
        <v>101.0</v>
      </c>
      <c r="C102" s="88">
        <f t="shared" si="1"/>
        <v>-292.3141239</v>
      </c>
      <c r="D102" s="89" t="str">
        <f>VLOOKUP(A102,'Classement RoC'!$B$2:$C$150,1,0)</f>
        <v>#N/A</v>
      </c>
      <c r="E102" s="112" t="str">
        <f t="shared" si="2"/>
        <v>#N/A</v>
      </c>
      <c r="F102" s="110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>
      <c r="A103" s="107"/>
      <c r="B103" s="111">
        <v>102.0</v>
      </c>
      <c r="C103" s="88">
        <f t="shared" si="1"/>
        <v>-299.0718138</v>
      </c>
      <c r="D103" s="89" t="str">
        <f>VLOOKUP(A103,'Classement RoC'!$B$2:$C$150,1,0)</f>
        <v>#N/A</v>
      </c>
      <c r="E103" s="112" t="str">
        <f t="shared" si="2"/>
        <v>#N/A</v>
      </c>
      <c r="F103" s="110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>
      <c r="A104" s="107"/>
      <c r="B104" s="108">
        <v>103.0</v>
      </c>
      <c r="C104" s="88">
        <f t="shared" si="1"/>
        <v>-305.8018348</v>
      </c>
      <c r="D104" s="89" t="str">
        <f>VLOOKUP(A104,'Classement RoC'!$B$2:$C$150,1,0)</f>
        <v>#N/A</v>
      </c>
      <c r="E104" s="112" t="str">
        <f t="shared" si="2"/>
        <v>#N/A</v>
      </c>
      <c r="F104" s="110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>
      <c r="A105" s="107"/>
      <c r="B105" s="111">
        <v>104.0</v>
      </c>
      <c r="C105" s="88">
        <f t="shared" si="1"/>
        <v>-312.5046557</v>
      </c>
      <c r="D105" s="89" t="str">
        <f>VLOOKUP(A105,'Classement RoC'!$B$2:$C$150,1,0)</f>
        <v>#N/A</v>
      </c>
      <c r="E105" s="112" t="str">
        <f t="shared" si="2"/>
        <v>#N/A</v>
      </c>
      <c r="F105" s="110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>
      <c r="A106" s="107"/>
      <c r="B106" s="108">
        <v>105.0</v>
      </c>
      <c r="C106" s="88">
        <f t="shared" si="1"/>
        <v>-319.1807325</v>
      </c>
      <c r="D106" s="89" t="str">
        <f>VLOOKUP(A106,'Classement RoC'!$B$2:$C$150,1,0)</f>
        <v>#N/A</v>
      </c>
      <c r="E106" s="112" t="str">
        <f t="shared" si="2"/>
        <v>#N/A</v>
      </c>
      <c r="F106" s="110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>
      <c r="A107" s="107"/>
      <c r="B107" s="111">
        <v>106.0</v>
      </c>
      <c r="C107" s="88">
        <f t="shared" si="1"/>
        <v>-325.8305087</v>
      </c>
      <c r="D107" s="89" t="str">
        <f>VLOOKUP(A107,'Classement RoC'!$B$2:$C$150,1,0)</f>
        <v>#N/A</v>
      </c>
      <c r="E107" s="112" t="str">
        <f t="shared" si="2"/>
        <v>#N/A</v>
      </c>
      <c r="F107" s="110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>
      <c r="A108" s="107"/>
      <c r="B108" s="108">
        <v>107.0</v>
      </c>
      <c r="C108" s="88">
        <f t="shared" si="1"/>
        <v>-332.4544157</v>
      </c>
      <c r="D108" s="89" t="str">
        <f>VLOOKUP(A108,'Classement RoC'!$B$2:$C$150,1,0)</f>
        <v>#N/A</v>
      </c>
      <c r="E108" s="112" t="str">
        <f t="shared" si="2"/>
        <v>#N/A</v>
      </c>
      <c r="F108" s="110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>
      <c r="A109" s="107"/>
      <c r="B109" s="111">
        <v>108.0</v>
      </c>
      <c r="C109" s="88">
        <f t="shared" si="1"/>
        <v>-339.0528733</v>
      </c>
      <c r="D109" s="89" t="str">
        <f>VLOOKUP(A109,'Classement RoC'!$B$2:$C$150,1,0)</f>
        <v>#N/A</v>
      </c>
      <c r="E109" s="112" t="str">
        <f t="shared" si="2"/>
        <v>#N/A</v>
      </c>
      <c r="F109" s="110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>
      <c r="A110" s="107"/>
      <c r="B110" s="108">
        <v>109.0</v>
      </c>
      <c r="C110" s="88">
        <f t="shared" si="1"/>
        <v>-345.6262901</v>
      </c>
      <c r="D110" s="89" t="str">
        <f>VLOOKUP(A110,'Classement RoC'!$B$2:$C$150,1,0)</f>
        <v>#N/A</v>
      </c>
      <c r="E110" s="112" t="str">
        <f t="shared" si="2"/>
        <v>#N/A</v>
      </c>
      <c r="F110" s="110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>
      <c r="A111" s="107"/>
      <c r="B111" s="111">
        <v>110.0</v>
      </c>
      <c r="C111" s="88">
        <f t="shared" si="1"/>
        <v>-352.1750641</v>
      </c>
      <c r="D111" s="89" t="str">
        <f>VLOOKUP(A111,'Classement RoC'!$B$2:$C$150,1,0)</f>
        <v>#N/A</v>
      </c>
      <c r="E111" s="112" t="str">
        <f t="shared" si="2"/>
        <v>#N/A</v>
      </c>
      <c r="F111" s="110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>
      <c r="A112" s="107"/>
      <c r="B112" s="108">
        <v>111.0</v>
      </c>
      <c r="C112" s="88">
        <f t="shared" si="1"/>
        <v>-358.6995829</v>
      </c>
      <c r="D112" s="89" t="str">
        <f>VLOOKUP(A112,'Classement RoC'!$B$2:$C$150,1,0)</f>
        <v>#N/A</v>
      </c>
      <c r="E112" s="112" t="str">
        <f t="shared" si="2"/>
        <v>#N/A</v>
      </c>
      <c r="F112" s="110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>
      <c r="A113" s="107"/>
      <c r="B113" s="111">
        <v>112.0</v>
      </c>
      <c r="C113" s="88">
        <f t="shared" si="1"/>
        <v>-365.2002238</v>
      </c>
      <c r="D113" s="89" t="str">
        <f>VLOOKUP(A113,'Classement RoC'!$B$2:$C$150,1,0)</f>
        <v>#N/A</v>
      </c>
      <c r="E113" s="112" t="str">
        <f t="shared" si="2"/>
        <v>#N/A</v>
      </c>
      <c r="F113" s="110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>
      <c r="A114" s="107"/>
      <c r="B114" s="108">
        <v>113.0</v>
      </c>
      <c r="C114" s="88">
        <f t="shared" si="1"/>
        <v>-371.6773547</v>
      </c>
      <c r="D114" s="89" t="str">
        <f>VLOOKUP(A114,'Classement RoC'!$B$2:$C$150,1,0)</f>
        <v>#N/A</v>
      </c>
      <c r="E114" s="112" t="str">
        <f t="shared" si="2"/>
        <v>#N/A</v>
      </c>
      <c r="F114" s="110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>
      <c r="A115" s="107"/>
      <c r="B115" s="111">
        <v>114.0</v>
      </c>
      <c r="C115" s="88">
        <f t="shared" si="1"/>
        <v>-378.1313342</v>
      </c>
      <c r="D115" s="89" t="str">
        <f>VLOOKUP(A115,'Classement RoC'!$B$2:$C$150,1,0)</f>
        <v>#N/A</v>
      </c>
      <c r="E115" s="112" t="str">
        <f t="shared" si="2"/>
        <v>#N/A</v>
      </c>
      <c r="F115" s="110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>
      <c r="A116" s="107"/>
      <c r="B116" s="108">
        <v>115.0</v>
      </c>
      <c r="C116" s="88">
        <f t="shared" si="1"/>
        <v>-384.5625118</v>
      </c>
      <c r="D116" s="89" t="str">
        <f>VLOOKUP(A116,'Classement RoC'!$B$2:$C$150,1,0)</f>
        <v>#N/A</v>
      </c>
      <c r="E116" s="112" t="str">
        <f t="shared" si="2"/>
        <v>#N/A</v>
      </c>
      <c r="F116" s="110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>
      <c r="A117" s="107"/>
      <c r="B117" s="111">
        <v>116.0</v>
      </c>
      <c r="C117" s="88">
        <f t="shared" si="1"/>
        <v>-390.9712284</v>
      </c>
      <c r="D117" s="89" t="str">
        <f>VLOOKUP(A117,'Classement RoC'!$B$2:$C$150,1,0)</f>
        <v>#N/A</v>
      </c>
      <c r="E117" s="112" t="str">
        <f t="shared" si="2"/>
        <v>#N/A</v>
      </c>
      <c r="F117" s="110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>
      <c r="A118" s="107"/>
      <c r="B118" s="108">
        <v>117.0</v>
      </c>
      <c r="C118" s="88">
        <f t="shared" si="1"/>
        <v>-397.3578163</v>
      </c>
      <c r="D118" s="89" t="str">
        <f>VLOOKUP(A118,'Classement RoC'!$B$2:$C$150,1,0)</f>
        <v>#N/A</v>
      </c>
      <c r="E118" s="112" t="str">
        <f t="shared" si="2"/>
        <v>#N/A</v>
      </c>
      <c r="F118" s="110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>
      <c r="A119" s="107"/>
      <c r="B119" s="111">
        <v>118.0</v>
      </c>
      <c r="C119" s="88">
        <f t="shared" si="1"/>
        <v>-403.7226</v>
      </c>
      <c r="D119" s="89" t="str">
        <f>VLOOKUP(A119,'Classement RoC'!$B$2:$C$150,1,0)</f>
        <v>#N/A</v>
      </c>
      <c r="E119" s="112" t="str">
        <f t="shared" si="2"/>
        <v>#N/A</v>
      </c>
      <c r="F119" s="110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>
      <c r="A120" s="107"/>
      <c r="B120" s="108">
        <v>119.0</v>
      </c>
      <c r="C120" s="88">
        <f t="shared" si="1"/>
        <v>-410.0658958</v>
      </c>
      <c r="D120" s="89" t="str">
        <f>VLOOKUP(A120,'Classement RoC'!$B$2:$C$150,1,0)</f>
        <v>#N/A</v>
      </c>
      <c r="E120" s="112" t="str">
        <f t="shared" si="2"/>
        <v>#N/A</v>
      </c>
      <c r="F120" s="110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>
      <c r="A121" s="107"/>
      <c r="B121" s="111">
        <v>120.0</v>
      </c>
      <c r="C121" s="88">
        <f t="shared" si="1"/>
        <v>-416.3880128</v>
      </c>
      <c r="D121" s="89" t="str">
        <f>VLOOKUP(A121,'Classement RoC'!$B$2:$C$150,1,0)</f>
        <v>#N/A</v>
      </c>
      <c r="E121" s="112" t="str">
        <f t="shared" si="2"/>
        <v>#N/A</v>
      </c>
      <c r="F121" s="110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>
      <c r="A122" s="107"/>
      <c r="B122" s="108">
        <v>121.0</v>
      </c>
      <c r="C122" s="88">
        <f t="shared" si="1"/>
        <v>-422.6892525</v>
      </c>
      <c r="D122" s="89" t="str">
        <f>VLOOKUP(A122,'Classement RoC'!$B$2:$C$150,1,0)</f>
        <v>#N/A</v>
      </c>
      <c r="E122" s="112" t="str">
        <f t="shared" si="2"/>
        <v>#N/A</v>
      </c>
      <c r="F122" s="110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>
      <c r="A123" s="107"/>
      <c r="B123" s="111">
        <v>122.0</v>
      </c>
      <c r="C123" s="88">
        <f t="shared" si="1"/>
        <v>-428.9699092</v>
      </c>
      <c r="D123" s="89" t="str">
        <f>VLOOKUP(A123,'Classement RoC'!$B$2:$C$150,1,0)</f>
        <v>#N/A</v>
      </c>
      <c r="E123" s="112" t="str">
        <f t="shared" si="2"/>
        <v>#N/A</v>
      </c>
      <c r="F123" s="110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>
      <c r="A124" s="107"/>
      <c r="B124" s="108">
        <v>123.0</v>
      </c>
      <c r="C124" s="88">
        <f t="shared" si="1"/>
        <v>-435.2302708</v>
      </c>
      <c r="D124" s="89" t="str">
        <f>VLOOKUP(A124,'Classement RoC'!$B$2:$C$150,1,0)</f>
        <v>#N/A</v>
      </c>
      <c r="E124" s="112" t="str">
        <f t="shared" si="2"/>
        <v>#N/A</v>
      </c>
      <c r="F124" s="110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>
      <c r="A125" s="107"/>
      <c r="B125" s="111">
        <v>124.0</v>
      </c>
      <c r="C125" s="88">
        <f t="shared" si="1"/>
        <v>-441.470618</v>
      </c>
      <c r="D125" s="89" t="str">
        <f>VLOOKUP(A125,'Classement RoC'!$B$2:$C$150,1,0)</f>
        <v>#N/A</v>
      </c>
      <c r="E125" s="112" t="str">
        <f t="shared" si="2"/>
        <v>#N/A</v>
      </c>
      <c r="F125" s="110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>
      <c r="A126" s="107"/>
      <c r="B126" s="108">
        <v>125.0</v>
      </c>
      <c r="C126" s="88">
        <f t="shared" si="1"/>
        <v>-447.6912254</v>
      </c>
      <c r="D126" s="89" t="str">
        <f>VLOOKUP(A126,'Classement RoC'!$B$2:$C$150,1,0)</f>
        <v>#N/A</v>
      </c>
      <c r="E126" s="112" t="str">
        <f t="shared" si="2"/>
        <v>#N/A</v>
      </c>
      <c r="F126" s="110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>
      <c r="A127" s="107"/>
      <c r="B127" s="111">
        <v>126.0</v>
      </c>
      <c r="C127" s="88">
        <f t="shared" si="1"/>
        <v>-453.8923614</v>
      </c>
      <c r="D127" s="89" t="str">
        <f>VLOOKUP(A127,'Classement RoC'!$B$2:$C$150,1,0)</f>
        <v>#N/A</v>
      </c>
      <c r="E127" s="112" t="str">
        <f t="shared" si="2"/>
        <v>#N/A</v>
      </c>
      <c r="F127" s="110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>
      <c r="A128" s="107"/>
      <c r="B128" s="108">
        <v>127.0</v>
      </c>
      <c r="C128" s="88">
        <f t="shared" si="1"/>
        <v>-460.074288</v>
      </c>
      <c r="D128" s="89" t="str">
        <f>VLOOKUP(A128,'Classement RoC'!$B$2:$C$150,1,0)</f>
        <v>#N/A</v>
      </c>
      <c r="E128" s="112" t="str">
        <f t="shared" si="2"/>
        <v>#N/A</v>
      </c>
      <c r="F128" s="110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>
      <c r="A129" s="107"/>
      <c r="B129" s="111">
        <v>128.0</v>
      </c>
      <c r="C129" s="88">
        <f t="shared" si="1"/>
        <v>-466.2372617</v>
      </c>
      <c r="D129" s="89" t="str">
        <f>VLOOKUP(A129,'Classement RoC'!$B$2:$C$150,1,0)</f>
        <v>#N/A</v>
      </c>
      <c r="E129" s="112" t="str">
        <f t="shared" si="2"/>
        <v>#N/A</v>
      </c>
      <c r="F129" s="110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>
      <c r="A130" s="107"/>
      <c r="B130" s="108">
        <v>129.0</v>
      </c>
      <c r="C130" s="88">
        <f t="shared" si="1"/>
        <v>-472.3815332</v>
      </c>
      <c r="D130" s="89" t="str">
        <f>VLOOKUP(A130,'Classement RoC'!$B$2:$C$150,1,0)</f>
        <v>#N/A</v>
      </c>
      <c r="E130" s="112" t="str">
        <f t="shared" si="2"/>
        <v>#N/A</v>
      </c>
      <c r="F130" s="110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>
      <c r="A131" s="107"/>
      <c r="B131" s="111">
        <v>130.0</v>
      </c>
      <c r="C131" s="88">
        <f t="shared" si="1"/>
        <v>-478.5073477</v>
      </c>
      <c r="D131" s="89" t="str">
        <f>VLOOKUP(A131,'Classement RoC'!$B$2:$C$150,1,0)</f>
        <v>#N/A</v>
      </c>
      <c r="E131" s="112" t="str">
        <f t="shared" si="2"/>
        <v>#N/A</v>
      </c>
      <c r="F131" s="110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>
      <c r="A132" s="107"/>
      <c r="B132" s="108">
        <v>131.0</v>
      </c>
      <c r="C132" s="88">
        <f t="shared" si="1"/>
        <v>-484.6149449</v>
      </c>
      <c r="D132" s="89" t="str">
        <f>VLOOKUP(A132,'Classement RoC'!$B$2:$C$150,1,0)</f>
        <v>#N/A</v>
      </c>
      <c r="E132" s="112" t="str">
        <f t="shared" si="2"/>
        <v>#N/A</v>
      </c>
      <c r="F132" s="110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>
      <c r="A133" s="107"/>
      <c r="B133" s="111">
        <v>132.0</v>
      </c>
      <c r="C133" s="88">
        <f t="shared" si="1"/>
        <v>-490.7045597</v>
      </c>
      <c r="D133" s="89" t="str">
        <f>VLOOKUP(A133,'Classement RoC'!$B$2:$C$150,1,0)</f>
        <v>#N/A</v>
      </c>
      <c r="E133" s="112" t="str">
        <f t="shared" si="2"/>
        <v>#N/A</v>
      </c>
      <c r="F133" s="110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>
      <c r="A134" s="107"/>
      <c r="B134" s="108">
        <v>133.0</v>
      </c>
      <c r="C134" s="88">
        <f t="shared" si="1"/>
        <v>-496.7764215</v>
      </c>
      <c r="D134" s="89" t="str">
        <f>VLOOKUP(A134,'Classement RoC'!$B$2:$C$150,1,0)</f>
        <v>#N/A</v>
      </c>
      <c r="E134" s="112" t="str">
        <f t="shared" si="2"/>
        <v>#N/A</v>
      </c>
      <c r="F134" s="110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>
      <c r="A135" s="107"/>
      <c r="B135" s="111">
        <v>134.0</v>
      </c>
      <c r="C135" s="88">
        <f t="shared" si="1"/>
        <v>-502.8307553</v>
      </c>
      <c r="D135" s="89" t="str">
        <f>VLOOKUP(A135,'Classement RoC'!$B$2:$C$150,1,0)</f>
        <v>#N/A</v>
      </c>
      <c r="E135" s="112" t="str">
        <f t="shared" si="2"/>
        <v>#N/A</v>
      </c>
      <c r="F135" s="110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>
      <c r="A136" s="107"/>
      <c r="B136" s="108">
        <v>135.0</v>
      </c>
      <c r="C136" s="88">
        <f t="shared" si="1"/>
        <v>-508.8677809</v>
      </c>
      <c r="D136" s="89" t="str">
        <f>VLOOKUP(A136,'Classement RoC'!$B$2:$C$150,1,0)</f>
        <v>#N/A</v>
      </c>
      <c r="E136" s="112" t="str">
        <f t="shared" si="2"/>
        <v>#N/A</v>
      </c>
      <c r="F136" s="110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>
      <c r="A137" s="107"/>
      <c r="B137" s="111">
        <v>136.0</v>
      </c>
      <c r="C137" s="88">
        <f t="shared" si="1"/>
        <v>-514.8877139</v>
      </c>
      <c r="D137" s="89" t="str">
        <f>VLOOKUP(A137,'Classement RoC'!$B$2:$C$150,1,0)</f>
        <v>#N/A</v>
      </c>
      <c r="E137" s="112" t="str">
        <f t="shared" si="2"/>
        <v>#N/A</v>
      </c>
      <c r="F137" s="110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>
      <c r="A138" s="107"/>
      <c r="B138" s="108">
        <v>137.0</v>
      </c>
      <c r="C138" s="88">
        <f t="shared" si="1"/>
        <v>-520.8907651</v>
      </c>
      <c r="D138" s="89" t="str">
        <f>VLOOKUP(A138,'Classement RoC'!$B$2:$C$150,1,0)</f>
        <v>#N/A</v>
      </c>
      <c r="E138" s="112" t="str">
        <f t="shared" si="2"/>
        <v>#N/A</v>
      </c>
      <c r="F138" s="110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>
      <c r="A139" s="107"/>
      <c r="B139" s="111">
        <v>138.0</v>
      </c>
      <c r="C139" s="88">
        <f t="shared" si="1"/>
        <v>-526.8771413</v>
      </c>
      <c r="D139" s="89" t="str">
        <f>VLOOKUP(A139,'Classement RoC'!$B$2:$C$150,1,0)</f>
        <v>#N/A</v>
      </c>
      <c r="E139" s="112" t="str">
        <f t="shared" si="2"/>
        <v>#N/A</v>
      </c>
      <c r="F139" s="110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>
      <c r="A140" s="107"/>
      <c r="B140" s="108">
        <v>139.0</v>
      </c>
      <c r="C140" s="88">
        <f t="shared" si="1"/>
        <v>-532.8470447</v>
      </c>
      <c r="D140" s="89" t="str">
        <f>VLOOKUP(A140,'Classement RoC'!$B$2:$C$150,1,0)</f>
        <v>#N/A</v>
      </c>
      <c r="E140" s="112" t="str">
        <f t="shared" si="2"/>
        <v>#N/A</v>
      </c>
      <c r="F140" s="110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>
      <c r="A141" s="107"/>
      <c r="B141" s="111">
        <v>140.0</v>
      </c>
      <c r="C141" s="88">
        <f t="shared" si="1"/>
        <v>-538.8006737</v>
      </c>
      <c r="D141" s="89" t="str">
        <f>VLOOKUP(A141,'Classement RoC'!$B$2:$C$150,1,0)</f>
        <v>#N/A</v>
      </c>
      <c r="E141" s="112" t="str">
        <f t="shared" si="2"/>
        <v>#N/A</v>
      </c>
      <c r="F141" s="110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>
      <c r="A142" s="107"/>
      <c r="B142" s="108">
        <v>141.0</v>
      </c>
      <c r="C142" s="88">
        <f t="shared" si="1"/>
        <v>-544.7382226</v>
      </c>
      <c r="D142" s="89" t="str">
        <f>VLOOKUP(A142,'Classement RoC'!$B$2:$C$150,1,0)</f>
        <v>#N/A</v>
      </c>
      <c r="E142" s="112" t="str">
        <f t="shared" si="2"/>
        <v>#N/A</v>
      </c>
      <c r="F142" s="110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>
      <c r="A143" s="107"/>
      <c r="B143" s="111">
        <v>142.0</v>
      </c>
      <c r="C143" s="88">
        <f t="shared" si="1"/>
        <v>-550.6598818</v>
      </c>
      <c r="D143" s="89" t="str">
        <f>VLOOKUP(A143,'Classement RoC'!$B$2:$C$150,1,0)</f>
        <v>#N/A</v>
      </c>
      <c r="E143" s="112" t="str">
        <f t="shared" si="2"/>
        <v>#N/A</v>
      </c>
      <c r="F143" s="110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>
      <c r="A144" s="107"/>
      <c r="B144" s="108">
        <v>143.0</v>
      </c>
      <c r="C144" s="88">
        <f t="shared" si="1"/>
        <v>-556.565838</v>
      </c>
      <c r="D144" s="89" t="str">
        <f>VLOOKUP(A144,'Classement RoC'!$B$2:$C$150,1,0)</f>
        <v>#N/A</v>
      </c>
      <c r="E144" s="112" t="str">
        <f t="shared" si="2"/>
        <v>#N/A</v>
      </c>
      <c r="F144" s="110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>
      <c r="A145" s="107"/>
      <c r="B145" s="111">
        <v>144.0</v>
      </c>
      <c r="C145" s="88">
        <f t="shared" si="1"/>
        <v>-562.4562741</v>
      </c>
      <c r="D145" s="89" t="str">
        <f>VLOOKUP(A145,'Classement RoC'!$B$2:$C$150,1,0)</f>
        <v>#N/A</v>
      </c>
      <c r="E145" s="112" t="str">
        <f t="shared" si="2"/>
        <v>#N/A</v>
      </c>
      <c r="F145" s="110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>
      <c r="A146" s="107"/>
      <c r="B146" s="108">
        <v>145.0</v>
      </c>
      <c r="C146" s="88">
        <f t="shared" si="1"/>
        <v>-568.3313697</v>
      </c>
      <c r="D146" s="89" t="str">
        <f>VLOOKUP(A146,'Classement RoC'!$B$2:$C$150,1,0)</f>
        <v>#N/A</v>
      </c>
      <c r="E146" s="112" t="str">
        <f t="shared" si="2"/>
        <v>#N/A</v>
      </c>
      <c r="F146" s="110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>
      <c r="A147" s="107"/>
      <c r="B147" s="111">
        <v>146.0</v>
      </c>
      <c r="C147" s="88">
        <f t="shared" si="1"/>
        <v>-574.1913007</v>
      </c>
      <c r="D147" s="89" t="str">
        <f>VLOOKUP(A147,'Classement RoC'!$B$2:$C$150,1,0)</f>
        <v>#N/A</v>
      </c>
      <c r="E147" s="112" t="str">
        <f t="shared" si="2"/>
        <v>#N/A</v>
      </c>
      <c r="F147" s="110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>
      <c r="A148" s="107"/>
      <c r="B148" s="108">
        <v>147.0</v>
      </c>
      <c r="C148" s="88">
        <f t="shared" si="1"/>
        <v>-580.0362396</v>
      </c>
      <c r="D148" s="89" t="str">
        <f>VLOOKUP(A148,'Classement RoC'!$B$2:$C$150,1,0)</f>
        <v>#N/A</v>
      </c>
      <c r="E148" s="112" t="str">
        <f t="shared" si="2"/>
        <v>#N/A</v>
      </c>
      <c r="F148" s="110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>
      <c r="A149" s="107"/>
      <c r="B149" s="111">
        <v>148.0</v>
      </c>
      <c r="C149" s="88">
        <f t="shared" si="1"/>
        <v>-585.8663557</v>
      </c>
      <c r="D149" s="89" t="str">
        <f>VLOOKUP(A149,'Classement RoC'!$B$2:$C$150,1,0)</f>
        <v>#N/A</v>
      </c>
      <c r="E149" s="112" t="str">
        <f t="shared" si="2"/>
        <v>#N/A</v>
      </c>
      <c r="F149" s="110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>
      <c r="A150" s="107"/>
      <c r="B150" s="108">
        <v>149.0</v>
      </c>
      <c r="C150" s="88">
        <f t="shared" si="1"/>
        <v>-591.6818151</v>
      </c>
      <c r="D150" s="89" t="str">
        <f>VLOOKUP(A150,'Classement RoC'!$B$2:$C$150,1,0)</f>
        <v>#N/A</v>
      </c>
      <c r="E150" s="112" t="str">
        <f t="shared" si="2"/>
        <v>#N/A</v>
      </c>
      <c r="F150" s="110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>
      <c r="A151" s="107"/>
      <c r="B151" s="111">
        <v>150.0</v>
      </c>
      <c r="C151" s="88">
        <f t="shared" si="1"/>
        <v>-597.4827809</v>
      </c>
      <c r="D151" s="89" t="str">
        <f>VLOOKUP(A151,'Classement RoC'!$B$2:$C$150,1,0)</f>
        <v>#N/A</v>
      </c>
      <c r="E151" s="112" t="str">
        <f t="shared" si="2"/>
        <v>#N/A</v>
      </c>
      <c r="F151" s="110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>
      <c r="A152" s="107"/>
      <c r="B152" s="108">
        <v>151.0</v>
      </c>
      <c r="C152" s="88">
        <f t="shared" si="1"/>
        <v>-603.2694128</v>
      </c>
      <c r="D152" s="89" t="str">
        <f>VLOOKUP(A152,'Classement RoC'!$B$2:$C$150,1,0)</f>
        <v>#N/A</v>
      </c>
      <c r="E152" s="112" t="str">
        <f t="shared" si="2"/>
        <v>#N/A</v>
      </c>
      <c r="F152" s="110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>
      <c r="A153" s="107"/>
      <c r="B153" s="111">
        <v>152.0</v>
      </c>
      <c r="C153" s="88">
        <f t="shared" si="1"/>
        <v>-609.0418679</v>
      </c>
      <c r="D153" s="89" t="str">
        <f>VLOOKUP(A153,'Classement RoC'!$B$2:$C$150,1,0)</f>
        <v>#N/A</v>
      </c>
      <c r="E153" s="112" t="str">
        <f t="shared" si="2"/>
        <v>#N/A</v>
      </c>
      <c r="F153" s="110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>
      <c r="A154" s="107"/>
      <c r="B154" s="108">
        <v>153.0</v>
      </c>
      <c r="C154" s="88">
        <f t="shared" si="1"/>
        <v>-614.8003002</v>
      </c>
      <c r="D154" s="89" t="str">
        <f>VLOOKUP(A154,'Classement RoC'!$B$2:$C$150,1,0)</f>
        <v>#N/A</v>
      </c>
      <c r="E154" s="112" t="str">
        <f t="shared" si="2"/>
        <v>#N/A</v>
      </c>
      <c r="F154" s="110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>
      <c r="A155" s="107"/>
      <c r="B155" s="111">
        <v>154.0</v>
      </c>
      <c r="C155" s="88">
        <f t="shared" si="1"/>
        <v>-620.544861</v>
      </c>
      <c r="D155" s="89" t="str">
        <f>VLOOKUP(A155,'Classement RoC'!$B$2:$C$150,1,0)</f>
        <v>#N/A</v>
      </c>
      <c r="E155" s="112" t="str">
        <f t="shared" si="2"/>
        <v>#N/A</v>
      </c>
      <c r="F155" s="110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>
      <c r="A156" s="107"/>
      <c r="B156" s="108">
        <v>155.0</v>
      </c>
      <c r="C156" s="88">
        <f t="shared" si="1"/>
        <v>-626.2756989</v>
      </c>
      <c r="D156" s="89" t="str">
        <f>VLOOKUP(A156,'Classement RoC'!$B$2:$C$150,1,0)</f>
        <v>#N/A</v>
      </c>
      <c r="E156" s="112" t="str">
        <f t="shared" si="2"/>
        <v>#N/A</v>
      </c>
      <c r="F156" s="110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>
      <c r="A157" s="107"/>
      <c r="B157" s="111">
        <v>156.0</v>
      </c>
      <c r="C157" s="88">
        <f t="shared" si="1"/>
        <v>-631.9929596</v>
      </c>
      <c r="D157" s="89" t="str">
        <f>VLOOKUP(A157,'Classement RoC'!$B$2:$C$150,1,0)</f>
        <v>#N/A</v>
      </c>
      <c r="E157" s="112" t="str">
        <f t="shared" si="2"/>
        <v>#N/A</v>
      </c>
      <c r="F157" s="110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>
      <c r="A158" s="107"/>
      <c r="B158" s="108">
        <v>157.0</v>
      </c>
      <c r="C158" s="88">
        <f t="shared" si="1"/>
        <v>-637.6967865</v>
      </c>
      <c r="D158" s="89" t="str">
        <f>VLOOKUP(A158,'Classement RoC'!$B$2:$C$150,1,0)</f>
        <v>#N/A</v>
      </c>
      <c r="E158" s="112" t="str">
        <f t="shared" si="2"/>
        <v>#N/A</v>
      </c>
      <c r="F158" s="110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>
      <c r="A159" s="107"/>
      <c r="B159" s="111">
        <v>158.0</v>
      </c>
      <c r="C159" s="88">
        <f t="shared" si="1"/>
        <v>-643.3873201</v>
      </c>
      <c r="D159" s="89" t="str">
        <f>VLOOKUP(A159,'Classement RoC'!$B$2:$C$150,1,0)</f>
        <v>#N/A</v>
      </c>
      <c r="E159" s="112" t="str">
        <f t="shared" si="2"/>
        <v>#N/A</v>
      </c>
      <c r="F159" s="110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>
      <c r="A160" s="107"/>
      <c r="B160" s="108">
        <v>159.0</v>
      </c>
      <c r="C160" s="88">
        <f t="shared" si="1"/>
        <v>-649.0646988</v>
      </c>
      <c r="D160" s="89" t="str">
        <f>VLOOKUP(A160,'Classement RoC'!$B$2:$C$150,1,0)</f>
        <v>#N/A</v>
      </c>
      <c r="E160" s="112" t="str">
        <f t="shared" si="2"/>
        <v>#N/A</v>
      </c>
      <c r="F160" s="110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>
      <c r="A161" s="107"/>
      <c r="B161" s="113">
        <v>160.0</v>
      </c>
      <c r="C161" s="88">
        <f t="shared" si="1"/>
        <v>-654.7290583</v>
      </c>
      <c r="D161" s="111" t="str">
        <f>VLOOKUP(A161,'Classement S6'!$B$2:$C$150,1,0)</f>
        <v>#N/A</v>
      </c>
      <c r="E161" s="112" t="str">
        <f t="shared" si="2"/>
        <v>#N/A</v>
      </c>
      <c r="F161" s="110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>
      <c r="A162" s="85"/>
      <c r="B162" s="85"/>
      <c r="C162" s="85"/>
      <c r="D162" s="85"/>
      <c r="E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>
      <c r="A163" s="85"/>
      <c r="B163" s="85"/>
      <c r="C163" s="85"/>
      <c r="D163" s="85"/>
      <c r="E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>
      <c r="A164" s="85"/>
      <c r="B164" s="85"/>
      <c r="C164" s="85"/>
      <c r="D164" s="85"/>
      <c r="E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>
      <c r="A165" s="85"/>
      <c r="B165" s="85"/>
      <c r="C165" s="85"/>
      <c r="D165" s="85"/>
      <c r="E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>
      <c r="A166" s="85"/>
      <c r="B166" s="85"/>
      <c r="C166" s="85"/>
      <c r="D166" s="85"/>
      <c r="E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>
      <c r="A167" s="85"/>
      <c r="B167" s="85"/>
      <c r="C167" s="85"/>
      <c r="D167" s="85"/>
      <c r="E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>
      <c r="A168" s="85"/>
      <c r="B168" s="85"/>
      <c r="C168" s="85"/>
      <c r="D168" s="85"/>
      <c r="E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>
      <c r="A169" s="85"/>
      <c r="B169" s="85"/>
      <c r="C169" s="85"/>
      <c r="D169" s="85"/>
      <c r="E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>
      <c r="A170" s="85"/>
      <c r="B170" s="85"/>
      <c r="C170" s="85"/>
      <c r="D170" s="85"/>
      <c r="E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>
      <c r="A171" s="85"/>
      <c r="B171" s="85"/>
      <c r="C171" s="85"/>
      <c r="D171" s="85"/>
      <c r="E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>
      <c r="A172" s="85"/>
      <c r="B172" s="85"/>
      <c r="C172" s="85"/>
      <c r="D172" s="85"/>
      <c r="E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>
      <c r="A173" s="85"/>
      <c r="B173" s="85"/>
      <c r="C173" s="85"/>
      <c r="D173" s="85"/>
      <c r="E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>
      <c r="A174" s="85"/>
      <c r="B174" s="85"/>
      <c r="C174" s="85"/>
      <c r="D174" s="85"/>
      <c r="E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>
      <c r="A175" s="85"/>
      <c r="B175" s="85"/>
      <c r="C175" s="85"/>
      <c r="D175" s="85"/>
      <c r="E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>
      <c r="A176" s="85"/>
      <c r="B176" s="85"/>
      <c r="C176" s="85"/>
      <c r="D176" s="85"/>
      <c r="E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>
      <c r="A177" s="85"/>
      <c r="B177" s="85"/>
      <c r="C177" s="85"/>
      <c r="D177" s="85"/>
      <c r="E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>
      <c r="A178" s="85"/>
      <c r="B178" s="85"/>
      <c r="C178" s="85"/>
      <c r="D178" s="85"/>
      <c r="E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>
      <c r="A179" s="85"/>
      <c r="B179" s="85"/>
      <c r="C179" s="85"/>
      <c r="D179" s="85"/>
      <c r="E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>
      <c r="A180" s="85"/>
      <c r="B180" s="85"/>
      <c r="C180" s="85"/>
      <c r="D180" s="85"/>
      <c r="E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>
      <c r="A181" s="85"/>
      <c r="B181" s="85"/>
      <c r="C181" s="85"/>
      <c r="D181" s="85"/>
      <c r="E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>
      <c r="A182" s="85"/>
      <c r="B182" s="85"/>
      <c r="C182" s="85"/>
      <c r="D182" s="85"/>
      <c r="E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>
      <c r="A183" s="85"/>
      <c r="B183" s="85"/>
      <c r="C183" s="85"/>
      <c r="D183" s="85"/>
      <c r="E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>
      <c r="A184" s="85"/>
      <c r="B184" s="85"/>
      <c r="C184" s="85"/>
      <c r="D184" s="85"/>
      <c r="E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>
      <c r="A185" s="85"/>
      <c r="B185" s="85"/>
      <c r="C185" s="85"/>
      <c r="D185" s="85"/>
      <c r="E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>
      <c r="A186" s="85"/>
      <c r="B186" s="85"/>
      <c r="C186" s="85"/>
      <c r="D186" s="85"/>
      <c r="E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>
      <c r="A187" s="85"/>
      <c r="B187" s="85"/>
      <c r="C187" s="85"/>
      <c r="D187" s="85"/>
      <c r="E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>
      <c r="A188" s="85"/>
      <c r="B188" s="85"/>
      <c r="C188" s="85"/>
      <c r="D188" s="85"/>
      <c r="E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>
      <c r="A189" s="85"/>
      <c r="B189" s="85"/>
      <c r="C189" s="85"/>
      <c r="D189" s="85"/>
      <c r="E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>
      <c r="A190" s="85"/>
      <c r="B190" s="85"/>
      <c r="C190" s="85"/>
      <c r="D190" s="85"/>
      <c r="E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>
      <c r="A191" s="85"/>
      <c r="B191" s="85"/>
      <c r="C191" s="85"/>
      <c r="D191" s="85"/>
      <c r="E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>
      <c r="A192" s="85"/>
      <c r="B192" s="85"/>
      <c r="C192" s="85"/>
      <c r="D192" s="85"/>
      <c r="E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>
      <c r="A193" s="85"/>
      <c r="B193" s="85"/>
      <c r="C193" s="85"/>
      <c r="D193" s="85"/>
      <c r="E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>
      <c r="A194" s="85"/>
      <c r="B194" s="85"/>
      <c r="C194" s="85"/>
      <c r="D194" s="85"/>
      <c r="E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>
      <c r="A195" s="85"/>
      <c r="B195" s="85"/>
      <c r="C195" s="85"/>
      <c r="D195" s="85"/>
      <c r="E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>
      <c r="A196" s="85"/>
      <c r="B196" s="85"/>
      <c r="C196" s="85"/>
      <c r="D196" s="85"/>
      <c r="E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>
      <c r="A197" s="85"/>
      <c r="B197" s="85"/>
      <c r="C197" s="85"/>
      <c r="D197" s="85"/>
      <c r="E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>
      <c r="A198" s="85"/>
      <c r="B198" s="85"/>
      <c r="C198" s="85"/>
      <c r="D198" s="85"/>
      <c r="E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>
      <c r="A199" s="85"/>
      <c r="B199" s="85"/>
      <c r="C199" s="85"/>
      <c r="D199" s="85"/>
      <c r="E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>
      <c r="A200" s="85"/>
      <c r="B200" s="85"/>
      <c r="C200" s="85"/>
      <c r="D200" s="85"/>
      <c r="E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>
      <c r="A201" s="85"/>
      <c r="B201" s="85"/>
      <c r="C201" s="85"/>
      <c r="D201" s="85"/>
      <c r="E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>
      <c r="A202" s="85"/>
      <c r="B202" s="85"/>
      <c r="C202" s="85"/>
      <c r="D202" s="85"/>
      <c r="E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>
      <c r="A203" s="85"/>
      <c r="B203" s="85"/>
      <c r="C203" s="85"/>
      <c r="D203" s="85"/>
      <c r="E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>
      <c r="A204" s="85"/>
      <c r="B204" s="85"/>
      <c r="C204" s="85"/>
      <c r="D204" s="85"/>
      <c r="E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>
      <c r="A205" s="85"/>
      <c r="B205" s="85"/>
      <c r="C205" s="85"/>
      <c r="D205" s="85"/>
      <c r="E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>
      <c r="A206" s="85"/>
      <c r="B206" s="85"/>
      <c r="C206" s="85"/>
      <c r="D206" s="85"/>
      <c r="E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>
      <c r="A207" s="85"/>
      <c r="B207" s="85"/>
      <c r="C207" s="85"/>
      <c r="D207" s="85"/>
      <c r="E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>
      <c r="A208" s="85"/>
      <c r="B208" s="85"/>
      <c r="C208" s="85"/>
      <c r="D208" s="85"/>
      <c r="E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>
      <c r="A209" s="85"/>
      <c r="B209" s="85"/>
      <c r="C209" s="85"/>
      <c r="D209" s="85"/>
      <c r="E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>
      <c r="A210" s="85"/>
      <c r="B210" s="85"/>
      <c r="C210" s="85"/>
      <c r="D210" s="85"/>
      <c r="E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>
      <c r="A211" s="85"/>
      <c r="B211" s="85"/>
      <c r="C211" s="85"/>
      <c r="D211" s="85"/>
      <c r="E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>
      <c r="A212" s="85"/>
      <c r="B212" s="85"/>
      <c r="C212" s="85"/>
      <c r="D212" s="85"/>
      <c r="E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>
      <c r="A213" s="85"/>
      <c r="B213" s="85"/>
      <c r="C213" s="85"/>
      <c r="D213" s="85"/>
      <c r="E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>
      <c r="A214" s="85"/>
      <c r="B214" s="85"/>
      <c r="C214" s="85"/>
      <c r="D214" s="85"/>
      <c r="E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>
      <c r="A215" s="85"/>
      <c r="B215" s="85"/>
      <c r="C215" s="85"/>
      <c r="D215" s="85"/>
      <c r="E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>
      <c r="A216" s="85"/>
      <c r="B216" s="85"/>
      <c r="C216" s="85"/>
      <c r="D216" s="85"/>
      <c r="E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>
      <c r="A217" s="85"/>
      <c r="B217" s="85"/>
      <c r="C217" s="85"/>
      <c r="D217" s="85"/>
      <c r="E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>
      <c r="A218" s="85"/>
      <c r="B218" s="85"/>
      <c r="C218" s="85"/>
      <c r="D218" s="85"/>
      <c r="E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>
      <c r="A219" s="85"/>
      <c r="B219" s="85"/>
      <c r="C219" s="85"/>
      <c r="D219" s="85"/>
      <c r="E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>
      <c r="A220" s="85"/>
      <c r="B220" s="85"/>
      <c r="C220" s="85"/>
      <c r="D220" s="85"/>
      <c r="E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>
      <c r="A221" s="85"/>
      <c r="B221" s="85"/>
      <c r="C221" s="85"/>
      <c r="D221" s="85"/>
      <c r="E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>
      <c r="A222" s="85"/>
      <c r="B222" s="85"/>
      <c r="C222" s="85"/>
      <c r="D222" s="85"/>
      <c r="E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>
      <c r="A223" s="85"/>
      <c r="B223" s="85"/>
      <c r="C223" s="85"/>
      <c r="D223" s="85"/>
      <c r="E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>
      <c r="A224" s="85"/>
      <c r="B224" s="85"/>
      <c r="C224" s="85"/>
      <c r="D224" s="85"/>
      <c r="E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>
      <c r="A225" s="85"/>
      <c r="B225" s="85"/>
      <c r="C225" s="85"/>
      <c r="D225" s="85"/>
      <c r="E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>
      <c r="A226" s="85"/>
      <c r="B226" s="85"/>
      <c r="C226" s="85"/>
      <c r="D226" s="85"/>
      <c r="E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>
      <c r="A227" s="85"/>
      <c r="B227" s="85"/>
      <c r="C227" s="85"/>
      <c r="D227" s="85"/>
      <c r="E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>
      <c r="A228" s="85"/>
      <c r="B228" s="85"/>
      <c r="C228" s="85"/>
      <c r="D228" s="85"/>
      <c r="E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>
      <c r="A229" s="85"/>
      <c r="B229" s="85"/>
      <c r="C229" s="85"/>
      <c r="D229" s="85"/>
      <c r="E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>
      <c r="A230" s="85"/>
      <c r="B230" s="85"/>
      <c r="C230" s="85"/>
      <c r="D230" s="85"/>
      <c r="E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>
      <c r="A231" s="85"/>
      <c r="B231" s="85"/>
      <c r="C231" s="85"/>
      <c r="D231" s="85"/>
      <c r="E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>
      <c r="A232" s="85"/>
      <c r="B232" s="85"/>
      <c r="C232" s="85"/>
      <c r="D232" s="85"/>
      <c r="E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>
      <c r="A233" s="85"/>
      <c r="B233" s="85"/>
      <c r="C233" s="85"/>
      <c r="D233" s="85"/>
      <c r="E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>
      <c r="A234" s="85"/>
      <c r="B234" s="85"/>
      <c r="C234" s="85"/>
      <c r="D234" s="85"/>
      <c r="E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>
      <c r="A235" s="85"/>
      <c r="B235" s="85"/>
      <c r="C235" s="85"/>
      <c r="D235" s="85"/>
      <c r="E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>
      <c r="A236" s="85"/>
      <c r="B236" s="85"/>
      <c r="C236" s="85"/>
      <c r="D236" s="85"/>
      <c r="E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>
      <c r="A237" s="85"/>
      <c r="B237" s="85"/>
      <c r="C237" s="85"/>
      <c r="D237" s="85"/>
      <c r="E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>
      <c r="A238" s="85"/>
      <c r="B238" s="85"/>
      <c r="C238" s="85"/>
      <c r="D238" s="85"/>
      <c r="E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>
      <c r="A239" s="85"/>
      <c r="B239" s="85"/>
      <c r="C239" s="85"/>
      <c r="D239" s="85"/>
      <c r="E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>
      <c r="A240" s="85"/>
      <c r="B240" s="85"/>
      <c r="C240" s="85"/>
      <c r="D240" s="85"/>
      <c r="E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>
      <c r="A241" s="85"/>
      <c r="B241" s="85"/>
      <c r="C241" s="85"/>
      <c r="D241" s="85"/>
      <c r="E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>
      <c r="A242" s="85"/>
      <c r="B242" s="85"/>
      <c r="C242" s="85"/>
      <c r="D242" s="85"/>
      <c r="E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>
      <c r="A243" s="85"/>
      <c r="B243" s="85"/>
      <c r="C243" s="85"/>
      <c r="D243" s="85"/>
      <c r="E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>
      <c r="A244" s="85"/>
      <c r="B244" s="85"/>
      <c r="C244" s="85"/>
      <c r="D244" s="85"/>
      <c r="E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>
      <c r="A245" s="85"/>
      <c r="B245" s="85"/>
      <c r="C245" s="85"/>
      <c r="D245" s="85"/>
      <c r="E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>
      <c r="A246" s="85"/>
      <c r="B246" s="85"/>
      <c r="C246" s="85"/>
      <c r="D246" s="85"/>
      <c r="E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>
      <c r="A247" s="85"/>
      <c r="B247" s="85"/>
      <c r="C247" s="85"/>
      <c r="D247" s="85"/>
      <c r="E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>
      <c r="A248" s="85"/>
      <c r="B248" s="85"/>
      <c r="C248" s="85"/>
      <c r="D248" s="85"/>
      <c r="E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>
      <c r="A249" s="85"/>
      <c r="B249" s="85"/>
      <c r="C249" s="85"/>
      <c r="D249" s="85"/>
      <c r="E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>
      <c r="A250" s="85"/>
      <c r="B250" s="85"/>
      <c r="C250" s="85"/>
      <c r="D250" s="85"/>
      <c r="E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>
      <c r="A251" s="85"/>
      <c r="B251" s="85"/>
      <c r="C251" s="85"/>
      <c r="D251" s="85"/>
      <c r="E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>
      <c r="A252" s="85"/>
      <c r="B252" s="85"/>
      <c r="C252" s="85"/>
      <c r="D252" s="85"/>
      <c r="E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>
      <c r="A253" s="85"/>
      <c r="B253" s="85"/>
      <c r="C253" s="85"/>
      <c r="D253" s="85"/>
      <c r="E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>
      <c r="A254" s="85"/>
      <c r="B254" s="85"/>
      <c r="C254" s="85"/>
      <c r="D254" s="85"/>
      <c r="E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>
      <c r="A255" s="85"/>
      <c r="B255" s="85"/>
      <c r="C255" s="85"/>
      <c r="D255" s="85"/>
      <c r="E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>
      <c r="A256" s="85"/>
      <c r="B256" s="85"/>
      <c r="C256" s="85"/>
      <c r="D256" s="85"/>
      <c r="E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>
      <c r="A257" s="85"/>
      <c r="B257" s="85"/>
      <c r="C257" s="85"/>
      <c r="D257" s="85"/>
      <c r="E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>
      <c r="A258" s="85"/>
      <c r="B258" s="85"/>
      <c r="C258" s="85"/>
      <c r="D258" s="85"/>
      <c r="E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>
      <c r="A259" s="85"/>
      <c r="B259" s="85"/>
      <c r="C259" s="85"/>
      <c r="D259" s="85"/>
      <c r="E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>
      <c r="A260" s="85"/>
      <c r="B260" s="85"/>
      <c r="C260" s="85"/>
      <c r="D260" s="85"/>
      <c r="E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>
      <c r="A261" s="85"/>
      <c r="B261" s="85"/>
      <c r="C261" s="85"/>
      <c r="D261" s="85"/>
      <c r="E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>
      <c r="A262" s="85"/>
      <c r="B262" s="85"/>
      <c r="C262" s="85"/>
      <c r="D262" s="85"/>
      <c r="E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>
      <c r="A263" s="85"/>
      <c r="B263" s="85"/>
      <c r="C263" s="85"/>
      <c r="D263" s="85"/>
      <c r="E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>
      <c r="A264" s="85"/>
      <c r="B264" s="85"/>
      <c r="C264" s="85"/>
      <c r="D264" s="85"/>
      <c r="E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>
      <c r="A265" s="85"/>
      <c r="B265" s="85"/>
      <c r="C265" s="85"/>
      <c r="D265" s="85"/>
      <c r="E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>
      <c r="A266" s="85"/>
      <c r="B266" s="85"/>
      <c r="C266" s="85"/>
      <c r="D266" s="85"/>
      <c r="E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>
      <c r="A267" s="85"/>
      <c r="B267" s="85"/>
      <c r="C267" s="85"/>
      <c r="D267" s="85"/>
      <c r="E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>
      <c r="A268" s="85"/>
      <c r="B268" s="85"/>
      <c r="C268" s="85"/>
      <c r="D268" s="85"/>
      <c r="E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>
      <c r="A269" s="85"/>
      <c r="B269" s="85"/>
      <c r="C269" s="85"/>
      <c r="D269" s="85"/>
      <c r="E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>
      <c r="A270" s="85"/>
      <c r="B270" s="85"/>
      <c r="C270" s="85"/>
      <c r="D270" s="85"/>
      <c r="E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>
      <c r="A271" s="85"/>
      <c r="B271" s="85"/>
      <c r="C271" s="85"/>
      <c r="D271" s="85"/>
      <c r="E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>
      <c r="A272" s="85"/>
      <c r="B272" s="85"/>
      <c r="C272" s="85"/>
      <c r="D272" s="85"/>
      <c r="E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>
      <c r="A273" s="85"/>
      <c r="B273" s="85"/>
      <c r="C273" s="85"/>
      <c r="D273" s="85"/>
      <c r="E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>
      <c r="A274" s="85"/>
      <c r="B274" s="85"/>
      <c r="C274" s="85"/>
      <c r="D274" s="85"/>
      <c r="E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>
      <c r="A275" s="85"/>
      <c r="B275" s="85"/>
      <c r="C275" s="85"/>
      <c r="D275" s="85"/>
      <c r="E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>
      <c r="A276" s="85"/>
      <c r="B276" s="85"/>
      <c r="C276" s="85"/>
      <c r="D276" s="85"/>
      <c r="E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>
      <c r="A277" s="85"/>
      <c r="B277" s="85"/>
      <c r="C277" s="85"/>
      <c r="D277" s="85"/>
      <c r="E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>
      <c r="A278" s="85"/>
      <c r="B278" s="85"/>
      <c r="C278" s="85"/>
      <c r="D278" s="85"/>
      <c r="E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>
      <c r="A279" s="85"/>
      <c r="B279" s="85"/>
      <c r="C279" s="85"/>
      <c r="D279" s="85"/>
      <c r="E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>
      <c r="A280" s="85"/>
      <c r="B280" s="85"/>
      <c r="C280" s="85"/>
      <c r="D280" s="85"/>
      <c r="E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>
      <c r="A281" s="85"/>
      <c r="B281" s="85"/>
      <c r="C281" s="85"/>
      <c r="D281" s="85"/>
      <c r="E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>
      <c r="A282" s="85"/>
      <c r="B282" s="85"/>
      <c r="C282" s="85"/>
      <c r="D282" s="85"/>
      <c r="E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>
      <c r="A283" s="85"/>
      <c r="B283" s="85"/>
      <c r="C283" s="85"/>
      <c r="D283" s="85"/>
      <c r="E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>
      <c r="A284" s="85"/>
      <c r="B284" s="85"/>
      <c r="C284" s="85"/>
      <c r="D284" s="85"/>
      <c r="E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>
      <c r="A285" s="85"/>
      <c r="B285" s="85"/>
      <c r="C285" s="85"/>
      <c r="D285" s="85"/>
      <c r="E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>
      <c r="A286" s="85"/>
      <c r="B286" s="85"/>
      <c r="C286" s="85"/>
      <c r="D286" s="85"/>
      <c r="E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>
      <c r="A287" s="85"/>
      <c r="B287" s="85"/>
      <c r="C287" s="85"/>
      <c r="D287" s="85"/>
      <c r="E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>
      <c r="A288" s="85"/>
      <c r="B288" s="85"/>
      <c r="C288" s="85"/>
      <c r="D288" s="85"/>
      <c r="E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>
      <c r="A289" s="85"/>
      <c r="B289" s="85"/>
      <c r="C289" s="85"/>
      <c r="D289" s="85"/>
      <c r="E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>
      <c r="A290" s="85"/>
      <c r="B290" s="85"/>
      <c r="C290" s="85"/>
      <c r="D290" s="85"/>
      <c r="E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>
      <c r="A291" s="85"/>
      <c r="B291" s="85"/>
      <c r="C291" s="85"/>
      <c r="D291" s="85"/>
      <c r="E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>
      <c r="A292" s="85"/>
      <c r="B292" s="85"/>
      <c r="C292" s="85"/>
      <c r="D292" s="85"/>
      <c r="E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>
      <c r="A293" s="85"/>
      <c r="B293" s="85"/>
      <c r="C293" s="85"/>
      <c r="D293" s="85"/>
      <c r="E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>
      <c r="A294" s="85"/>
      <c r="B294" s="85"/>
      <c r="C294" s="85"/>
      <c r="D294" s="85"/>
      <c r="E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>
      <c r="A295" s="85"/>
      <c r="B295" s="85"/>
      <c r="C295" s="85"/>
      <c r="D295" s="85"/>
      <c r="E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>
      <c r="A296" s="85"/>
      <c r="B296" s="85"/>
      <c r="C296" s="85"/>
      <c r="D296" s="85"/>
      <c r="E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>
      <c r="A297" s="85"/>
      <c r="B297" s="85"/>
      <c r="C297" s="85"/>
      <c r="D297" s="85"/>
      <c r="E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>
      <c r="A298" s="85"/>
      <c r="B298" s="85"/>
      <c r="C298" s="85"/>
      <c r="D298" s="85"/>
      <c r="E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>
      <c r="A299" s="85"/>
      <c r="B299" s="85"/>
      <c r="C299" s="85"/>
      <c r="D299" s="85"/>
      <c r="E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>
      <c r="A300" s="85"/>
      <c r="B300" s="85"/>
      <c r="C300" s="85"/>
      <c r="D300" s="85"/>
      <c r="E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>
      <c r="A301" s="85"/>
      <c r="B301" s="85"/>
      <c r="C301" s="85"/>
      <c r="D301" s="85"/>
      <c r="E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>
      <c r="A302" s="85"/>
      <c r="B302" s="85"/>
      <c r="C302" s="85"/>
      <c r="D302" s="85"/>
      <c r="E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>
      <c r="A303" s="85"/>
      <c r="B303" s="85"/>
      <c r="C303" s="85"/>
      <c r="D303" s="85"/>
      <c r="E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>
      <c r="A304" s="85"/>
      <c r="B304" s="85"/>
      <c r="C304" s="85"/>
      <c r="D304" s="85"/>
      <c r="E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>
      <c r="A305" s="85"/>
      <c r="B305" s="85"/>
      <c r="C305" s="85"/>
      <c r="D305" s="85"/>
      <c r="E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>
      <c r="A306" s="85"/>
      <c r="B306" s="85"/>
      <c r="C306" s="85"/>
      <c r="D306" s="85"/>
      <c r="E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>
      <c r="A307" s="85"/>
      <c r="B307" s="85"/>
      <c r="C307" s="85"/>
      <c r="D307" s="85"/>
      <c r="E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>
      <c r="A308" s="85"/>
      <c r="B308" s="85"/>
      <c r="C308" s="85"/>
      <c r="D308" s="85"/>
      <c r="E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>
      <c r="A309" s="85"/>
      <c r="B309" s="85"/>
      <c r="C309" s="85"/>
      <c r="D309" s="85"/>
      <c r="E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>
      <c r="A310" s="85"/>
      <c r="B310" s="85"/>
      <c r="C310" s="85"/>
      <c r="D310" s="85"/>
      <c r="E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>
      <c r="A311" s="85"/>
      <c r="B311" s="85"/>
      <c r="C311" s="85"/>
      <c r="D311" s="85"/>
      <c r="E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>
      <c r="A312" s="85"/>
      <c r="B312" s="85"/>
      <c r="C312" s="85"/>
      <c r="D312" s="85"/>
      <c r="E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>
      <c r="A313" s="85"/>
      <c r="B313" s="85"/>
      <c r="C313" s="85"/>
      <c r="D313" s="85"/>
      <c r="E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>
      <c r="A314" s="85"/>
      <c r="B314" s="85"/>
      <c r="C314" s="85"/>
      <c r="D314" s="85"/>
      <c r="E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>
      <c r="A315" s="85"/>
      <c r="B315" s="85"/>
      <c r="C315" s="85"/>
      <c r="D315" s="85"/>
      <c r="E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>
      <c r="A316" s="85"/>
      <c r="B316" s="85"/>
      <c r="C316" s="85"/>
      <c r="D316" s="85"/>
      <c r="E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>
      <c r="A317" s="85"/>
      <c r="B317" s="85"/>
      <c r="C317" s="85"/>
      <c r="D317" s="85"/>
      <c r="E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>
      <c r="A318" s="85"/>
      <c r="B318" s="85"/>
      <c r="C318" s="85"/>
      <c r="D318" s="85"/>
      <c r="E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>
      <c r="A319" s="85"/>
      <c r="B319" s="85"/>
      <c r="C319" s="85"/>
      <c r="D319" s="85"/>
      <c r="E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>
      <c r="A320" s="85"/>
      <c r="B320" s="85"/>
      <c r="C320" s="85"/>
      <c r="D320" s="85"/>
      <c r="E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>
      <c r="A321" s="85"/>
      <c r="B321" s="85"/>
      <c r="C321" s="85"/>
      <c r="D321" s="85"/>
      <c r="E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>
      <c r="A322" s="85"/>
      <c r="B322" s="85"/>
      <c r="C322" s="85"/>
      <c r="D322" s="85"/>
      <c r="E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>
      <c r="A323" s="85"/>
      <c r="B323" s="85"/>
      <c r="C323" s="85"/>
      <c r="D323" s="85"/>
      <c r="E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>
      <c r="A324" s="85"/>
      <c r="B324" s="85"/>
      <c r="C324" s="85"/>
      <c r="D324" s="85"/>
      <c r="E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>
      <c r="A325" s="85"/>
      <c r="B325" s="85"/>
      <c r="C325" s="85"/>
      <c r="D325" s="85"/>
      <c r="E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>
      <c r="A326" s="85"/>
      <c r="B326" s="85"/>
      <c r="C326" s="85"/>
      <c r="D326" s="85"/>
      <c r="E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>
      <c r="A327" s="85"/>
      <c r="B327" s="85"/>
      <c r="C327" s="85"/>
      <c r="D327" s="85"/>
      <c r="E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>
      <c r="A328" s="85"/>
      <c r="B328" s="85"/>
      <c r="C328" s="85"/>
      <c r="D328" s="85"/>
      <c r="E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>
      <c r="A329" s="85"/>
      <c r="B329" s="85"/>
      <c r="C329" s="85"/>
      <c r="D329" s="85"/>
      <c r="E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>
      <c r="A330" s="85"/>
      <c r="B330" s="85"/>
      <c r="C330" s="85"/>
      <c r="D330" s="85"/>
      <c r="E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>
      <c r="A331" s="85"/>
      <c r="B331" s="85"/>
      <c r="C331" s="85"/>
      <c r="D331" s="85"/>
      <c r="E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>
      <c r="A332" s="85"/>
      <c r="B332" s="85"/>
      <c r="C332" s="85"/>
      <c r="D332" s="85"/>
      <c r="E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>
      <c r="A333" s="85"/>
      <c r="B333" s="85"/>
      <c r="C333" s="85"/>
      <c r="D333" s="85"/>
      <c r="E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>
      <c r="A334" s="85"/>
      <c r="B334" s="85"/>
      <c r="C334" s="85"/>
      <c r="D334" s="85"/>
      <c r="E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>
      <c r="A335" s="85"/>
      <c r="B335" s="85"/>
      <c r="C335" s="85"/>
      <c r="D335" s="85"/>
      <c r="E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>
      <c r="A336" s="85"/>
      <c r="B336" s="85"/>
      <c r="C336" s="85"/>
      <c r="D336" s="85"/>
      <c r="E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>
      <c r="A337" s="85"/>
      <c r="B337" s="85"/>
      <c r="C337" s="85"/>
      <c r="D337" s="85"/>
      <c r="E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>
      <c r="A338" s="85"/>
      <c r="B338" s="85"/>
      <c r="C338" s="85"/>
      <c r="D338" s="85"/>
      <c r="E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>
      <c r="A339" s="85"/>
      <c r="B339" s="85"/>
      <c r="C339" s="85"/>
      <c r="D339" s="85"/>
      <c r="E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>
      <c r="A340" s="85"/>
      <c r="B340" s="85"/>
      <c r="C340" s="85"/>
      <c r="D340" s="85"/>
      <c r="E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>
      <c r="A341" s="85"/>
      <c r="B341" s="85"/>
      <c r="C341" s="85"/>
      <c r="D341" s="85"/>
      <c r="E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>
      <c r="A342" s="85"/>
      <c r="B342" s="85"/>
      <c r="C342" s="85"/>
      <c r="D342" s="85"/>
      <c r="E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>
      <c r="A343" s="85"/>
      <c r="B343" s="85"/>
      <c r="C343" s="85"/>
      <c r="D343" s="85"/>
      <c r="E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>
      <c r="A344" s="85"/>
      <c r="B344" s="85"/>
      <c r="C344" s="85"/>
      <c r="D344" s="85"/>
      <c r="E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>
      <c r="A345" s="85"/>
      <c r="B345" s="85"/>
      <c r="C345" s="85"/>
      <c r="D345" s="85"/>
      <c r="E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>
      <c r="A346" s="85"/>
      <c r="B346" s="85"/>
      <c r="C346" s="85"/>
      <c r="D346" s="85"/>
      <c r="E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>
      <c r="A347" s="85"/>
      <c r="B347" s="85"/>
      <c r="C347" s="85"/>
      <c r="D347" s="85"/>
      <c r="E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>
      <c r="A348" s="85"/>
      <c r="B348" s="85"/>
      <c r="C348" s="85"/>
      <c r="D348" s="85"/>
      <c r="E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>
      <c r="A349" s="85"/>
      <c r="B349" s="85"/>
      <c r="C349" s="85"/>
      <c r="D349" s="85"/>
      <c r="E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>
      <c r="A350" s="85"/>
      <c r="B350" s="85"/>
      <c r="C350" s="85"/>
      <c r="D350" s="85"/>
      <c r="E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>
      <c r="A351" s="85"/>
      <c r="B351" s="85"/>
      <c r="C351" s="85"/>
      <c r="D351" s="85"/>
      <c r="E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>
      <c r="A352" s="85"/>
      <c r="B352" s="85"/>
      <c r="C352" s="85"/>
      <c r="D352" s="85"/>
      <c r="E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>
      <c r="A353" s="85"/>
      <c r="B353" s="85"/>
      <c r="C353" s="85"/>
      <c r="D353" s="85"/>
      <c r="E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>
      <c r="A354" s="85"/>
      <c r="B354" s="85"/>
      <c r="C354" s="85"/>
      <c r="D354" s="85"/>
      <c r="E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>
      <c r="A355" s="85"/>
      <c r="B355" s="85"/>
      <c r="C355" s="85"/>
      <c r="D355" s="85"/>
      <c r="E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>
      <c r="A356" s="85"/>
      <c r="B356" s="85"/>
      <c r="C356" s="85"/>
      <c r="D356" s="85"/>
      <c r="E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>
      <c r="A357" s="85"/>
      <c r="B357" s="85"/>
      <c r="C357" s="85"/>
      <c r="D357" s="85"/>
      <c r="E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>
      <c r="A358" s="85"/>
      <c r="B358" s="85"/>
      <c r="C358" s="85"/>
      <c r="D358" s="85"/>
      <c r="E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>
      <c r="A359" s="85"/>
      <c r="B359" s="85"/>
      <c r="C359" s="85"/>
      <c r="D359" s="85"/>
      <c r="E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>
      <c r="A360" s="85"/>
      <c r="B360" s="85"/>
      <c r="C360" s="85"/>
      <c r="D360" s="85"/>
      <c r="E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>
      <c r="A361" s="85"/>
      <c r="B361" s="85"/>
      <c r="C361" s="85"/>
      <c r="D361" s="85"/>
      <c r="E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>
      <c r="A362" s="85"/>
      <c r="B362" s="85"/>
      <c r="C362" s="85"/>
      <c r="D362" s="85"/>
      <c r="E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>
      <c r="A363" s="85"/>
      <c r="B363" s="85"/>
      <c r="C363" s="85"/>
      <c r="D363" s="85"/>
      <c r="E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>
      <c r="A364" s="85"/>
      <c r="B364" s="85"/>
      <c r="C364" s="85"/>
      <c r="D364" s="85"/>
      <c r="E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>
      <c r="A365" s="85"/>
      <c r="B365" s="85"/>
      <c r="C365" s="85"/>
      <c r="D365" s="85"/>
      <c r="E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>
      <c r="A366" s="85"/>
      <c r="B366" s="85"/>
      <c r="C366" s="85"/>
      <c r="D366" s="85"/>
      <c r="E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>
      <c r="A367" s="85"/>
      <c r="B367" s="85"/>
      <c r="C367" s="85"/>
      <c r="D367" s="85"/>
      <c r="E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>
      <c r="A368" s="85"/>
      <c r="B368" s="85"/>
      <c r="C368" s="85"/>
      <c r="D368" s="85"/>
      <c r="E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>
      <c r="A369" s="85"/>
      <c r="B369" s="85"/>
      <c r="C369" s="85"/>
      <c r="D369" s="85"/>
      <c r="E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>
      <c r="A370" s="85"/>
      <c r="B370" s="85"/>
      <c r="C370" s="85"/>
      <c r="D370" s="85"/>
      <c r="E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>
      <c r="A371" s="85"/>
      <c r="B371" s="85"/>
      <c r="C371" s="85"/>
      <c r="D371" s="85"/>
      <c r="E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>
      <c r="A372" s="85"/>
      <c r="B372" s="85"/>
      <c r="C372" s="85"/>
      <c r="D372" s="85"/>
      <c r="E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>
      <c r="A373" s="85"/>
      <c r="B373" s="85"/>
      <c r="C373" s="85"/>
      <c r="D373" s="85"/>
      <c r="E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>
      <c r="A374" s="85"/>
      <c r="B374" s="85"/>
      <c r="C374" s="85"/>
      <c r="D374" s="85"/>
      <c r="E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>
      <c r="A375" s="85"/>
      <c r="B375" s="85"/>
      <c r="C375" s="85"/>
      <c r="D375" s="85"/>
      <c r="E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>
      <c r="A376" s="85"/>
      <c r="B376" s="85"/>
      <c r="C376" s="85"/>
      <c r="D376" s="85"/>
      <c r="E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>
      <c r="A377" s="85"/>
      <c r="B377" s="85"/>
      <c r="C377" s="85"/>
      <c r="D377" s="85"/>
      <c r="E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>
      <c r="A378" s="85"/>
      <c r="B378" s="85"/>
      <c r="C378" s="85"/>
      <c r="D378" s="85"/>
      <c r="E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>
      <c r="A379" s="85"/>
      <c r="B379" s="85"/>
      <c r="C379" s="85"/>
      <c r="D379" s="85"/>
      <c r="E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>
      <c r="A380" s="85"/>
      <c r="B380" s="85"/>
      <c r="C380" s="85"/>
      <c r="D380" s="85"/>
      <c r="E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>
      <c r="A381" s="85"/>
      <c r="B381" s="85"/>
      <c r="C381" s="85"/>
      <c r="D381" s="85"/>
      <c r="E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>
      <c r="A382" s="85"/>
      <c r="B382" s="85"/>
      <c r="C382" s="85"/>
      <c r="D382" s="85"/>
      <c r="E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>
      <c r="A383" s="85"/>
      <c r="B383" s="85"/>
      <c r="C383" s="85"/>
      <c r="D383" s="85"/>
      <c r="E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>
      <c r="A384" s="85"/>
      <c r="B384" s="85"/>
      <c r="C384" s="85"/>
      <c r="D384" s="85"/>
      <c r="E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>
      <c r="A385" s="85"/>
      <c r="B385" s="85"/>
      <c r="C385" s="85"/>
      <c r="D385" s="85"/>
      <c r="E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>
      <c r="A386" s="85"/>
      <c r="B386" s="85"/>
      <c r="C386" s="85"/>
      <c r="D386" s="85"/>
      <c r="E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>
      <c r="A387" s="85"/>
      <c r="B387" s="85"/>
      <c r="C387" s="85"/>
      <c r="D387" s="85"/>
      <c r="E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>
      <c r="A388" s="85"/>
      <c r="B388" s="85"/>
      <c r="C388" s="85"/>
      <c r="D388" s="85"/>
      <c r="E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>
      <c r="A389" s="85"/>
      <c r="B389" s="85"/>
      <c r="C389" s="85"/>
      <c r="D389" s="85"/>
      <c r="E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>
      <c r="A390" s="85"/>
      <c r="B390" s="85"/>
      <c r="C390" s="85"/>
      <c r="D390" s="85"/>
      <c r="E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>
      <c r="A391" s="85"/>
      <c r="B391" s="85"/>
      <c r="C391" s="85"/>
      <c r="D391" s="85"/>
      <c r="E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>
      <c r="A392" s="85"/>
      <c r="B392" s="85"/>
      <c r="C392" s="85"/>
      <c r="D392" s="85"/>
      <c r="E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>
      <c r="A393" s="85"/>
      <c r="B393" s="85"/>
      <c r="C393" s="85"/>
      <c r="D393" s="85"/>
      <c r="E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>
      <c r="A394" s="85"/>
      <c r="B394" s="85"/>
      <c r="C394" s="85"/>
      <c r="D394" s="85"/>
      <c r="E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>
      <c r="A395" s="85"/>
      <c r="B395" s="85"/>
      <c r="C395" s="85"/>
      <c r="D395" s="85"/>
      <c r="E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>
      <c r="A396" s="85"/>
      <c r="B396" s="85"/>
      <c r="C396" s="85"/>
      <c r="D396" s="85"/>
      <c r="E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>
      <c r="A397" s="85"/>
      <c r="B397" s="85"/>
      <c r="C397" s="85"/>
      <c r="D397" s="85"/>
      <c r="E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>
      <c r="A398" s="85"/>
      <c r="B398" s="85"/>
      <c r="C398" s="85"/>
      <c r="D398" s="85"/>
      <c r="E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>
      <c r="A399" s="85"/>
      <c r="B399" s="85"/>
      <c r="C399" s="85"/>
      <c r="D399" s="85"/>
      <c r="E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>
      <c r="A400" s="85"/>
      <c r="B400" s="85"/>
      <c r="C400" s="85"/>
      <c r="D400" s="85"/>
      <c r="E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>
      <c r="A401" s="85"/>
      <c r="B401" s="85"/>
      <c r="C401" s="85"/>
      <c r="D401" s="85"/>
      <c r="E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>
      <c r="A402" s="85"/>
      <c r="B402" s="85"/>
      <c r="C402" s="85"/>
      <c r="D402" s="85"/>
      <c r="E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>
      <c r="A403" s="85"/>
      <c r="B403" s="85"/>
      <c r="C403" s="85"/>
      <c r="D403" s="85"/>
      <c r="E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>
      <c r="A404" s="85"/>
      <c r="B404" s="85"/>
      <c r="C404" s="85"/>
      <c r="D404" s="85"/>
      <c r="E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>
      <c r="A405" s="85"/>
      <c r="B405" s="85"/>
      <c r="C405" s="85"/>
      <c r="D405" s="85"/>
      <c r="E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>
      <c r="A406" s="85"/>
      <c r="B406" s="85"/>
      <c r="C406" s="85"/>
      <c r="D406" s="85"/>
      <c r="E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>
      <c r="A407" s="85"/>
      <c r="B407" s="85"/>
      <c r="C407" s="85"/>
      <c r="D407" s="85"/>
      <c r="E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>
      <c r="A408" s="85"/>
      <c r="B408" s="85"/>
      <c r="C408" s="85"/>
      <c r="D408" s="85"/>
      <c r="E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>
      <c r="A409" s="85"/>
      <c r="B409" s="85"/>
      <c r="C409" s="85"/>
      <c r="D409" s="85"/>
      <c r="E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>
      <c r="A410" s="85"/>
      <c r="B410" s="85"/>
      <c r="C410" s="85"/>
      <c r="D410" s="85"/>
      <c r="E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>
      <c r="A411" s="85"/>
      <c r="B411" s="85"/>
      <c r="C411" s="85"/>
      <c r="D411" s="85"/>
      <c r="E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>
      <c r="A412" s="85"/>
      <c r="B412" s="85"/>
      <c r="C412" s="85"/>
      <c r="D412" s="85"/>
      <c r="E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>
      <c r="A413" s="85"/>
      <c r="B413" s="85"/>
      <c r="C413" s="85"/>
      <c r="D413" s="85"/>
      <c r="E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>
      <c r="A414" s="85"/>
      <c r="B414" s="85"/>
      <c r="C414" s="85"/>
      <c r="D414" s="85"/>
      <c r="E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>
      <c r="A415" s="85"/>
      <c r="B415" s="85"/>
      <c r="C415" s="85"/>
      <c r="D415" s="85"/>
      <c r="E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>
      <c r="A416" s="85"/>
      <c r="B416" s="85"/>
      <c r="C416" s="85"/>
      <c r="D416" s="85"/>
      <c r="E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>
      <c r="A417" s="85"/>
      <c r="B417" s="85"/>
      <c r="C417" s="85"/>
      <c r="D417" s="85"/>
      <c r="E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>
      <c r="A418" s="85"/>
      <c r="B418" s="85"/>
      <c r="C418" s="85"/>
      <c r="D418" s="85"/>
      <c r="E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>
      <c r="A419" s="85"/>
      <c r="B419" s="85"/>
      <c r="C419" s="85"/>
      <c r="D419" s="85"/>
      <c r="E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>
      <c r="A420" s="85"/>
      <c r="B420" s="85"/>
      <c r="C420" s="85"/>
      <c r="D420" s="85"/>
      <c r="E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>
      <c r="A421" s="85"/>
      <c r="B421" s="85"/>
      <c r="C421" s="85"/>
      <c r="D421" s="85"/>
      <c r="E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>
      <c r="A422" s="85"/>
      <c r="B422" s="85"/>
      <c r="C422" s="85"/>
      <c r="D422" s="85"/>
      <c r="E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>
      <c r="A423" s="85"/>
      <c r="B423" s="85"/>
      <c r="C423" s="85"/>
      <c r="D423" s="85"/>
      <c r="E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>
      <c r="A424" s="85"/>
      <c r="B424" s="85"/>
      <c r="C424" s="85"/>
      <c r="D424" s="85"/>
      <c r="E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>
      <c r="A425" s="85"/>
      <c r="B425" s="85"/>
      <c r="C425" s="85"/>
      <c r="D425" s="85"/>
      <c r="E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>
      <c r="A426" s="85"/>
      <c r="B426" s="85"/>
      <c r="C426" s="85"/>
      <c r="D426" s="85"/>
      <c r="E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>
      <c r="A427" s="85"/>
      <c r="B427" s="85"/>
      <c r="C427" s="85"/>
      <c r="D427" s="85"/>
      <c r="E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>
      <c r="A428" s="85"/>
      <c r="B428" s="85"/>
      <c r="C428" s="85"/>
      <c r="D428" s="85"/>
      <c r="E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>
      <c r="A429" s="85"/>
      <c r="B429" s="85"/>
      <c r="C429" s="85"/>
      <c r="D429" s="85"/>
      <c r="E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>
      <c r="A430" s="85"/>
      <c r="B430" s="85"/>
      <c r="C430" s="85"/>
      <c r="D430" s="85"/>
      <c r="E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>
      <c r="A431" s="85"/>
      <c r="B431" s="85"/>
      <c r="C431" s="85"/>
      <c r="D431" s="85"/>
      <c r="E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>
      <c r="A432" s="85"/>
      <c r="B432" s="85"/>
      <c r="C432" s="85"/>
      <c r="D432" s="85"/>
      <c r="E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>
      <c r="A433" s="85"/>
      <c r="B433" s="85"/>
      <c r="C433" s="85"/>
      <c r="D433" s="85"/>
      <c r="E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>
      <c r="A434" s="85"/>
      <c r="B434" s="85"/>
      <c r="C434" s="85"/>
      <c r="D434" s="85"/>
      <c r="E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>
      <c r="A435" s="85"/>
      <c r="B435" s="85"/>
      <c r="C435" s="85"/>
      <c r="D435" s="85"/>
      <c r="E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>
      <c r="A436" s="85"/>
      <c r="B436" s="85"/>
      <c r="C436" s="85"/>
      <c r="D436" s="85"/>
      <c r="E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>
      <c r="A437" s="85"/>
      <c r="B437" s="85"/>
      <c r="C437" s="85"/>
      <c r="D437" s="85"/>
      <c r="E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>
      <c r="A438" s="85"/>
      <c r="B438" s="85"/>
      <c r="C438" s="85"/>
      <c r="D438" s="85"/>
      <c r="E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>
      <c r="A439" s="85"/>
      <c r="B439" s="85"/>
      <c r="C439" s="85"/>
      <c r="D439" s="85"/>
      <c r="E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>
      <c r="A440" s="85"/>
      <c r="B440" s="85"/>
      <c r="C440" s="85"/>
      <c r="D440" s="85"/>
      <c r="E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>
      <c r="A441" s="85"/>
      <c r="B441" s="85"/>
      <c r="C441" s="85"/>
      <c r="D441" s="85"/>
      <c r="E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>
      <c r="A442" s="85"/>
      <c r="B442" s="85"/>
      <c r="C442" s="85"/>
      <c r="D442" s="85"/>
      <c r="E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>
      <c r="A443" s="85"/>
      <c r="B443" s="85"/>
      <c r="C443" s="85"/>
      <c r="D443" s="85"/>
      <c r="E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>
      <c r="A444" s="85"/>
      <c r="B444" s="85"/>
      <c r="C444" s="85"/>
      <c r="D444" s="85"/>
      <c r="E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>
      <c r="A445" s="85"/>
      <c r="B445" s="85"/>
      <c r="C445" s="85"/>
      <c r="D445" s="85"/>
      <c r="E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>
      <c r="A446" s="85"/>
      <c r="B446" s="85"/>
      <c r="C446" s="85"/>
      <c r="D446" s="85"/>
      <c r="E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>
      <c r="A447" s="85"/>
      <c r="B447" s="85"/>
      <c r="C447" s="85"/>
      <c r="D447" s="85"/>
      <c r="E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>
      <c r="A448" s="85"/>
      <c r="B448" s="85"/>
      <c r="C448" s="85"/>
      <c r="D448" s="85"/>
      <c r="E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>
      <c r="A449" s="85"/>
      <c r="B449" s="85"/>
      <c r="C449" s="85"/>
      <c r="D449" s="85"/>
      <c r="E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>
      <c r="A450" s="85"/>
      <c r="B450" s="85"/>
      <c r="C450" s="85"/>
      <c r="D450" s="85"/>
      <c r="E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>
      <c r="A451" s="85"/>
      <c r="B451" s="85"/>
      <c r="C451" s="85"/>
      <c r="D451" s="85"/>
      <c r="E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>
      <c r="A452" s="85"/>
      <c r="B452" s="85"/>
      <c r="C452" s="85"/>
      <c r="D452" s="85"/>
      <c r="E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>
      <c r="A453" s="85"/>
      <c r="B453" s="85"/>
      <c r="C453" s="85"/>
      <c r="D453" s="85"/>
      <c r="E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>
      <c r="A454" s="85"/>
      <c r="B454" s="85"/>
      <c r="C454" s="85"/>
      <c r="D454" s="85"/>
      <c r="E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>
      <c r="A455" s="85"/>
      <c r="B455" s="85"/>
      <c r="C455" s="85"/>
      <c r="D455" s="85"/>
      <c r="E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>
      <c r="A456" s="85"/>
      <c r="B456" s="85"/>
      <c r="C456" s="85"/>
      <c r="D456" s="85"/>
      <c r="E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>
      <c r="A457" s="85"/>
      <c r="B457" s="85"/>
      <c r="C457" s="85"/>
      <c r="D457" s="85"/>
      <c r="E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>
      <c r="A458" s="85"/>
      <c r="B458" s="85"/>
      <c r="C458" s="85"/>
      <c r="D458" s="85"/>
      <c r="E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>
      <c r="A459" s="85"/>
      <c r="B459" s="85"/>
      <c r="C459" s="85"/>
      <c r="D459" s="85"/>
      <c r="E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>
      <c r="A460" s="85"/>
      <c r="B460" s="85"/>
      <c r="C460" s="85"/>
      <c r="D460" s="85"/>
      <c r="E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>
      <c r="A461" s="85"/>
      <c r="B461" s="85"/>
      <c r="C461" s="85"/>
      <c r="D461" s="85"/>
      <c r="E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>
      <c r="A462" s="85"/>
      <c r="B462" s="85"/>
      <c r="C462" s="85"/>
      <c r="D462" s="85"/>
      <c r="E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>
      <c r="A463" s="85"/>
      <c r="B463" s="85"/>
      <c r="C463" s="85"/>
      <c r="D463" s="85"/>
      <c r="E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>
      <c r="A464" s="85"/>
      <c r="B464" s="85"/>
      <c r="C464" s="85"/>
      <c r="D464" s="85"/>
      <c r="E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>
      <c r="A465" s="85"/>
      <c r="B465" s="85"/>
      <c r="C465" s="85"/>
      <c r="D465" s="85"/>
      <c r="E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>
      <c r="A466" s="85"/>
      <c r="B466" s="85"/>
      <c r="C466" s="85"/>
      <c r="D466" s="85"/>
      <c r="E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>
      <c r="A467" s="85"/>
      <c r="B467" s="85"/>
      <c r="C467" s="85"/>
      <c r="D467" s="85"/>
      <c r="E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>
      <c r="A468" s="85"/>
      <c r="B468" s="85"/>
      <c r="C468" s="85"/>
      <c r="D468" s="85"/>
      <c r="E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>
      <c r="A469" s="85"/>
      <c r="B469" s="85"/>
      <c r="C469" s="85"/>
      <c r="D469" s="85"/>
      <c r="E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>
      <c r="A470" s="85"/>
      <c r="B470" s="85"/>
      <c r="C470" s="85"/>
      <c r="D470" s="85"/>
      <c r="E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>
      <c r="A471" s="85"/>
      <c r="B471" s="85"/>
      <c r="C471" s="85"/>
      <c r="D471" s="85"/>
      <c r="E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>
      <c r="A472" s="85"/>
      <c r="B472" s="85"/>
      <c r="C472" s="85"/>
      <c r="D472" s="85"/>
      <c r="E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>
      <c r="A473" s="85"/>
      <c r="B473" s="85"/>
      <c r="C473" s="85"/>
      <c r="D473" s="85"/>
      <c r="E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>
      <c r="A474" s="85"/>
      <c r="B474" s="85"/>
      <c r="C474" s="85"/>
      <c r="D474" s="85"/>
      <c r="E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>
      <c r="A475" s="85"/>
      <c r="B475" s="85"/>
      <c r="C475" s="85"/>
      <c r="D475" s="85"/>
      <c r="E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>
      <c r="A476" s="85"/>
      <c r="B476" s="85"/>
      <c r="C476" s="85"/>
      <c r="D476" s="85"/>
      <c r="E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>
      <c r="A477" s="85"/>
      <c r="B477" s="85"/>
      <c r="C477" s="85"/>
      <c r="D477" s="85"/>
      <c r="E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>
      <c r="A478" s="85"/>
      <c r="B478" s="85"/>
      <c r="C478" s="85"/>
      <c r="D478" s="85"/>
      <c r="E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>
      <c r="A479" s="85"/>
      <c r="B479" s="85"/>
      <c r="C479" s="85"/>
      <c r="D479" s="85"/>
      <c r="E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>
      <c r="A480" s="85"/>
      <c r="B480" s="85"/>
      <c r="C480" s="85"/>
      <c r="D480" s="85"/>
      <c r="E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>
      <c r="A481" s="85"/>
      <c r="B481" s="85"/>
      <c r="C481" s="85"/>
      <c r="D481" s="85"/>
      <c r="E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>
      <c r="A482" s="85"/>
      <c r="B482" s="85"/>
      <c r="C482" s="85"/>
      <c r="D482" s="85"/>
      <c r="E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>
      <c r="A483" s="85"/>
      <c r="B483" s="85"/>
      <c r="C483" s="85"/>
      <c r="D483" s="85"/>
      <c r="E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>
      <c r="A484" s="85"/>
      <c r="B484" s="85"/>
      <c r="C484" s="85"/>
      <c r="D484" s="85"/>
      <c r="E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>
      <c r="A485" s="85"/>
      <c r="B485" s="85"/>
      <c r="C485" s="85"/>
      <c r="D485" s="85"/>
      <c r="E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>
      <c r="A486" s="85"/>
      <c r="B486" s="85"/>
      <c r="C486" s="85"/>
      <c r="D486" s="85"/>
      <c r="E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>
      <c r="A487" s="85"/>
      <c r="B487" s="85"/>
      <c r="C487" s="85"/>
      <c r="D487" s="85"/>
      <c r="E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>
      <c r="A488" s="85"/>
      <c r="B488" s="85"/>
      <c r="C488" s="85"/>
      <c r="D488" s="85"/>
      <c r="E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>
      <c r="A489" s="85"/>
      <c r="B489" s="85"/>
      <c r="C489" s="85"/>
      <c r="D489" s="85"/>
      <c r="E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>
      <c r="A490" s="85"/>
      <c r="B490" s="85"/>
      <c r="C490" s="85"/>
      <c r="D490" s="85"/>
      <c r="E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>
      <c r="A491" s="85"/>
      <c r="B491" s="85"/>
      <c r="C491" s="85"/>
      <c r="D491" s="85"/>
      <c r="E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>
      <c r="A492" s="85"/>
      <c r="B492" s="85"/>
      <c r="C492" s="85"/>
      <c r="D492" s="85"/>
      <c r="E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>
      <c r="A493" s="85"/>
      <c r="B493" s="85"/>
      <c r="C493" s="85"/>
      <c r="D493" s="85"/>
      <c r="E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>
      <c r="A494" s="85"/>
      <c r="B494" s="85"/>
      <c r="C494" s="85"/>
      <c r="D494" s="85"/>
      <c r="E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>
      <c r="A495" s="85"/>
      <c r="B495" s="85"/>
      <c r="C495" s="85"/>
      <c r="D495" s="85"/>
      <c r="E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>
      <c r="A496" s="85"/>
      <c r="B496" s="85"/>
      <c r="C496" s="85"/>
      <c r="D496" s="85"/>
      <c r="E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>
      <c r="A497" s="85"/>
      <c r="B497" s="85"/>
      <c r="C497" s="85"/>
      <c r="D497" s="85"/>
      <c r="E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>
      <c r="A498" s="85"/>
      <c r="B498" s="85"/>
      <c r="C498" s="85"/>
      <c r="D498" s="85"/>
      <c r="E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>
      <c r="A499" s="85"/>
      <c r="B499" s="85"/>
      <c r="C499" s="85"/>
      <c r="D499" s="85"/>
      <c r="E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>
      <c r="A500" s="85"/>
      <c r="B500" s="85"/>
      <c r="C500" s="85"/>
      <c r="D500" s="85"/>
      <c r="E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>
      <c r="A501" s="85"/>
      <c r="B501" s="85"/>
      <c r="C501" s="85"/>
      <c r="D501" s="85"/>
      <c r="E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>
      <c r="A502" s="85"/>
      <c r="B502" s="85"/>
      <c r="C502" s="85"/>
      <c r="D502" s="85"/>
      <c r="E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>
      <c r="A503" s="85"/>
      <c r="B503" s="85"/>
      <c r="C503" s="85"/>
      <c r="D503" s="85"/>
      <c r="E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>
      <c r="A504" s="85"/>
      <c r="B504" s="85"/>
      <c r="C504" s="85"/>
      <c r="D504" s="85"/>
      <c r="E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>
      <c r="A505" s="85"/>
      <c r="B505" s="85"/>
      <c r="C505" s="85"/>
      <c r="D505" s="85"/>
      <c r="E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>
      <c r="A506" s="85"/>
      <c r="B506" s="85"/>
      <c r="C506" s="85"/>
      <c r="D506" s="85"/>
      <c r="E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>
      <c r="A507" s="85"/>
      <c r="B507" s="85"/>
      <c r="C507" s="85"/>
      <c r="D507" s="85"/>
      <c r="E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>
      <c r="A508" s="85"/>
      <c r="B508" s="85"/>
      <c r="C508" s="85"/>
      <c r="D508" s="85"/>
      <c r="E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>
      <c r="A509" s="85"/>
      <c r="B509" s="85"/>
      <c r="C509" s="85"/>
      <c r="D509" s="85"/>
      <c r="E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>
      <c r="A510" s="85"/>
      <c r="B510" s="85"/>
      <c r="C510" s="85"/>
      <c r="D510" s="85"/>
      <c r="E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>
      <c r="A511" s="85"/>
      <c r="B511" s="85"/>
      <c r="C511" s="85"/>
      <c r="D511" s="85"/>
      <c r="E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>
      <c r="A512" s="85"/>
      <c r="B512" s="85"/>
      <c r="C512" s="85"/>
      <c r="D512" s="85"/>
      <c r="E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>
      <c r="A513" s="85"/>
      <c r="B513" s="85"/>
      <c r="C513" s="85"/>
      <c r="D513" s="85"/>
      <c r="E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>
      <c r="A514" s="85"/>
      <c r="B514" s="85"/>
      <c r="C514" s="85"/>
      <c r="D514" s="85"/>
      <c r="E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>
      <c r="A515" s="85"/>
      <c r="B515" s="85"/>
      <c r="C515" s="85"/>
      <c r="D515" s="85"/>
      <c r="E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>
      <c r="A516" s="85"/>
      <c r="B516" s="85"/>
      <c r="C516" s="85"/>
      <c r="D516" s="85"/>
      <c r="E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>
      <c r="A517" s="85"/>
      <c r="B517" s="85"/>
      <c r="C517" s="85"/>
      <c r="D517" s="85"/>
      <c r="E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>
      <c r="A518" s="85"/>
      <c r="B518" s="85"/>
      <c r="C518" s="85"/>
      <c r="D518" s="85"/>
      <c r="E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>
      <c r="A519" s="85"/>
      <c r="B519" s="85"/>
      <c r="C519" s="85"/>
      <c r="D519" s="85"/>
      <c r="E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>
      <c r="A520" s="85"/>
      <c r="B520" s="85"/>
      <c r="C520" s="85"/>
      <c r="D520" s="85"/>
      <c r="E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>
      <c r="A521" s="85"/>
      <c r="B521" s="85"/>
      <c r="C521" s="85"/>
      <c r="D521" s="85"/>
      <c r="E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>
      <c r="A522" s="85"/>
      <c r="B522" s="85"/>
      <c r="C522" s="85"/>
      <c r="D522" s="85"/>
      <c r="E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>
      <c r="A523" s="85"/>
      <c r="B523" s="85"/>
      <c r="C523" s="85"/>
      <c r="D523" s="85"/>
      <c r="E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>
      <c r="A524" s="85"/>
      <c r="B524" s="85"/>
      <c r="C524" s="85"/>
      <c r="D524" s="85"/>
      <c r="E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>
      <c r="A525" s="85"/>
      <c r="B525" s="85"/>
      <c r="C525" s="85"/>
      <c r="D525" s="85"/>
      <c r="E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>
      <c r="A526" s="85"/>
      <c r="B526" s="85"/>
      <c r="C526" s="85"/>
      <c r="D526" s="85"/>
      <c r="E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>
      <c r="A527" s="85"/>
      <c r="B527" s="85"/>
      <c r="C527" s="85"/>
      <c r="D527" s="85"/>
      <c r="E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>
      <c r="A528" s="85"/>
      <c r="B528" s="85"/>
      <c r="C528" s="85"/>
      <c r="D528" s="85"/>
      <c r="E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>
      <c r="A529" s="85"/>
      <c r="B529" s="85"/>
      <c r="C529" s="85"/>
      <c r="D529" s="85"/>
      <c r="E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>
      <c r="A530" s="85"/>
      <c r="B530" s="85"/>
      <c r="C530" s="85"/>
      <c r="D530" s="85"/>
      <c r="E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>
      <c r="A531" s="85"/>
      <c r="B531" s="85"/>
      <c r="C531" s="85"/>
      <c r="D531" s="85"/>
      <c r="E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>
      <c r="A532" s="85"/>
      <c r="B532" s="85"/>
      <c r="C532" s="85"/>
      <c r="D532" s="85"/>
      <c r="E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>
      <c r="A533" s="85"/>
      <c r="B533" s="85"/>
      <c r="C533" s="85"/>
      <c r="D533" s="85"/>
      <c r="E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>
      <c r="A534" s="85"/>
      <c r="B534" s="85"/>
      <c r="C534" s="85"/>
      <c r="D534" s="85"/>
      <c r="E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>
      <c r="A535" s="85"/>
      <c r="B535" s="85"/>
      <c r="C535" s="85"/>
      <c r="D535" s="85"/>
      <c r="E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>
      <c r="A536" s="85"/>
      <c r="B536" s="85"/>
      <c r="C536" s="85"/>
      <c r="D536" s="85"/>
      <c r="E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>
      <c r="A537" s="85"/>
      <c r="B537" s="85"/>
      <c r="C537" s="85"/>
      <c r="D537" s="85"/>
      <c r="E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>
      <c r="A538" s="85"/>
      <c r="B538" s="85"/>
      <c r="C538" s="85"/>
      <c r="D538" s="85"/>
      <c r="E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>
      <c r="A539" s="85"/>
      <c r="B539" s="85"/>
      <c r="C539" s="85"/>
      <c r="D539" s="85"/>
      <c r="E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>
      <c r="A540" s="85"/>
      <c r="B540" s="85"/>
      <c r="C540" s="85"/>
      <c r="D540" s="85"/>
      <c r="E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>
      <c r="A541" s="85"/>
      <c r="B541" s="85"/>
      <c r="C541" s="85"/>
      <c r="D541" s="85"/>
      <c r="E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>
      <c r="A542" s="85"/>
      <c r="B542" s="85"/>
      <c r="C542" s="85"/>
      <c r="D542" s="85"/>
      <c r="E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>
      <c r="A543" s="85"/>
      <c r="B543" s="85"/>
      <c r="C543" s="85"/>
      <c r="D543" s="85"/>
      <c r="E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>
      <c r="A544" s="85"/>
      <c r="B544" s="85"/>
      <c r="C544" s="85"/>
      <c r="D544" s="85"/>
      <c r="E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>
      <c r="A545" s="85"/>
      <c r="B545" s="85"/>
      <c r="C545" s="85"/>
      <c r="D545" s="85"/>
      <c r="E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>
      <c r="A546" s="85"/>
      <c r="B546" s="85"/>
      <c r="C546" s="85"/>
      <c r="D546" s="85"/>
      <c r="E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>
      <c r="A547" s="85"/>
      <c r="B547" s="85"/>
      <c r="C547" s="85"/>
      <c r="D547" s="85"/>
      <c r="E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>
      <c r="A548" s="85"/>
      <c r="B548" s="85"/>
      <c r="C548" s="85"/>
      <c r="D548" s="85"/>
      <c r="E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>
      <c r="A549" s="85"/>
      <c r="B549" s="85"/>
      <c r="C549" s="85"/>
      <c r="D549" s="85"/>
      <c r="E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>
      <c r="A550" s="85"/>
      <c r="B550" s="85"/>
      <c r="C550" s="85"/>
      <c r="D550" s="85"/>
      <c r="E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>
      <c r="A551" s="85"/>
      <c r="B551" s="85"/>
      <c r="C551" s="85"/>
      <c r="D551" s="85"/>
      <c r="E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>
      <c r="A552" s="85"/>
      <c r="B552" s="85"/>
      <c r="C552" s="85"/>
      <c r="D552" s="85"/>
      <c r="E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>
      <c r="A553" s="85"/>
      <c r="B553" s="85"/>
      <c r="C553" s="85"/>
      <c r="D553" s="85"/>
      <c r="E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>
      <c r="A554" s="85"/>
      <c r="B554" s="85"/>
      <c r="C554" s="85"/>
      <c r="D554" s="85"/>
      <c r="E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>
      <c r="A555" s="85"/>
      <c r="B555" s="85"/>
      <c r="C555" s="85"/>
      <c r="D555" s="85"/>
      <c r="E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>
      <c r="A556" s="85"/>
      <c r="B556" s="85"/>
      <c r="C556" s="85"/>
      <c r="D556" s="85"/>
      <c r="E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>
      <c r="A557" s="85"/>
      <c r="B557" s="85"/>
      <c r="C557" s="85"/>
      <c r="D557" s="85"/>
      <c r="E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>
      <c r="A558" s="85"/>
      <c r="B558" s="85"/>
      <c r="C558" s="85"/>
      <c r="D558" s="85"/>
      <c r="E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>
      <c r="A559" s="85"/>
      <c r="B559" s="85"/>
      <c r="C559" s="85"/>
      <c r="D559" s="85"/>
      <c r="E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>
      <c r="A560" s="85"/>
      <c r="B560" s="85"/>
      <c r="C560" s="85"/>
      <c r="D560" s="85"/>
      <c r="E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>
      <c r="A561" s="85"/>
      <c r="B561" s="85"/>
      <c r="C561" s="85"/>
      <c r="D561" s="85"/>
      <c r="E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>
      <c r="A562" s="85"/>
      <c r="B562" s="85"/>
      <c r="C562" s="85"/>
      <c r="D562" s="85"/>
      <c r="E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>
      <c r="A563" s="85"/>
      <c r="B563" s="85"/>
      <c r="C563" s="85"/>
      <c r="D563" s="85"/>
      <c r="E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>
      <c r="A564" s="85"/>
      <c r="B564" s="85"/>
      <c r="C564" s="85"/>
      <c r="D564" s="85"/>
      <c r="E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>
      <c r="A565" s="85"/>
      <c r="B565" s="85"/>
      <c r="C565" s="85"/>
      <c r="D565" s="85"/>
      <c r="E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>
      <c r="A566" s="85"/>
      <c r="B566" s="85"/>
      <c r="C566" s="85"/>
      <c r="D566" s="85"/>
      <c r="E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>
      <c r="A567" s="85"/>
      <c r="B567" s="85"/>
      <c r="C567" s="85"/>
      <c r="D567" s="85"/>
      <c r="E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>
      <c r="A568" s="85"/>
      <c r="B568" s="85"/>
      <c r="C568" s="85"/>
      <c r="D568" s="85"/>
      <c r="E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>
      <c r="A569" s="85"/>
      <c r="B569" s="85"/>
      <c r="C569" s="85"/>
      <c r="D569" s="85"/>
      <c r="E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>
      <c r="A570" s="85"/>
      <c r="B570" s="85"/>
      <c r="C570" s="85"/>
      <c r="D570" s="85"/>
      <c r="E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>
      <c r="A571" s="85"/>
      <c r="B571" s="85"/>
      <c r="C571" s="85"/>
      <c r="D571" s="85"/>
      <c r="E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>
      <c r="A572" s="85"/>
      <c r="B572" s="85"/>
      <c r="C572" s="85"/>
      <c r="D572" s="85"/>
      <c r="E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>
      <c r="A573" s="85"/>
      <c r="B573" s="85"/>
      <c r="C573" s="85"/>
      <c r="D573" s="85"/>
      <c r="E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>
      <c r="A574" s="85"/>
      <c r="B574" s="85"/>
      <c r="C574" s="85"/>
      <c r="D574" s="85"/>
      <c r="E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>
      <c r="A575" s="85"/>
      <c r="B575" s="85"/>
      <c r="C575" s="85"/>
      <c r="D575" s="85"/>
      <c r="E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>
      <c r="A576" s="85"/>
      <c r="B576" s="85"/>
      <c r="C576" s="85"/>
      <c r="D576" s="85"/>
      <c r="E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>
      <c r="A577" s="85"/>
      <c r="B577" s="85"/>
      <c r="C577" s="85"/>
      <c r="D577" s="85"/>
      <c r="E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>
      <c r="A578" s="85"/>
      <c r="B578" s="85"/>
      <c r="C578" s="85"/>
      <c r="D578" s="85"/>
      <c r="E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>
      <c r="A579" s="85"/>
      <c r="B579" s="85"/>
      <c r="C579" s="85"/>
      <c r="D579" s="85"/>
      <c r="E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>
      <c r="A580" s="85"/>
      <c r="B580" s="85"/>
      <c r="C580" s="85"/>
      <c r="D580" s="85"/>
      <c r="E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>
      <c r="A581" s="85"/>
      <c r="B581" s="85"/>
      <c r="C581" s="85"/>
      <c r="D581" s="85"/>
      <c r="E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>
      <c r="A582" s="85"/>
      <c r="B582" s="85"/>
      <c r="C582" s="85"/>
      <c r="D582" s="85"/>
      <c r="E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>
      <c r="A583" s="85"/>
      <c r="B583" s="85"/>
      <c r="C583" s="85"/>
      <c r="D583" s="85"/>
      <c r="E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>
      <c r="A584" s="85"/>
      <c r="B584" s="85"/>
      <c r="C584" s="85"/>
      <c r="D584" s="85"/>
      <c r="E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>
      <c r="A585" s="85"/>
      <c r="B585" s="85"/>
      <c r="C585" s="85"/>
      <c r="D585" s="85"/>
      <c r="E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>
      <c r="A586" s="85"/>
      <c r="B586" s="85"/>
      <c r="C586" s="85"/>
      <c r="D586" s="85"/>
      <c r="E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>
      <c r="A587" s="85"/>
      <c r="B587" s="85"/>
      <c r="C587" s="85"/>
      <c r="D587" s="85"/>
      <c r="E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>
      <c r="A588" s="85"/>
      <c r="B588" s="85"/>
      <c r="C588" s="85"/>
      <c r="D588" s="85"/>
      <c r="E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>
      <c r="A589" s="85"/>
      <c r="B589" s="85"/>
      <c r="C589" s="85"/>
      <c r="D589" s="85"/>
      <c r="E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>
      <c r="A590" s="85"/>
      <c r="B590" s="85"/>
      <c r="C590" s="85"/>
      <c r="D590" s="85"/>
      <c r="E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>
      <c r="A591" s="85"/>
      <c r="B591" s="85"/>
      <c r="C591" s="85"/>
      <c r="D591" s="85"/>
      <c r="E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>
      <c r="A592" s="85"/>
      <c r="B592" s="85"/>
      <c r="C592" s="85"/>
      <c r="D592" s="85"/>
      <c r="E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>
      <c r="A593" s="85"/>
      <c r="B593" s="85"/>
      <c r="C593" s="85"/>
      <c r="D593" s="85"/>
      <c r="E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>
      <c r="A594" s="85"/>
      <c r="B594" s="85"/>
      <c r="C594" s="85"/>
      <c r="D594" s="85"/>
      <c r="E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>
      <c r="A595" s="85"/>
      <c r="B595" s="85"/>
      <c r="C595" s="85"/>
      <c r="D595" s="85"/>
      <c r="E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>
      <c r="A596" s="85"/>
      <c r="B596" s="85"/>
      <c r="C596" s="85"/>
      <c r="D596" s="85"/>
      <c r="E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>
      <c r="A597" s="85"/>
      <c r="B597" s="85"/>
      <c r="C597" s="85"/>
      <c r="D597" s="85"/>
      <c r="E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>
      <c r="A598" s="85"/>
      <c r="B598" s="85"/>
      <c r="C598" s="85"/>
      <c r="D598" s="85"/>
      <c r="E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>
      <c r="A599" s="85"/>
      <c r="B599" s="85"/>
      <c r="C599" s="85"/>
      <c r="D599" s="85"/>
      <c r="E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>
      <c r="A600" s="85"/>
      <c r="B600" s="85"/>
      <c r="C600" s="85"/>
      <c r="D600" s="85"/>
      <c r="E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>
      <c r="A601" s="85"/>
      <c r="B601" s="85"/>
      <c r="C601" s="85"/>
      <c r="D601" s="85"/>
      <c r="E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>
      <c r="A602" s="85"/>
      <c r="B602" s="85"/>
      <c r="C602" s="85"/>
      <c r="D602" s="85"/>
      <c r="E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>
      <c r="A603" s="85"/>
      <c r="B603" s="85"/>
      <c r="C603" s="85"/>
      <c r="D603" s="85"/>
      <c r="E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>
      <c r="A604" s="85"/>
      <c r="B604" s="85"/>
      <c r="C604" s="85"/>
      <c r="D604" s="85"/>
      <c r="E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>
      <c r="A605" s="85"/>
      <c r="B605" s="85"/>
      <c r="C605" s="85"/>
      <c r="D605" s="85"/>
      <c r="E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>
      <c r="A606" s="85"/>
      <c r="B606" s="85"/>
      <c r="C606" s="85"/>
      <c r="D606" s="85"/>
      <c r="E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>
      <c r="A607" s="85"/>
      <c r="B607" s="85"/>
      <c r="C607" s="85"/>
      <c r="D607" s="85"/>
      <c r="E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>
      <c r="A608" s="85"/>
      <c r="B608" s="85"/>
      <c r="C608" s="85"/>
      <c r="D608" s="85"/>
      <c r="E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>
      <c r="A609" s="85"/>
      <c r="B609" s="85"/>
      <c r="C609" s="85"/>
      <c r="D609" s="85"/>
      <c r="E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>
      <c r="A610" s="85"/>
      <c r="B610" s="85"/>
      <c r="C610" s="85"/>
      <c r="D610" s="85"/>
      <c r="E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>
      <c r="A611" s="85"/>
      <c r="B611" s="85"/>
      <c r="C611" s="85"/>
      <c r="D611" s="85"/>
      <c r="E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>
      <c r="A612" s="85"/>
      <c r="B612" s="85"/>
      <c r="C612" s="85"/>
      <c r="D612" s="85"/>
      <c r="E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>
      <c r="A613" s="85"/>
      <c r="B613" s="85"/>
      <c r="C613" s="85"/>
      <c r="D613" s="85"/>
      <c r="E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>
      <c r="A614" s="85"/>
      <c r="B614" s="85"/>
      <c r="C614" s="85"/>
      <c r="D614" s="85"/>
      <c r="E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>
      <c r="A615" s="85"/>
      <c r="B615" s="85"/>
      <c r="C615" s="85"/>
      <c r="D615" s="85"/>
      <c r="E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>
      <c r="A616" s="85"/>
      <c r="B616" s="85"/>
      <c r="C616" s="85"/>
      <c r="D616" s="85"/>
      <c r="E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>
      <c r="A617" s="85"/>
      <c r="B617" s="85"/>
      <c r="C617" s="85"/>
      <c r="D617" s="85"/>
      <c r="E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>
      <c r="A618" s="85"/>
      <c r="B618" s="85"/>
      <c r="C618" s="85"/>
      <c r="D618" s="85"/>
      <c r="E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>
      <c r="A619" s="85"/>
      <c r="B619" s="85"/>
      <c r="C619" s="85"/>
      <c r="D619" s="85"/>
      <c r="E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>
      <c r="A620" s="85"/>
      <c r="B620" s="85"/>
      <c r="C620" s="85"/>
      <c r="D620" s="85"/>
      <c r="E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>
      <c r="A621" s="85"/>
      <c r="B621" s="85"/>
      <c r="C621" s="85"/>
      <c r="D621" s="85"/>
      <c r="E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>
      <c r="A622" s="85"/>
      <c r="B622" s="85"/>
      <c r="C622" s="85"/>
      <c r="D622" s="85"/>
      <c r="E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>
      <c r="A623" s="85"/>
      <c r="B623" s="85"/>
      <c r="C623" s="85"/>
      <c r="D623" s="85"/>
      <c r="E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>
      <c r="A624" s="85"/>
      <c r="B624" s="85"/>
      <c r="C624" s="85"/>
      <c r="D624" s="85"/>
      <c r="E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>
      <c r="A625" s="85"/>
      <c r="B625" s="85"/>
      <c r="C625" s="85"/>
      <c r="D625" s="85"/>
      <c r="E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>
      <c r="A626" s="85"/>
      <c r="B626" s="85"/>
      <c r="C626" s="85"/>
      <c r="D626" s="85"/>
      <c r="E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>
      <c r="A627" s="85"/>
      <c r="B627" s="85"/>
      <c r="C627" s="85"/>
      <c r="D627" s="85"/>
      <c r="E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>
      <c r="A628" s="85"/>
      <c r="B628" s="85"/>
      <c r="C628" s="85"/>
      <c r="D628" s="85"/>
      <c r="E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>
      <c r="A629" s="85"/>
      <c r="B629" s="85"/>
      <c r="C629" s="85"/>
      <c r="D629" s="85"/>
      <c r="E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>
      <c r="A630" s="85"/>
      <c r="B630" s="85"/>
      <c r="C630" s="85"/>
      <c r="D630" s="85"/>
      <c r="E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>
      <c r="A631" s="85"/>
      <c r="B631" s="85"/>
      <c r="C631" s="85"/>
      <c r="D631" s="85"/>
      <c r="E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>
      <c r="A632" s="85"/>
      <c r="B632" s="85"/>
      <c r="C632" s="85"/>
      <c r="D632" s="85"/>
      <c r="E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>
      <c r="A633" s="85"/>
      <c r="B633" s="85"/>
      <c r="C633" s="85"/>
      <c r="D633" s="85"/>
      <c r="E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>
      <c r="A634" s="85"/>
      <c r="B634" s="85"/>
      <c r="C634" s="85"/>
      <c r="D634" s="85"/>
      <c r="E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>
      <c r="A635" s="85"/>
      <c r="B635" s="85"/>
      <c r="C635" s="85"/>
      <c r="D635" s="85"/>
      <c r="E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>
      <c r="A636" s="85"/>
      <c r="B636" s="85"/>
      <c r="C636" s="85"/>
      <c r="D636" s="85"/>
      <c r="E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>
      <c r="A637" s="85"/>
      <c r="B637" s="85"/>
      <c r="C637" s="85"/>
      <c r="D637" s="85"/>
      <c r="E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>
      <c r="A638" s="85"/>
      <c r="B638" s="85"/>
      <c r="C638" s="85"/>
      <c r="D638" s="85"/>
      <c r="E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>
      <c r="A639" s="85"/>
      <c r="B639" s="85"/>
      <c r="C639" s="85"/>
      <c r="D639" s="85"/>
      <c r="E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>
      <c r="A640" s="85"/>
      <c r="B640" s="85"/>
      <c r="C640" s="85"/>
      <c r="D640" s="85"/>
      <c r="E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>
      <c r="A641" s="85"/>
      <c r="B641" s="85"/>
      <c r="C641" s="85"/>
      <c r="D641" s="85"/>
      <c r="E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>
      <c r="A642" s="85"/>
      <c r="B642" s="85"/>
      <c r="C642" s="85"/>
      <c r="D642" s="85"/>
      <c r="E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>
      <c r="A643" s="85"/>
      <c r="B643" s="85"/>
      <c r="C643" s="85"/>
      <c r="D643" s="85"/>
      <c r="E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>
      <c r="A644" s="85"/>
      <c r="B644" s="85"/>
      <c r="C644" s="85"/>
      <c r="D644" s="85"/>
      <c r="E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>
      <c r="A645" s="85"/>
      <c r="B645" s="85"/>
      <c r="C645" s="85"/>
      <c r="D645" s="85"/>
      <c r="E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>
      <c r="A646" s="85"/>
      <c r="B646" s="85"/>
      <c r="C646" s="85"/>
      <c r="D646" s="85"/>
      <c r="E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>
      <c r="A647" s="85"/>
      <c r="B647" s="85"/>
      <c r="C647" s="85"/>
      <c r="D647" s="85"/>
      <c r="E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>
      <c r="A648" s="85"/>
      <c r="B648" s="85"/>
      <c r="C648" s="85"/>
      <c r="D648" s="85"/>
      <c r="E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>
      <c r="A649" s="85"/>
      <c r="B649" s="85"/>
      <c r="C649" s="85"/>
      <c r="D649" s="85"/>
      <c r="E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>
      <c r="A650" s="85"/>
      <c r="B650" s="85"/>
      <c r="C650" s="85"/>
      <c r="D650" s="85"/>
      <c r="E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>
      <c r="A651" s="85"/>
      <c r="B651" s="85"/>
      <c r="C651" s="85"/>
      <c r="D651" s="85"/>
      <c r="E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>
      <c r="A652" s="85"/>
      <c r="B652" s="85"/>
      <c r="C652" s="85"/>
      <c r="D652" s="85"/>
      <c r="E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>
      <c r="A653" s="85"/>
      <c r="B653" s="85"/>
      <c r="C653" s="85"/>
      <c r="D653" s="85"/>
      <c r="E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>
      <c r="A654" s="85"/>
      <c r="B654" s="85"/>
      <c r="C654" s="85"/>
      <c r="D654" s="85"/>
      <c r="E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>
      <c r="A655" s="85"/>
      <c r="B655" s="85"/>
      <c r="C655" s="85"/>
      <c r="D655" s="85"/>
      <c r="E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>
      <c r="A656" s="85"/>
      <c r="B656" s="85"/>
      <c r="C656" s="85"/>
      <c r="D656" s="85"/>
      <c r="E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>
      <c r="A657" s="85"/>
      <c r="B657" s="85"/>
      <c r="C657" s="85"/>
      <c r="D657" s="85"/>
      <c r="E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>
      <c r="A658" s="85"/>
      <c r="B658" s="85"/>
      <c r="C658" s="85"/>
      <c r="D658" s="85"/>
      <c r="E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>
      <c r="A659" s="85"/>
      <c r="B659" s="85"/>
      <c r="C659" s="85"/>
      <c r="D659" s="85"/>
      <c r="E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>
      <c r="A660" s="85"/>
      <c r="B660" s="85"/>
      <c r="C660" s="85"/>
      <c r="D660" s="85"/>
      <c r="E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>
      <c r="A661" s="85"/>
      <c r="B661" s="85"/>
      <c r="C661" s="85"/>
      <c r="D661" s="85"/>
      <c r="E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>
      <c r="A662" s="85"/>
      <c r="B662" s="85"/>
      <c r="C662" s="85"/>
      <c r="D662" s="85"/>
      <c r="E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>
      <c r="A663" s="85"/>
      <c r="B663" s="85"/>
      <c r="C663" s="85"/>
      <c r="D663" s="85"/>
      <c r="E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>
      <c r="A664" s="85"/>
      <c r="B664" s="85"/>
      <c r="C664" s="85"/>
      <c r="D664" s="85"/>
      <c r="E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>
      <c r="A665" s="85"/>
      <c r="B665" s="85"/>
      <c r="C665" s="85"/>
      <c r="D665" s="85"/>
      <c r="E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>
      <c r="A666" s="85"/>
      <c r="B666" s="85"/>
      <c r="C666" s="85"/>
      <c r="D666" s="85"/>
      <c r="E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>
      <c r="A667" s="85"/>
      <c r="B667" s="85"/>
      <c r="C667" s="85"/>
      <c r="D667" s="85"/>
      <c r="E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>
      <c r="A668" s="85"/>
      <c r="B668" s="85"/>
      <c r="C668" s="85"/>
      <c r="D668" s="85"/>
      <c r="E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>
      <c r="A669" s="85"/>
      <c r="B669" s="85"/>
      <c r="C669" s="85"/>
      <c r="D669" s="85"/>
      <c r="E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>
      <c r="A670" s="85"/>
      <c r="B670" s="85"/>
      <c r="C670" s="85"/>
      <c r="D670" s="85"/>
      <c r="E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>
      <c r="A671" s="85"/>
      <c r="B671" s="85"/>
      <c r="C671" s="85"/>
      <c r="D671" s="85"/>
      <c r="E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>
      <c r="A672" s="85"/>
      <c r="B672" s="85"/>
      <c r="C672" s="85"/>
      <c r="D672" s="85"/>
      <c r="E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>
      <c r="A673" s="85"/>
      <c r="B673" s="85"/>
      <c r="C673" s="85"/>
      <c r="D673" s="85"/>
      <c r="E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>
      <c r="A674" s="85"/>
      <c r="B674" s="85"/>
      <c r="C674" s="85"/>
      <c r="D674" s="85"/>
      <c r="E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>
      <c r="A675" s="85"/>
      <c r="B675" s="85"/>
      <c r="C675" s="85"/>
      <c r="D675" s="85"/>
      <c r="E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>
      <c r="A676" s="85"/>
      <c r="B676" s="85"/>
      <c r="C676" s="85"/>
      <c r="D676" s="85"/>
      <c r="E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>
      <c r="A677" s="85"/>
      <c r="B677" s="85"/>
      <c r="C677" s="85"/>
      <c r="D677" s="85"/>
      <c r="E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>
      <c r="A678" s="85"/>
      <c r="B678" s="85"/>
      <c r="C678" s="85"/>
      <c r="D678" s="85"/>
      <c r="E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>
      <c r="A679" s="85"/>
      <c r="B679" s="85"/>
      <c r="C679" s="85"/>
      <c r="D679" s="85"/>
      <c r="E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>
      <c r="A680" s="85"/>
      <c r="B680" s="85"/>
      <c r="C680" s="85"/>
      <c r="D680" s="85"/>
      <c r="E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>
      <c r="A681" s="85"/>
      <c r="B681" s="85"/>
      <c r="C681" s="85"/>
      <c r="D681" s="85"/>
      <c r="E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>
      <c r="A682" s="85"/>
      <c r="B682" s="85"/>
      <c r="C682" s="85"/>
      <c r="D682" s="85"/>
      <c r="E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>
      <c r="A683" s="85"/>
      <c r="B683" s="85"/>
      <c r="C683" s="85"/>
      <c r="D683" s="85"/>
      <c r="E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>
      <c r="A684" s="85"/>
      <c r="B684" s="85"/>
      <c r="C684" s="85"/>
      <c r="D684" s="85"/>
      <c r="E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>
      <c r="A685" s="85"/>
      <c r="B685" s="85"/>
      <c r="C685" s="85"/>
      <c r="D685" s="85"/>
      <c r="E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>
      <c r="A686" s="85"/>
      <c r="B686" s="85"/>
      <c r="C686" s="85"/>
      <c r="D686" s="85"/>
      <c r="E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>
      <c r="A687" s="85"/>
      <c r="B687" s="85"/>
      <c r="C687" s="85"/>
      <c r="D687" s="85"/>
      <c r="E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>
      <c r="A688" s="85"/>
      <c r="B688" s="85"/>
      <c r="C688" s="85"/>
      <c r="D688" s="85"/>
      <c r="E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>
      <c r="A689" s="85"/>
      <c r="B689" s="85"/>
      <c r="C689" s="85"/>
      <c r="D689" s="85"/>
      <c r="E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>
      <c r="A690" s="85"/>
      <c r="B690" s="85"/>
      <c r="C690" s="85"/>
      <c r="D690" s="85"/>
      <c r="E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>
      <c r="A691" s="85"/>
      <c r="B691" s="85"/>
      <c r="C691" s="85"/>
      <c r="D691" s="85"/>
      <c r="E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>
      <c r="A692" s="85"/>
      <c r="B692" s="85"/>
      <c r="C692" s="85"/>
      <c r="D692" s="85"/>
      <c r="E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>
      <c r="A693" s="85"/>
      <c r="B693" s="85"/>
      <c r="C693" s="85"/>
      <c r="D693" s="85"/>
      <c r="E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>
      <c r="A694" s="85"/>
      <c r="B694" s="85"/>
      <c r="C694" s="85"/>
      <c r="D694" s="85"/>
      <c r="E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>
      <c r="A695" s="85"/>
      <c r="B695" s="85"/>
      <c r="C695" s="85"/>
      <c r="D695" s="85"/>
      <c r="E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>
      <c r="A696" s="85"/>
      <c r="B696" s="85"/>
      <c r="C696" s="85"/>
      <c r="D696" s="85"/>
      <c r="E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>
      <c r="A697" s="85"/>
      <c r="B697" s="85"/>
      <c r="C697" s="85"/>
      <c r="D697" s="85"/>
      <c r="E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>
      <c r="A698" s="85"/>
      <c r="B698" s="85"/>
      <c r="C698" s="85"/>
      <c r="D698" s="85"/>
      <c r="E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>
      <c r="A699" s="85"/>
      <c r="B699" s="85"/>
      <c r="C699" s="85"/>
      <c r="D699" s="85"/>
      <c r="E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>
      <c r="A700" s="85"/>
      <c r="B700" s="85"/>
      <c r="C700" s="85"/>
      <c r="D700" s="85"/>
      <c r="E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>
      <c r="A701" s="85"/>
      <c r="B701" s="85"/>
      <c r="C701" s="85"/>
      <c r="D701" s="85"/>
      <c r="E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>
      <c r="A702" s="85"/>
      <c r="B702" s="85"/>
      <c r="C702" s="85"/>
      <c r="D702" s="85"/>
      <c r="E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>
      <c r="A703" s="85"/>
      <c r="B703" s="85"/>
      <c r="C703" s="85"/>
      <c r="D703" s="85"/>
      <c r="E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>
      <c r="A704" s="85"/>
      <c r="B704" s="85"/>
      <c r="C704" s="85"/>
      <c r="D704" s="85"/>
      <c r="E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>
      <c r="A705" s="85"/>
      <c r="B705" s="85"/>
      <c r="C705" s="85"/>
      <c r="D705" s="85"/>
      <c r="E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>
      <c r="A706" s="85"/>
      <c r="B706" s="85"/>
      <c r="C706" s="85"/>
      <c r="D706" s="85"/>
      <c r="E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>
      <c r="A707" s="85"/>
      <c r="B707" s="85"/>
      <c r="C707" s="85"/>
      <c r="D707" s="85"/>
      <c r="E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>
      <c r="A708" s="85"/>
      <c r="B708" s="85"/>
      <c r="C708" s="85"/>
      <c r="D708" s="85"/>
      <c r="E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>
      <c r="A709" s="85"/>
      <c r="B709" s="85"/>
      <c r="C709" s="85"/>
      <c r="D709" s="85"/>
      <c r="E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>
      <c r="A710" s="85"/>
      <c r="B710" s="85"/>
      <c r="C710" s="85"/>
      <c r="D710" s="85"/>
      <c r="E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>
      <c r="A711" s="85"/>
      <c r="B711" s="85"/>
      <c r="C711" s="85"/>
      <c r="D711" s="85"/>
      <c r="E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>
      <c r="A712" s="85"/>
      <c r="B712" s="85"/>
      <c r="C712" s="85"/>
      <c r="D712" s="85"/>
      <c r="E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>
      <c r="A713" s="85"/>
      <c r="B713" s="85"/>
      <c r="C713" s="85"/>
      <c r="D713" s="85"/>
      <c r="E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>
      <c r="A714" s="85"/>
      <c r="B714" s="85"/>
      <c r="C714" s="85"/>
      <c r="D714" s="85"/>
      <c r="E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>
      <c r="A715" s="85"/>
      <c r="B715" s="85"/>
      <c r="C715" s="85"/>
      <c r="D715" s="85"/>
      <c r="E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>
      <c r="A716" s="85"/>
      <c r="B716" s="85"/>
      <c r="C716" s="85"/>
      <c r="D716" s="85"/>
      <c r="E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>
      <c r="A717" s="85"/>
      <c r="B717" s="85"/>
      <c r="C717" s="85"/>
      <c r="D717" s="85"/>
      <c r="E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>
      <c r="A718" s="85"/>
      <c r="B718" s="85"/>
      <c r="C718" s="85"/>
      <c r="D718" s="85"/>
      <c r="E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>
      <c r="A719" s="85"/>
      <c r="B719" s="85"/>
      <c r="C719" s="85"/>
      <c r="D719" s="85"/>
      <c r="E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>
      <c r="A720" s="85"/>
      <c r="B720" s="85"/>
      <c r="C720" s="85"/>
      <c r="D720" s="85"/>
      <c r="E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>
      <c r="A721" s="85"/>
      <c r="B721" s="85"/>
      <c r="C721" s="85"/>
      <c r="D721" s="85"/>
      <c r="E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>
      <c r="A722" s="85"/>
      <c r="B722" s="85"/>
      <c r="C722" s="85"/>
      <c r="D722" s="85"/>
      <c r="E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>
      <c r="A723" s="85"/>
      <c r="B723" s="85"/>
      <c r="C723" s="85"/>
      <c r="D723" s="85"/>
      <c r="E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>
      <c r="A724" s="85"/>
      <c r="B724" s="85"/>
      <c r="C724" s="85"/>
      <c r="D724" s="85"/>
      <c r="E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>
      <c r="A725" s="85"/>
      <c r="B725" s="85"/>
      <c r="C725" s="85"/>
      <c r="D725" s="85"/>
      <c r="E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>
      <c r="A726" s="85"/>
      <c r="B726" s="85"/>
      <c r="C726" s="85"/>
      <c r="D726" s="85"/>
      <c r="E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>
      <c r="A727" s="85"/>
      <c r="B727" s="85"/>
      <c r="C727" s="85"/>
      <c r="D727" s="85"/>
      <c r="E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>
      <c r="A728" s="85"/>
      <c r="B728" s="85"/>
      <c r="C728" s="85"/>
      <c r="D728" s="85"/>
      <c r="E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>
      <c r="A729" s="85"/>
      <c r="B729" s="85"/>
      <c r="C729" s="85"/>
      <c r="D729" s="85"/>
      <c r="E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>
      <c r="A730" s="85"/>
      <c r="B730" s="85"/>
      <c r="C730" s="85"/>
      <c r="D730" s="85"/>
      <c r="E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>
      <c r="A731" s="85"/>
      <c r="B731" s="85"/>
      <c r="C731" s="85"/>
      <c r="D731" s="85"/>
      <c r="E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>
      <c r="A732" s="85"/>
      <c r="B732" s="85"/>
      <c r="C732" s="85"/>
      <c r="D732" s="85"/>
      <c r="E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>
      <c r="A733" s="85"/>
      <c r="B733" s="85"/>
      <c r="C733" s="85"/>
      <c r="D733" s="85"/>
      <c r="E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>
      <c r="A734" s="85"/>
      <c r="B734" s="85"/>
      <c r="C734" s="85"/>
      <c r="D734" s="85"/>
      <c r="E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>
      <c r="A735" s="85"/>
      <c r="B735" s="85"/>
      <c r="C735" s="85"/>
      <c r="D735" s="85"/>
      <c r="E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>
      <c r="A736" s="85"/>
      <c r="B736" s="85"/>
      <c r="C736" s="85"/>
      <c r="D736" s="85"/>
      <c r="E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>
      <c r="A737" s="85"/>
      <c r="B737" s="85"/>
      <c r="C737" s="85"/>
      <c r="D737" s="85"/>
      <c r="E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>
      <c r="A738" s="85"/>
      <c r="B738" s="85"/>
      <c r="C738" s="85"/>
      <c r="D738" s="85"/>
      <c r="E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>
      <c r="A739" s="85"/>
      <c r="B739" s="85"/>
      <c r="C739" s="85"/>
      <c r="D739" s="85"/>
      <c r="E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>
      <c r="A740" s="85"/>
      <c r="B740" s="85"/>
      <c r="C740" s="85"/>
      <c r="D740" s="85"/>
      <c r="E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>
      <c r="A741" s="85"/>
      <c r="B741" s="85"/>
      <c r="C741" s="85"/>
      <c r="D741" s="85"/>
      <c r="E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>
      <c r="A742" s="85"/>
      <c r="B742" s="85"/>
      <c r="C742" s="85"/>
      <c r="D742" s="85"/>
      <c r="E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>
      <c r="A743" s="85"/>
      <c r="B743" s="85"/>
      <c r="C743" s="85"/>
      <c r="D743" s="85"/>
      <c r="E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>
      <c r="A744" s="85"/>
      <c r="B744" s="85"/>
      <c r="C744" s="85"/>
      <c r="D744" s="85"/>
      <c r="E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>
      <c r="A745" s="85"/>
      <c r="B745" s="85"/>
      <c r="C745" s="85"/>
      <c r="D745" s="85"/>
      <c r="E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>
      <c r="A746" s="85"/>
      <c r="B746" s="85"/>
      <c r="C746" s="85"/>
      <c r="D746" s="85"/>
      <c r="E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>
      <c r="A747" s="85"/>
      <c r="B747" s="85"/>
      <c r="C747" s="85"/>
      <c r="D747" s="85"/>
      <c r="E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>
      <c r="A748" s="85"/>
      <c r="B748" s="85"/>
      <c r="C748" s="85"/>
      <c r="D748" s="85"/>
      <c r="E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>
      <c r="A749" s="85"/>
      <c r="B749" s="85"/>
      <c r="C749" s="85"/>
      <c r="D749" s="85"/>
      <c r="E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>
      <c r="A750" s="85"/>
      <c r="B750" s="85"/>
      <c r="C750" s="85"/>
      <c r="D750" s="85"/>
      <c r="E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>
      <c r="A751" s="85"/>
      <c r="B751" s="85"/>
      <c r="C751" s="85"/>
      <c r="D751" s="85"/>
      <c r="E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>
      <c r="A752" s="85"/>
      <c r="B752" s="85"/>
      <c r="C752" s="85"/>
      <c r="D752" s="85"/>
      <c r="E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>
      <c r="A753" s="85"/>
      <c r="B753" s="85"/>
      <c r="C753" s="85"/>
      <c r="D753" s="85"/>
      <c r="E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>
      <c r="A754" s="85"/>
      <c r="B754" s="85"/>
      <c r="C754" s="85"/>
      <c r="D754" s="85"/>
      <c r="E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>
      <c r="A755" s="85"/>
      <c r="B755" s="85"/>
      <c r="C755" s="85"/>
      <c r="D755" s="85"/>
      <c r="E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>
      <c r="A756" s="85"/>
      <c r="B756" s="85"/>
      <c r="C756" s="85"/>
      <c r="D756" s="85"/>
      <c r="E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>
      <c r="A757" s="85"/>
      <c r="B757" s="85"/>
      <c r="C757" s="85"/>
      <c r="D757" s="85"/>
      <c r="E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>
      <c r="A758" s="85"/>
      <c r="B758" s="85"/>
      <c r="C758" s="85"/>
      <c r="D758" s="85"/>
      <c r="E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>
      <c r="A759" s="85"/>
      <c r="B759" s="85"/>
      <c r="C759" s="85"/>
      <c r="D759" s="85"/>
      <c r="E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>
      <c r="A760" s="85"/>
      <c r="B760" s="85"/>
      <c r="C760" s="85"/>
      <c r="D760" s="85"/>
      <c r="E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>
      <c r="A761" s="85"/>
      <c r="B761" s="85"/>
      <c r="C761" s="85"/>
      <c r="D761" s="85"/>
      <c r="E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>
      <c r="A762" s="85"/>
      <c r="B762" s="85"/>
      <c r="C762" s="85"/>
      <c r="D762" s="85"/>
      <c r="E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>
      <c r="A763" s="85"/>
      <c r="B763" s="85"/>
      <c r="C763" s="85"/>
      <c r="D763" s="85"/>
      <c r="E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>
      <c r="A764" s="85"/>
      <c r="B764" s="85"/>
      <c r="C764" s="85"/>
      <c r="D764" s="85"/>
      <c r="E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>
      <c r="A765" s="85"/>
      <c r="B765" s="85"/>
      <c r="C765" s="85"/>
      <c r="D765" s="85"/>
      <c r="E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>
      <c r="A766" s="85"/>
      <c r="B766" s="85"/>
      <c r="C766" s="85"/>
      <c r="D766" s="85"/>
      <c r="E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>
      <c r="A767" s="85"/>
      <c r="B767" s="85"/>
      <c r="C767" s="85"/>
      <c r="D767" s="85"/>
      <c r="E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>
      <c r="A768" s="85"/>
      <c r="B768" s="85"/>
      <c r="C768" s="85"/>
      <c r="D768" s="85"/>
      <c r="E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>
      <c r="A769" s="85"/>
      <c r="B769" s="85"/>
      <c r="C769" s="85"/>
      <c r="D769" s="85"/>
      <c r="E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>
      <c r="A770" s="85"/>
      <c r="B770" s="85"/>
      <c r="C770" s="85"/>
      <c r="D770" s="85"/>
      <c r="E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>
      <c r="A771" s="85"/>
      <c r="B771" s="85"/>
      <c r="C771" s="85"/>
      <c r="D771" s="85"/>
      <c r="E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>
      <c r="A772" s="85"/>
      <c r="B772" s="85"/>
      <c r="C772" s="85"/>
      <c r="D772" s="85"/>
      <c r="E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>
      <c r="A773" s="85"/>
      <c r="B773" s="85"/>
      <c r="C773" s="85"/>
      <c r="D773" s="85"/>
      <c r="E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>
      <c r="A774" s="85"/>
      <c r="B774" s="85"/>
      <c r="C774" s="85"/>
      <c r="D774" s="85"/>
      <c r="E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>
      <c r="A775" s="85"/>
      <c r="B775" s="85"/>
      <c r="C775" s="85"/>
      <c r="D775" s="85"/>
      <c r="E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>
      <c r="A776" s="85"/>
      <c r="B776" s="85"/>
      <c r="C776" s="85"/>
      <c r="D776" s="85"/>
      <c r="E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>
      <c r="A777" s="85"/>
      <c r="B777" s="85"/>
      <c r="C777" s="85"/>
      <c r="D777" s="85"/>
      <c r="E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>
      <c r="A778" s="85"/>
      <c r="B778" s="85"/>
      <c r="C778" s="85"/>
      <c r="D778" s="85"/>
      <c r="E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>
      <c r="A779" s="85"/>
      <c r="B779" s="85"/>
      <c r="C779" s="85"/>
      <c r="D779" s="85"/>
      <c r="E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>
      <c r="A780" s="85"/>
      <c r="B780" s="85"/>
      <c r="C780" s="85"/>
      <c r="D780" s="85"/>
      <c r="E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>
      <c r="A781" s="85"/>
      <c r="B781" s="85"/>
      <c r="C781" s="85"/>
      <c r="D781" s="85"/>
      <c r="E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>
      <c r="A782" s="85"/>
      <c r="B782" s="85"/>
      <c r="C782" s="85"/>
      <c r="D782" s="85"/>
      <c r="E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>
      <c r="A783" s="85"/>
      <c r="B783" s="85"/>
      <c r="C783" s="85"/>
      <c r="D783" s="85"/>
      <c r="E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>
      <c r="A784" s="85"/>
      <c r="B784" s="85"/>
      <c r="C784" s="85"/>
      <c r="D784" s="85"/>
      <c r="E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>
      <c r="A785" s="85"/>
      <c r="B785" s="85"/>
      <c r="C785" s="85"/>
      <c r="D785" s="85"/>
      <c r="E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>
      <c r="A786" s="85"/>
      <c r="B786" s="85"/>
      <c r="C786" s="85"/>
      <c r="D786" s="85"/>
      <c r="E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>
      <c r="A787" s="85"/>
      <c r="B787" s="85"/>
      <c r="C787" s="85"/>
      <c r="D787" s="85"/>
      <c r="E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>
      <c r="A788" s="85"/>
      <c r="B788" s="85"/>
      <c r="C788" s="85"/>
      <c r="D788" s="85"/>
      <c r="E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>
      <c r="A789" s="85"/>
      <c r="B789" s="85"/>
      <c r="C789" s="85"/>
      <c r="D789" s="85"/>
      <c r="E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>
      <c r="A790" s="85"/>
      <c r="B790" s="85"/>
      <c r="C790" s="85"/>
      <c r="D790" s="85"/>
      <c r="E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>
      <c r="A791" s="85"/>
      <c r="B791" s="85"/>
      <c r="C791" s="85"/>
      <c r="D791" s="85"/>
      <c r="E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>
      <c r="A792" s="85"/>
      <c r="B792" s="85"/>
      <c r="C792" s="85"/>
      <c r="D792" s="85"/>
      <c r="E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>
      <c r="A793" s="85"/>
      <c r="B793" s="85"/>
      <c r="C793" s="85"/>
      <c r="D793" s="85"/>
      <c r="E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>
      <c r="A794" s="85"/>
      <c r="B794" s="85"/>
      <c r="C794" s="85"/>
      <c r="D794" s="85"/>
      <c r="E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>
      <c r="A795" s="85"/>
      <c r="B795" s="85"/>
      <c r="C795" s="85"/>
      <c r="D795" s="85"/>
      <c r="E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>
      <c r="A796" s="85"/>
      <c r="B796" s="85"/>
      <c r="C796" s="85"/>
      <c r="D796" s="85"/>
      <c r="E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>
      <c r="A797" s="85"/>
      <c r="B797" s="85"/>
      <c r="C797" s="85"/>
      <c r="D797" s="85"/>
      <c r="E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>
      <c r="A798" s="85"/>
      <c r="B798" s="85"/>
      <c r="C798" s="85"/>
      <c r="D798" s="85"/>
      <c r="E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>
      <c r="A799" s="85"/>
      <c r="B799" s="85"/>
      <c r="C799" s="85"/>
      <c r="D799" s="85"/>
      <c r="E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>
      <c r="A800" s="85"/>
      <c r="B800" s="85"/>
      <c r="C800" s="85"/>
      <c r="D800" s="85"/>
      <c r="E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>
      <c r="A801" s="85"/>
      <c r="B801" s="85"/>
      <c r="C801" s="85"/>
      <c r="D801" s="85"/>
      <c r="E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>
      <c r="A802" s="85"/>
      <c r="B802" s="85"/>
      <c r="C802" s="85"/>
      <c r="D802" s="85"/>
      <c r="E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>
      <c r="A803" s="85"/>
      <c r="B803" s="85"/>
      <c r="C803" s="85"/>
      <c r="D803" s="85"/>
      <c r="E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>
      <c r="A804" s="85"/>
      <c r="B804" s="85"/>
      <c r="C804" s="85"/>
      <c r="D804" s="85"/>
      <c r="E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>
      <c r="A805" s="85"/>
      <c r="B805" s="85"/>
      <c r="C805" s="85"/>
      <c r="D805" s="85"/>
      <c r="E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>
      <c r="A806" s="85"/>
      <c r="B806" s="85"/>
      <c r="C806" s="85"/>
      <c r="D806" s="85"/>
      <c r="E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>
      <c r="A807" s="85"/>
      <c r="B807" s="85"/>
      <c r="C807" s="85"/>
      <c r="D807" s="85"/>
      <c r="E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>
      <c r="A808" s="85"/>
      <c r="B808" s="85"/>
      <c r="C808" s="85"/>
      <c r="D808" s="85"/>
      <c r="E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>
      <c r="A809" s="85"/>
      <c r="B809" s="85"/>
      <c r="C809" s="85"/>
      <c r="D809" s="85"/>
      <c r="E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>
      <c r="A810" s="85"/>
      <c r="B810" s="85"/>
      <c r="C810" s="85"/>
      <c r="D810" s="85"/>
      <c r="E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>
      <c r="A811" s="85"/>
      <c r="B811" s="85"/>
      <c r="C811" s="85"/>
      <c r="D811" s="85"/>
      <c r="E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>
      <c r="A812" s="85"/>
      <c r="B812" s="85"/>
      <c r="C812" s="85"/>
      <c r="D812" s="85"/>
      <c r="E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>
      <c r="A813" s="85"/>
      <c r="B813" s="85"/>
      <c r="C813" s="85"/>
      <c r="D813" s="85"/>
      <c r="E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>
      <c r="A814" s="85"/>
      <c r="B814" s="85"/>
      <c r="C814" s="85"/>
      <c r="D814" s="85"/>
      <c r="E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>
      <c r="A815" s="85"/>
      <c r="B815" s="85"/>
      <c r="C815" s="85"/>
      <c r="D815" s="85"/>
      <c r="E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>
      <c r="A816" s="85"/>
      <c r="B816" s="85"/>
      <c r="C816" s="85"/>
      <c r="D816" s="85"/>
      <c r="E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>
      <c r="A817" s="85"/>
      <c r="B817" s="85"/>
      <c r="C817" s="85"/>
      <c r="D817" s="85"/>
      <c r="E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>
      <c r="A818" s="85"/>
      <c r="B818" s="85"/>
      <c r="C818" s="85"/>
      <c r="D818" s="85"/>
      <c r="E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>
      <c r="A819" s="85"/>
      <c r="B819" s="85"/>
      <c r="C819" s="85"/>
      <c r="D819" s="85"/>
      <c r="E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>
      <c r="A820" s="85"/>
      <c r="B820" s="85"/>
      <c r="C820" s="85"/>
      <c r="D820" s="85"/>
      <c r="E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>
      <c r="A821" s="85"/>
      <c r="B821" s="85"/>
      <c r="C821" s="85"/>
      <c r="D821" s="85"/>
      <c r="E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>
      <c r="A822" s="85"/>
      <c r="B822" s="85"/>
      <c r="C822" s="85"/>
      <c r="D822" s="85"/>
      <c r="E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>
      <c r="A823" s="85"/>
      <c r="B823" s="85"/>
      <c r="C823" s="85"/>
      <c r="D823" s="85"/>
      <c r="E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>
      <c r="A824" s="85"/>
      <c r="B824" s="85"/>
      <c r="C824" s="85"/>
      <c r="D824" s="85"/>
      <c r="E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>
      <c r="A825" s="85"/>
      <c r="B825" s="85"/>
      <c r="C825" s="85"/>
      <c r="D825" s="85"/>
      <c r="E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>
      <c r="A826" s="85"/>
      <c r="B826" s="85"/>
      <c r="C826" s="85"/>
      <c r="D826" s="85"/>
      <c r="E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>
      <c r="A827" s="85"/>
      <c r="B827" s="85"/>
      <c r="C827" s="85"/>
      <c r="D827" s="85"/>
      <c r="E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>
      <c r="A828" s="85"/>
      <c r="B828" s="85"/>
      <c r="C828" s="85"/>
      <c r="D828" s="85"/>
      <c r="E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>
      <c r="A829" s="85"/>
      <c r="B829" s="85"/>
      <c r="C829" s="85"/>
      <c r="D829" s="85"/>
      <c r="E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>
      <c r="A830" s="85"/>
      <c r="B830" s="85"/>
      <c r="C830" s="85"/>
      <c r="D830" s="85"/>
      <c r="E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>
      <c r="A831" s="85"/>
      <c r="B831" s="85"/>
      <c r="C831" s="85"/>
      <c r="D831" s="85"/>
      <c r="E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>
      <c r="A832" s="85"/>
      <c r="B832" s="85"/>
      <c r="C832" s="85"/>
      <c r="D832" s="85"/>
      <c r="E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>
      <c r="A833" s="85"/>
      <c r="B833" s="85"/>
      <c r="C833" s="85"/>
      <c r="D833" s="85"/>
      <c r="E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>
      <c r="A834" s="85"/>
      <c r="B834" s="85"/>
      <c r="C834" s="85"/>
      <c r="D834" s="85"/>
      <c r="E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>
      <c r="A835" s="85"/>
      <c r="B835" s="85"/>
      <c r="C835" s="85"/>
      <c r="D835" s="85"/>
      <c r="E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>
      <c r="A836" s="85"/>
      <c r="B836" s="85"/>
      <c r="C836" s="85"/>
      <c r="D836" s="85"/>
      <c r="E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>
      <c r="A837" s="85"/>
      <c r="B837" s="85"/>
      <c r="C837" s="85"/>
      <c r="D837" s="85"/>
      <c r="E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>
      <c r="A838" s="85"/>
      <c r="B838" s="85"/>
      <c r="C838" s="85"/>
      <c r="D838" s="85"/>
      <c r="E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>
      <c r="A839" s="85"/>
      <c r="B839" s="85"/>
      <c r="C839" s="85"/>
      <c r="D839" s="85"/>
      <c r="E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>
      <c r="A840" s="85"/>
      <c r="B840" s="85"/>
      <c r="C840" s="85"/>
      <c r="D840" s="85"/>
      <c r="E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>
      <c r="A841" s="85"/>
      <c r="B841" s="85"/>
      <c r="C841" s="85"/>
      <c r="D841" s="85"/>
      <c r="E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>
      <c r="A842" s="85"/>
      <c r="B842" s="85"/>
      <c r="C842" s="85"/>
      <c r="D842" s="85"/>
      <c r="E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>
      <c r="A843" s="85"/>
      <c r="B843" s="85"/>
      <c r="C843" s="85"/>
      <c r="D843" s="85"/>
      <c r="E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>
      <c r="A844" s="85"/>
      <c r="B844" s="85"/>
      <c r="C844" s="85"/>
      <c r="D844" s="85"/>
      <c r="E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>
      <c r="A845" s="85"/>
      <c r="B845" s="85"/>
      <c r="C845" s="85"/>
      <c r="D845" s="85"/>
      <c r="E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>
      <c r="A846" s="85"/>
      <c r="B846" s="85"/>
      <c r="C846" s="85"/>
      <c r="D846" s="85"/>
      <c r="E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>
      <c r="A847" s="85"/>
      <c r="B847" s="85"/>
      <c r="C847" s="85"/>
      <c r="D847" s="85"/>
      <c r="E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>
      <c r="A848" s="85"/>
      <c r="B848" s="85"/>
      <c r="C848" s="85"/>
      <c r="D848" s="85"/>
      <c r="E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>
      <c r="A849" s="85"/>
      <c r="B849" s="85"/>
      <c r="C849" s="85"/>
      <c r="D849" s="85"/>
      <c r="E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>
      <c r="A850" s="85"/>
      <c r="B850" s="85"/>
      <c r="C850" s="85"/>
      <c r="D850" s="85"/>
      <c r="E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>
      <c r="A851" s="85"/>
      <c r="B851" s="85"/>
      <c r="C851" s="85"/>
      <c r="D851" s="85"/>
      <c r="E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>
      <c r="A852" s="85"/>
      <c r="B852" s="85"/>
      <c r="C852" s="85"/>
      <c r="D852" s="85"/>
      <c r="E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>
      <c r="A853" s="85"/>
      <c r="B853" s="85"/>
      <c r="C853" s="85"/>
      <c r="D853" s="85"/>
      <c r="E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>
      <c r="A854" s="85"/>
      <c r="B854" s="85"/>
      <c r="C854" s="85"/>
      <c r="D854" s="85"/>
      <c r="E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>
      <c r="A855" s="85"/>
      <c r="B855" s="85"/>
      <c r="C855" s="85"/>
      <c r="D855" s="85"/>
      <c r="E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>
      <c r="A856" s="85"/>
      <c r="B856" s="85"/>
      <c r="C856" s="85"/>
      <c r="D856" s="85"/>
      <c r="E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>
      <c r="A857" s="85"/>
      <c r="B857" s="85"/>
      <c r="C857" s="85"/>
      <c r="D857" s="85"/>
      <c r="E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>
      <c r="A858" s="85"/>
      <c r="B858" s="85"/>
      <c r="C858" s="85"/>
      <c r="D858" s="85"/>
      <c r="E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>
      <c r="A859" s="85"/>
      <c r="B859" s="85"/>
      <c r="C859" s="85"/>
      <c r="D859" s="85"/>
      <c r="E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>
      <c r="A860" s="85"/>
      <c r="B860" s="85"/>
      <c r="C860" s="85"/>
      <c r="D860" s="85"/>
      <c r="E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>
      <c r="A861" s="85"/>
      <c r="B861" s="85"/>
      <c r="C861" s="85"/>
      <c r="D861" s="85"/>
      <c r="E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>
      <c r="A862" s="85"/>
      <c r="B862" s="85"/>
      <c r="C862" s="85"/>
      <c r="D862" s="85"/>
      <c r="E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>
      <c r="A863" s="85"/>
      <c r="B863" s="85"/>
      <c r="C863" s="85"/>
      <c r="D863" s="85"/>
      <c r="E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>
      <c r="A864" s="85"/>
      <c r="B864" s="85"/>
      <c r="C864" s="85"/>
      <c r="D864" s="85"/>
      <c r="E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>
      <c r="A865" s="85"/>
      <c r="B865" s="85"/>
      <c r="C865" s="85"/>
      <c r="D865" s="85"/>
      <c r="E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>
      <c r="A866" s="85"/>
      <c r="B866" s="85"/>
      <c r="C866" s="85"/>
      <c r="D866" s="85"/>
      <c r="E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>
      <c r="A867" s="85"/>
      <c r="B867" s="85"/>
      <c r="C867" s="85"/>
      <c r="D867" s="85"/>
      <c r="E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>
      <c r="A868" s="85"/>
      <c r="B868" s="85"/>
      <c r="C868" s="85"/>
      <c r="D868" s="85"/>
      <c r="E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>
      <c r="A869" s="85"/>
      <c r="B869" s="85"/>
      <c r="C869" s="85"/>
      <c r="D869" s="85"/>
      <c r="E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>
      <c r="A870" s="85"/>
      <c r="B870" s="85"/>
      <c r="C870" s="85"/>
      <c r="D870" s="85"/>
      <c r="E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>
      <c r="A871" s="85"/>
      <c r="B871" s="85"/>
      <c r="C871" s="85"/>
      <c r="D871" s="85"/>
      <c r="E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>
      <c r="A872" s="85"/>
      <c r="B872" s="85"/>
      <c r="C872" s="85"/>
      <c r="D872" s="85"/>
      <c r="E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>
      <c r="A873" s="85"/>
      <c r="B873" s="85"/>
      <c r="C873" s="85"/>
      <c r="D873" s="85"/>
      <c r="E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>
      <c r="A874" s="85"/>
      <c r="B874" s="85"/>
      <c r="C874" s="85"/>
      <c r="D874" s="85"/>
      <c r="E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>
      <c r="A875" s="85"/>
      <c r="B875" s="85"/>
      <c r="C875" s="85"/>
      <c r="D875" s="85"/>
      <c r="E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>
      <c r="A876" s="85"/>
      <c r="B876" s="85"/>
      <c r="C876" s="85"/>
      <c r="D876" s="85"/>
      <c r="E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>
      <c r="A877" s="85"/>
      <c r="B877" s="85"/>
      <c r="C877" s="85"/>
      <c r="D877" s="85"/>
      <c r="E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>
      <c r="A878" s="85"/>
      <c r="B878" s="85"/>
      <c r="C878" s="85"/>
      <c r="D878" s="85"/>
      <c r="E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>
      <c r="A879" s="85"/>
      <c r="B879" s="85"/>
      <c r="C879" s="85"/>
      <c r="D879" s="85"/>
      <c r="E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>
      <c r="A880" s="85"/>
      <c r="B880" s="85"/>
      <c r="C880" s="85"/>
      <c r="D880" s="85"/>
      <c r="E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>
      <c r="A881" s="85"/>
      <c r="B881" s="85"/>
      <c r="C881" s="85"/>
      <c r="D881" s="85"/>
      <c r="E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>
      <c r="A882" s="85"/>
      <c r="B882" s="85"/>
      <c r="C882" s="85"/>
      <c r="D882" s="85"/>
      <c r="E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>
      <c r="A883" s="85"/>
      <c r="B883" s="85"/>
      <c r="C883" s="85"/>
      <c r="D883" s="85"/>
      <c r="E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>
      <c r="A884" s="85"/>
      <c r="B884" s="85"/>
      <c r="C884" s="85"/>
      <c r="D884" s="85"/>
      <c r="E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>
      <c r="A885" s="85"/>
      <c r="B885" s="85"/>
      <c r="C885" s="85"/>
      <c r="D885" s="85"/>
      <c r="E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>
      <c r="A886" s="85"/>
      <c r="B886" s="85"/>
      <c r="C886" s="85"/>
      <c r="D886" s="85"/>
      <c r="E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>
      <c r="A887" s="85"/>
      <c r="B887" s="85"/>
      <c r="C887" s="85"/>
      <c r="D887" s="85"/>
      <c r="E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>
      <c r="A888" s="85"/>
      <c r="B888" s="85"/>
      <c r="C888" s="85"/>
      <c r="D888" s="85"/>
      <c r="E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>
      <c r="A889" s="85"/>
      <c r="B889" s="85"/>
      <c r="C889" s="85"/>
      <c r="D889" s="85"/>
      <c r="E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>
      <c r="A890" s="85"/>
      <c r="B890" s="85"/>
      <c r="C890" s="85"/>
      <c r="D890" s="85"/>
      <c r="E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>
      <c r="A891" s="85"/>
      <c r="B891" s="85"/>
      <c r="C891" s="85"/>
      <c r="D891" s="85"/>
      <c r="E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>
      <c r="A892" s="85"/>
      <c r="B892" s="85"/>
      <c r="C892" s="85"/>
      <c r="D892" s="85"/>
      <c r="E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>
      <c r="A893" s="85"/>
      <c r="B893" s="85"/>
      <c r="C893" s="85"/>
      <c r="D893" s="85"/>
      <c r="E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>
      <c r="A894" s="85"/>
      <c r="B894" s="85"/>
      <c r="C894" s="85"/>
      <c r="D894" s="85"/>
      <c r="E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>
      <c r="A895" s="85"/>
      <c r="B895" s="85"/>
      <c r="C895" s="85"/>
      <c r="D895" s="85"/>
      <c r="E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>
      <c r="A896" s="85"/>
      <c r="B896" s="85"/>
      <c r="C896" s="85"/>
      <c r="D896" s="85"/>
      <c r="E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>
      <c r="A897" s="85"/>
      <c r="B897" s="85"/>
      <c r="C897" s="85"/>
      <c r="D897" s="85"/>
      <c r="E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>
      <c r="A898" s="85"/>
      <c r="B898" s="85"/>
      <c r="C898" s="85"/>
      <c r="D898" s="85"/>
      <c r="E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>
      <c r="A899" s="85"/>
      <c r="B899" s="85"/>
      <c r="C899" s="85"/>
      <c r="D899" s="85"/>
      <c r="E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>
      <c r="A900" s="85"/>
      <c r="B900" s="85"/>
      <c r="C900" s="85"/>
      <c r="D900" s="85"/>
      <c r="E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>
      <c r="A901" s="85"/>
      <c r="B901" s="85"/>
      <c r="C901" s="85"/>
      <c r="D901" s="85"/>
      <c r="E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>
      <c r="A902" s="85"/>
      <c r="B902" s="85"/>
      <c r="C902" s="85"/>
      <c r="D902" s="85"/>
      <c r="E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>
      <c r="A903" s="85"/>
      <c r="B903" s="85"/>
      <c r="C903" s="85"/>
      <c r="D903" s="85"/>
      <c r="E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>
      <c r="A904" s="85"/>
      <c r="B904" s="85"/>
      <c r="C904" s="85"/>
      <c r="D904" s="85"/>
      <c r="E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>
      <c r="A905" s="85"/>
      <c r="B905" s="85"/>
      <c r="C905" s="85"/>
      <c r="D905" s="85"/>
      <c r="E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>
      <c r="A906" s="85"/>
      <c r="B906" s="85"/>
      <c r="C906" s="85"/>
      <c r="D906" s="85"/>
      <c r="E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>
      <c r="A907" s="85"/>
      <c r="B907" s="85"/>
      <c r="C907" s="85"/>
      <c r="D907" s="85"/>
      <c r="E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>
      <c r="A908" s="85"/>
      <c r="B908" s="85"/>
      <c r="C908" s="85"/>
      <c r="D908" s="85"/>
      <c r="E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>
      <c r="A909" s="85"/>
      <c r="B909" s="85"/>
      <c r="C909" s="85"/>
      <c r="D909" s="85"/>
      <c r="E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>
      <c r="A910" s="85"/>
      <c r="B910" s="85"/>
      <c r="C910" s="85"/>
      <c r="D910" s="85"/>
      <c r="E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>
      <c r="A911" s="85"/>
      <c r="B911" s="85"/>
      <c r="C911" s="85"/>
      <c r="D911" s="85"/>
      <c r="E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>
      <c r="A912" s="85"/>
      <c r="B912" s="85"/>
      <c r="C912" s="85"/>
      <c r="D912" s="85"/>
      <c r="E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>
      <c r="A913" s="85"/>
      <c r="B913" s="85"/>
      <c r="C913" s="85"/>
      <c r="D913" s="85"/>
      <c r="E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>
      <c r="A914" s="85"/>
      <c r="B914" s="85"/>
      <c r="C914" s="85"/>
      <c r="D914" s="85"/>
      <c r="E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>
      <c r="A915" s="85"/>
      <c r="B915" s="85"/>
      <c r="C915" s="85"/>
      <c r="D915" s="85"/>
      <c r="E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>
      <c r="A916" s="85"/>
      <c r="B916" s="85"/>
      <c r="C916" s="85"/>
      <c r="D916" s="85"/>
      <c r="E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>
      <c r="A917" s="85"/>
      <c r="B917" s="85"/>
      <c r="C917" s="85"/>
      <c r="D917" s="85"/>
      <c r="E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>
      <c r="A918" s="85"/>
      <c r="B918" s="85"/>
      <c r="C918" s="85"/>
      <c r="D918" s="85"/>
      <c r="E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>
      <c r="A919" s="85"/>
      <c r="B919" s="85"/>
      <c r="C919" s="85"/>
      <c r="D919" s="85"/>
      <c r="E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>
      <c r="A920" s="85"/>
      <c r="B920" s="85"/>
      <c r="C920" s="85"/>
      <c r="D920" s="85"/>
      <c r="E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>
      <c r="A921" s="85"/>
      <c r="B921" s="85"/>
      <c r="C921" s="85"/>
      <c r="D921" s="85"/>
      <c r="E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>
      <c r="A922" s="85"/>
      <c r="B922" s="85"/>
      <c r="C922" s="85"/>
      <c r="D922" s="85"/>
      <c r="E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>
      <c r="A923" s="85"/>
      <c r="B923" s="85"/>
      <c r="C923" s="85"/>
      <c r="D923" s="85"/>
      <c r="E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>
      <c r="A924" s="85"/>
      <c r="B924" s="85"/>
      <c r="C924" s="85"/>
      <c r="D924" s="85"/>
      <c r="E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>
      <c r="A925" s="85"/>
      <c r="B925" s="85"/>
      <c r="C925" s="85"/>
      <c r="D925" s="85"/>
      <c r="E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>
      <c r="A926" s="85"/>
      <c r="B926" s="85"/>
      <c r="C926" s="85"/>
      <c r="D926" s="85"/>
      <c r="E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>
      <c r="A927" s="85"/>
      <c r="B927" s="85"/>
      <c r="C927" s="85"/>
      <c r="D927" s="85"/>
      <c r="E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>
      <c r="A928" s="85"/>
      <c r="B928" s="85"/>
      <c r="C928" s="85"/>
      <c r="D928" s="85"/>
      <c r="E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>
      <c r="A929" s="85"/>
      <c r="B929" s="85"/>
      <c r="C929" s="85"/>
      <c r="D929" s="85"/>
      <c r="E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>
      <c r="A930" s="85"/>
      <c r="B930" s="85"/>
      <c r="C930" s="85"/>
      <c r="D930" s="85"/>
      <c r="E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>
      <c r="A931" s="85"/>
      <c r="B931" s="85"/>
      <c r="C931" s="85"/>
      <c r="D931" s="85"/>
      <c r="E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>
      <c r="A932" s="85"/>
      <c r="B932" s="85"/>
      <c r="C932" s="85"/>
      <c r="D932" s="85"/>
      <c r="E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>
      <c r="A933" s="85"/>
      <c r="B933" s="85"/>
      <c r="C933" s="85"/>
      <c r="D933" s="85"/>
      <c r="E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>
      <c r="A934" s="85"/>
      <c r="B934" s="85"/>
      <c r="C934" s="85"/>
      <c r="D934" s="85"/>
      <c r="E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>
      <c r="A935" s="85"/>
      <c r="B935" s="85"/>
      <c r="C935" s="85"/>
      <c r="D935" s="85"/>
      <c r="E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>
      <c r="A936" s="85"/>
      <c r="B936" s="85"/>
      <c r="C936" s="85"/>
      <c r="D936" s="85"/>
      <c r="E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>
      <c r="A937" s="85"/>
      <c r="B937" s="85"/>
      <c r="C937" s="85"/>
      <c r="D937" s="85"/>
      <c r="E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>
      <c r="A938" s="85"/>
      <c r="B938" s="85"/>
      <c r="C938" s="85"/>
      <c r="D938" s="85"/>
      <c r="E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>
      <c r="A939" s="85"/>
      <c r="B939" s="85"/>
      <c r="C939" s="85"/>
      <c r="D939" s="85"/>
      <c r="E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>
      <c r="A940" s="85"/>
      <c r="B940" s="85"/>
      <c r="C940" s="85"/>
      <c r="D940" s="85"/>
      <c r="E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>
      <c r="A941" s="85"/>
      <c r="B941" s="85"/>
      <c r="C941" s="85"/>
      <c r="D941" s="85"/>
      <c r="E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>
      <c r="A942" s="85"/>
      <c r="B942" s="85"/>
      <c r="C942" s="85"/>
      <c r="D942" s="85"/>
      <c r="E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>
      <c r="A943" s="85"/>
      <c r="B943" s="85"/>
      <c r="C943" s="85"/>
      <c r="D943" s="85"/>
      <c r="E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>
      <c r="A944" s="85"/>
      <c r="B944" s="85"/>
      <c r="C944" s="85"/>
      <c r="D944" s="85"/>
      <c r="E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>
      <c r="A945" s="85"/>
      <c r="B945" s="85"/>
      <c r="C945" s="85"/>
      <c r="D945" s="85"/>
      <c r="E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>
      <c r="A946" s="85"/>
      <c r="B946" s="85"/>
      <c r="C946" s="85"/>
      <c r="D946" s="85"/>
      <c r="E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>
      <c r="A947" s="85"/>
      <c r="B947" s="85"/>
      <c r="C947" s="85"/>
      <c r="D947" s="85"/>
      <c r="E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>
      <c r="A948" s="85"/>
      <c r="B948" s="85"/>
      <c r="C948" s="85"/>
      <c r="D948" s="85"/>
      <c r="E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>
      <c r="A949" s="85"/>
      <c r="B949" s="85"/>
      <c r="C949" s="85"/>
      <c r="D949" s="85"/>
      <c r="E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>
      <c r="A950" s="85"/>
      <c r="B950" s="85"/>
      <c r="C950" s="85"/>
      <c r="D950" s="85"/>
      <c r="E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>
      <c r="A951" s="85"/>
      <c r="B951" s="85"/>
      <c r="C951" s="85"/>
      <c r="D951" s="85"/>
      <c r="E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>
      <c r="A952" s="85"/>
      <c r="B952" s="85"/>
      <c r="C952" s="85"/>
      <c r="D952" s="85"/>
      <c r="E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>
      <c r="A953" s="85"/>
      <c r="B953" s="85"/>
      <c r="C953" s="85"/>
      <c r="D953" s="85"/>
      <c r="E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>
      <c r="A954" s="85"/>
      <c r="B954" s="85"/>
      <c r="C954" s="85"/>
      <c r="D954" s="85"/>
      <c r="E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>
      <c r="A955" s="85"/>
      <c r="B955" s="85"/>
      <c r="C955" s="85"/>
      <c r="D955" s="85"/>
      <c r="E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>
      <c r="A956" s="85"/>
      <c r="B956" s="85"/>
      <c r="C956" s="85"/>
      <c r="D956" s="85"/>
      <c r="E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>
      <c r="A957" s="85"/>
      <c r="B957" s="85"/>
      <c r="C957" s="85"/>
      <c r="D957" s="85"/>
      <c r="E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>
      <c r="A958" s="85"/>
      <c r="B958" s="85"/>
      <c r="C958" s="85"/>
      <c r="D958" s="85"/>
      <c r="E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>
      <c r="A959" s="85"/>
      <c r="B959" s="85"/>
      <c r="C959" s="85"/>
      <c r="D959" s="85"/>
      <c r="E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>
      <c r="A960" s="85"/>
      <c r="B960" s="85"/>
      <c r="C960" s="85"/>
      <c r="D960" s="85"/>
      <c r="E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>
      <c r="A961" s="85"/>
      <c r="B961" s="85"/>
      <c r="C961" s="85"/>
      <c r="D961" s="85"/>
      <c r="E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>
      <c r="A962" s="85"/>
      <c r="B962" s="85"/>
      <c r="C962" s="85"/>
      <c r="D962" s="85"/>
      <c r="E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>
      <c r="A963" s="85"/>
      <c r="B963" s="85"/>
      <c r="C963" s="85"/>
      <c r="D963" s="85"/>
      <c r="E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>
      <c r="A964" s="85"/>
      <c r="B964" s="85"/>
      <c r="C964" s="85"/>
      <c r="D964" s="85"/>
      <c r="E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>
      <c r="A965" s="85"/>
      <c r="B965" s="85"/>
      <c r="C965" s="85"/>
      <c r="D965" s="85"/>
      <c r="E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>
      <c r="A966" s="85"/>
      <c r="B966" s="85"/>
      <c r="C966" s="85"/>
      <c r="D966" s="85"/>
      <c r="E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>
      <c r="A967" s="85"/>
      <c r="B967" s="85"/>
      <c r="C967" s="85"/>
      <c r="D967" s="85"/>
      <c r="E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>
      <c r="A968" s="85"/>
      <c r="B968" s="85"/>
      <c r="C968" s="85"/>
      <c r="D968" s="85"/>
      <c r="E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>
      <c r="A969" s="85"/>
      <c r="B969" s="85"/>
      <c r="C969" s="85"/>
      <c r="D969" s="85"/>
      <c r="E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>
      <c r="A970" s="85"/>
      <c r="B970" s="85"/>
      <c r="C970" s="85"/>
      <c r="D970" s="85"/>
      <c r="E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>
      <c r="A971" s="85"/>
      <c r="B971" s="85"/>
      <c r="C971" s="85"/>
      <c r="D971" s="85"/>
      <c r="E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>
      <c r="A972" s="85"/>
      <c r="B972" s="85"/>
      <c r="C972" s="85"/>
      <c r="D972" s="85"/>
      <c r="E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>
      <c r="A973" s="85"/>
      <c r="B973" s="85"/>
      <c r="C973" s="85"/>
      <c r="D973" s="85"/>
      <c r="E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>
      <c r="A974" s="85"/>
      <c r="B974" s="85"/>
      <c r="C974" s="85"/>
      <c r="D974" s="85"/>
      <c r="E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>
      <c r="A975" s="85"/>
      <c r="B975" s="85"/>
      <c r="C975" s="85"/>
      <c r="D975" s="85"/>
      <c r="E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>
      <c r="A976" s="85"/>
      <c r="B976" s="85"/>
      <c r="C976" s="85"/>
      <c r="D976" s="85"/>
      <c r="E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>
      <c r="A977" s="85"/>
      <c r="B977" s="85"/>
      <c r="C977" s="85"/>
      <c r="D977" s="85"/>
      <c r="E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>
      <c r="A978" s="85"/>
      <c r="B978" s="85"/>
      <c r="C978" s="85"/>
      <c r="D978" s="85"/>
      <c r="E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>
      <c r="A979" s="85"/>
      <c r="B979" s="85"/>
      <c r="C979" s="85"/>
      <c r="D979" s="85"/>
      <c r="E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>
      <c r="A980" s="85"/>
      <c r="B980" s="85"/>
      <c r="C980" s="85"/>
      <c r="D980" s="85"/>
      <c r="E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>
      <c r="A981" s="85"/>
      <c r="B981" s="85"/>
      <c r="C981" s="85"/>
      <c r="D981" s="85"/>
      <c r="E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>
      <c r="A982" s="85"/>
      <c r="B982" s="85"/>
      <c r="C982" s="85"/>
      <c r="D982" s="85"/>
      <c r="E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>
      <c r="A983" s="85"/>
      <c r="B983" s="85"/>
      <c r="C983" s="85"/>
      <c r="D983" s="85"/>
      <c r="E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>
      <c r="A984" s="85"/>
      <c r="B984" s="85"/>
      <c r="C984" s="85"/>
      <c r="D984" s="85"/>
      <c r="E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>
      <c r="A985" s="85"/>
      <c r="B985" s="85"/>
      <c r="C985" s="85"/>
      <c r="D985" s="85"/>
      <c r="E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>
      <c r="A986" s="85"/>
      <c r="B986" s="85"/>
      <c r="C986" s="85"/>
      <c r="D986" s="85"/>
      <c r="E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>
      <c r="A987" s="85"/>
      <c r="B987" s="85"/>
      <c r="C987" s="85"/>
      <c r="D987" s="85"/>
      <c r="E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>
      <c r="A988" s="85"/>
      <c r="B988" s="85"/>
      <c r="C988" s="85"/>
      <c r="D988" s="85"/>
      <c r="E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>
      <c r="A989" s="85"/>
      <c r="B989" s="85"/>
      <c r="C989" s="85"/>
      <c r="D989" s="85"/>
      <c r="E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>
      <c r="A990" s="85"/>
      <c r="B990" s="85"/>
      <c r="C990" s="85"/>
      <c r="D990" s="85"/>
      <c r="E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>
      <c r="A991" s="85"/>
      <c r="B991" s="85"/>
      <c r="C991" s="85"/>
      <c r="D991" s="85"/>
      <c r="E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>
      <c r="A992" s="85"/>
      <c r="B992" s="85"/>
      <c r="C992" s="85"/>
      <c r="D992" s="85"/>
      <c r="E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>
      <c r="A993" s="85"/>
      <c r="B993" s="85"/>
      <c r="C993" s="85"/>
      <c r="D993" s="85"/>
      <c r="E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>
      <c r="A994" s="85"/>
      <c r="B994" s="85"/>
      <c r="C994" s="85"/>
      <c r="D994" s="85"/>
      <c r="E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>
      <c r="A995" s="85"/>
      <c r="B995" s="85"/>
      <c r="C995" s="85"/>
      <c r="D995" s="85"/>
      <c r="E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>
      <c r="A996" s="85"/>
      <c r="B996" s="85"/>
      <c r="C996" s="85"/>
      <c r="D996" s="85"/>
      <c r="E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>
      <c r="A997" s="85"/>
      <c r="B997" s="85"/>
      <c r="C997" s="85"/>
      <c r="D997" s="85"/>
      <c r="E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>
      <c r="A998" s="85"/>
      <c r="B998" s="85"/>
      <c r="C998" s="85"/>
      <c r="D998" s="85"/>
      <c r="E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>
      <c r="A999" s="85"/>
      <c r="B999" s="85"/>
      <c r="C999" s="85"/>
      <c r="D999" s="85"/>
      <c r="E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>
      <c r="A1000" s="85"/>
      <c r="B1000" s="85"/>
      <c r="C1000" s="85"/>
      <c r="D1000" s="85"/>
      <c r="E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00" t="s">
        <v>1</v>
      </c>
      <c r="B1" s="100" t="s">
        <v>141</v>
      </c>
      <c r="C1" s="101" t="s">
        <v>123</v>
      </c>
      <c r="D1" s="102" t="s">
        <v>142</v>
      </c>
      <c r="E1" s="114" t="s">
        <v>143</v>
      </c>
      <c r="F1" s="115"/>
      <c r="G1" s="116" t="s">
        <v>144</v>
      </c>
      <c r="H1" s="106">
        <f>MATCH("",A2:A161,-1)</f>
        <v>62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>
      <c r="A2" s="107" t="str">
        <f>IFERROR(__xludf.DUMMYFUNCTION(" IMPORTRANGE(""https://docs.google.com/spreadsheets/d/1m-KnXpSsBoLDZAR5L2YMh5GbIGrdy_2SO1fFZA_L0I8/edit#gid=243491689"",""extrac-Roller Coaster-1!A2:A161"")"),"immond")</f>
        <v>immond</v>
      </c>
      <c r="B2" s="108">
        <v>1.0</v>
      </c>
      <c r="C2" s="88">
        <f t="shared" ref="C2:C161" si="1">525*(1-(B2/($H$1+1)))*POWER((SQRT(($H$1+1)/B2)),1/2)</f>
        <v>1455.611844</v>
      </c>
      <c r="D2" s="89" t="str">
        <f>VLOOKUP(A2,'Classement RoC'!$B$2:$C$150,1,0)</f>
        <v>immond</v>
      </c>
      <c r="E2" s="117" t="str">
        <f t="shared" ref="E2:E161" si="2">IF(D2=A2,"","erreur")</f>
        <v/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>
      <c r="A3" s="107" t="str">
        <f>IFERROR(__xludf.DUMMYFUNCTION("""COMPUTED_VALUE"""),"Phil1308")</f>
        <v>Phil1308</v>
      </c>
      <c r="B3" s="111">
        <v>2.0</v>
      </c>
      <c r="C3" s="88">
        <f t="shared" si="1"/>
        <v>1204.276544</v>
      </c>
      <c r="D3" s="89" t="str">
        <f>VLOOKUP(A3,'Classement RoC'!$B$2:$C$150,1,0)</f>
        <v>Phil1308</v>
      </c>
      <c r="E3" s="117" t="str">
        <f t="shared" si="2"/>
        <v/>
      </c>
      <c r="F3" s="85"/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>
      <c r="A4" s="107" t="str">
        <f>IFERROR(__xludf.DUMMYFUNCTION("""COMPUTED_VALUE"""),"ludolab")</f>
        <v>ludolab</v>
      </c>
      <c r="B4" s="108">
        <v>3.0</v>
      </c>
      <c r="C4" s="88">
        <f t="shared" si="1"/>
        <v>1070.347571</v>
      </c>
      <c r="D4" s="89" t="str">
        <f>VLOOKUP(A4,'Classement RoC'!$B$2:$C$150,1,0)</f>
        <v>ludolab</v>
      </c>
      <c r="E4" s="117" t="str">
        <f t="shared" si="2"/>
        <v/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>
      <c r="A5" s="107" t="str">
        <f>IFERROR(__xludf.DUMMYFUNCTION("""COMPUTED_VALUE"""),"AKlibur")</f>
        <v>AKlibur</v>
      </c>
      <c r="B5" s="111">
        <v>4.0</v>
      </c>
      <c r="C5" s="88">
        <f t="shared" si="1"/>
        <v>979.4694734</v>
      </c>
      <c r="D5" s="89" t="str">
        <f>VLOOKUP(A5,'Classement RoC'!$B$2:$C$150,1,0)</f>
        <v>AKlibur</v>
      </c>
      <c r="E5" s="118" t="str">
        <f t="shared" si="2"/>
        <v/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107" t="str">
        <f>IFERROR(__xludf.DUMMYFUNCTION("""COMPUTED_VALUE"""),"Pachavi")</f>
        <v>Pachavi</v>
      </c>
      <c r="B6" s="108">
        <v>5.0</v>
      </c>
      <c r="C6" s="88">
        <f t="shared" si="1"/>
        <v>910.6246114</v>
      </c>
      <c r="D6" s="89" t="str">
        <f>VLOOKUP(A6,'Classement RoC'!$B$2:$C$150,1,0)</f>
        <v>Pachavi</v>
      </c>
      <c r="E6" s="118" t="str">
        <f t="shared" si="2"/>
        <v/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>
      <c r="A7" s="107" t="str">
        <f>IFERROR(__xludf.DUMMYFUNCTION("""COMPUTED_VALUE"""),"POMB1664")</f>
        <v>POMB1664</v>
      </c>
      <c r="B7" s="111">
        <v>6.0</v>
      </c>
      <c r="C7" s="88">
        <f t="shared" si="1"/>
        <v>855.0488641</v>
      </c>
      <c r="D7" s="89" t="str">
        <f>VLOOKUP(A7,'Classement RoC'!$B$2:$C$150,1,0)</f>
        <v>POMB1664</v>
      </c>
      <c r="E7" s="118" t="str">
        <f t="shared" si="2"/>
        <v/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107" t="str">
        <f>IFERROR(__xludf.DUMMYFUNCTION("""COMPUTED_VALUE"""),"KamehamehAS")</f>
        <v>KamehamehAS</v>
      </c>
      <c r="B8" s="108">
        <v>7.0</v>
      </c>
      <c r="C8" s="88">
        <f t="shared" si="1"/>
        <v>808.2903769</v>
      </c>
      <c r="D8" s="89" t="str">
        <f>VLOOKUP(A8,'Classement RoC'!$B$2:$C$150,1,0)</f>
        <v>KamehamehAS</v>
      </c>
      <c r="E8" s="118" t="str">
        <f t="shared" si="2"/>
        <v/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107" t="str">
        <f>IFERROR(__xludf.DUMMYFUNCTION("""COMPUTED_VALUE"""),"Rukia_ichigo")</f>
        <v>Rukia_ichigo</v>
      </c>
      <c r="B9" s="111">
        <v>8.0</v>
      </c>
      <c r="C9" s="88">
        <f t="shared" si="1"/>
        <v>767.7928864</v>
      </c>
      <c r="D9" s="89" t="str">
        <f>VLOOKUP(A9,'Classement RoC'!$B$2:$C$150,1,0)</f>
        <v>Rukia_ichigo</v>
      </c>
      <c r="E9" s="118" t="str">
        <f t="shared" si="2"/>
        <v/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>
      <c r="A10" s="107" t="str">
        <f>IFERROR(__xludf.DUMMYFUNCTION("""COMPUTED_VALUE"""),"Garou du 86")</f>
        <v>Garou du 86</v>
      </c>
      <c r="B10" s="108">
        <v>9.0</v>
      </c>
      <c r="C10" s="88">
        <f t="shared" si="1"/>
        <v>731.9594528</v>
      </c>
      <c r="D10" s="89" t="str">
        <f>VLOOKUP(A10,'Classement RoC'!$B$2:$C$150,1,0)</f>
        <v>Garou du 86</v>
      </c>
      <c r="E10" s="118" t="str">
        <f t="shared" si="2"/>
        <v/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>
      <c r="A11" s="107" t="str">
        <f>IFERROR(__xludf.DUMMYFUNCTION("""COMPUTED_VALUE"""),"UrsaffMyLove")</f>
        <v>UrsaffMyLove</v>
      </c>
      <c r="B11" s="111">
        <v>10.0</v>
      </c>
      <c r="C11" s="88">
        <f t="shared" si="1"/>
        <v>699.7288187</v>
      </c>
      <c r="D11" s="89" t="str">
        <f>VLOOKUP(A11,'Classement RoC'!$B$2:$C$150,1,0)</f>
        <v>UrsaffMyLove</v>
      </c>
      <c r="E11" s="118" t="str">
        <f t="shared" si="2"/>
        <v/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>
      <c r="A12" s="107" t="str">
        <f>IFERROR(__xludf.DUMMYFUNCTION("""COMPUTED_VALUE"""),"Mako Lemore")</f>
        <v>Mako Lemore</v>
      </c>
      <c r="B12" s="108">
        <v>11.0</v>
      </c>
      <c r="C12" s="88">
        <f t="shared" si="1"/>
        <v>670.3614994</v>
      </c>
      <c r="D12" s="89" t="str">
        <f>VLOOKUP(A12,'Classement RoC'!$B$2:$C$150,1,0)</f>
        <v>Mako Lemore</v>
      </c>
      <c r="E12" s="118" t="str">
        <f t="shared" si="2"/>
        <v/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>
      <c r="A13" s="107" t="str">
        <f>IFERROR(__xludf.DUMMYFUNCTION("""COMPUTED_VALUE"""),"cassius-86")</f>
        <v>cassius-86</v>
      </c>
      <c r="B13" s="111">
        <v>12.0</v>
      </c>
      <c r="C13" s="88">
        <f t="shared" si="1"/>
        <v>643.3225221</v>
      </c>
      <c r="D13" s="89" t="str">
        <f>VLOOKUP(A13,'Classement RoC'!$B$2:$C$150,1,0)</f>
        <v>cassius-86</v>
      </c>
      <c r="E13" s="118" t="str">
        <f t="shared" si="2"/>
        <v/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>
      <c r="A14" s="107" t="str">
        <f>IFERROR(__xludf.DUMMYFUNCTION("""COMPUTED_VALUE"""),"UniThe")</f>
        <v>UniThe</v>
      </c>
      <c r="B14" s="108">
        <v>13.0</v>
      </c>
      <c r="C14" s="88">
        <f t="shared" si="1"/>
        <v>618.2128922</v>
      </c>
      <c r="D14" s="89" t="str">
        <f>VLOOKUP(A14,'Classement RoC'!$B$2:$C$150,1,0)</f>
        <v>UniThe</v>
      </c>
      <c r="E14" s="118" t="str">
        <f t="shared" si="2"/>
        <v/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>
      <c r="A15" s="107" t="str">
        <f>IFERROR(__xludf.DUMMYFUNCTION("""COMPUTED_VALUE"""),"Le_Pictavien")</f>
        <v>Le_Pictavien</v>
      </c>
      <c r="B15" s="111">
        <v>14.0</v>
      </c>
      <c r="C15" s="88">
        <f t="shared" si="1"/>
        <v>594.7274203</v>
      </c>
      <c r="D15" s="89" t="str">
        <f>VLOOKUP(A15,'Classement RoC'!$B$2:$C$150,1,0)</f>
        <v>le_pictavien</v>
      </c>
      <c r="E15" s="118" t="str">
        <f t="shared" si="2"/>
        <v/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>
      <c r="A16" s="107" t="str">
        <f>IFERROR(__xludf.DUMMYFUNCTION("""COMPUTED_VALUE"""),"gregmoore")</f>
        <v>gregmoore</v>
      </c>
      <c r="B16" s="108">
        <v>15.0</v>
      </c>
      <c r="C16" s="88">
        <f t="shared" si="1"/>
        <v>572.6276491</v>
      </c>
      <c r="D16" s="89" t="str">
        <f>VLOOKUP(A16,'Classement RoC'!$B$2:$C$150,1,0)</f>
        <v>Gregmoore</v>
      </c>
      <c r="E16" s="118" t="str">
        <f t="shared" si="2"/>
        <v/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>
      <c r="A17" s="107" t="str">
        <f>IFERROR(__xludf.DUMMYFUNCTION("""COMPUTED_VALUE"""),"LEGOLEGOTE")</f>
        <v>LEGOLEGOTE</v>
      </c>
      <c r="B17" s="111">
        <v>16.0</v>
      </c>
      <c r="C17" s="88">
        <f t="shared" si="1"/>
        <v>551.7238443</v>
      </c>
      <c r="D17" s="89" t="str">
        <f>VLOOKUP(A17,'Classement RoC'!$B$2:$C$150,1,0)</f>
        <v>LEGOLEGOTE</v>
      </c>
      <c r="E17" s="118" t="str">
        <f t="shared" si="2"/>
        <v/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>
      <c r="A18" s="107" t="str">
        <f>IFERROR(__xludf.DUMMYFUNCTION("""COMPUTED_VALUE"""),"butterfly-as")</f>
        <v>butterfly-as</v>
      </c>
      <c r="B18" s="108">
        <v>17.0</v>
      </c>
      <c r="C18" s="88">
        <f t="shared" si="1"/>
        <v>531.8626494</v>
      </c>
      <c r="D18" s="89" t="str">
        <f>VLOOKUP(A18,'Classement RoC'!$B$2:$C$150,1,0)</f>
        <v>Butterfly-As</v>
      </c>
      <c r="E18" s="118" t="str">
        <f t="shared" si="2"/>
        <v/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>
      <c r="A19" s="107" t="str">
        <f>IFERROR(__xludf.DUMMYFUNCTION("""COMPUTED_VALUE"""),"Like_A_Fish")</f>
        <v>Like_A_Fish</v>
      </c>
      <c r="B19" s="111">
        <v>18.0</v>
      </c>
      <c r="C19" s="88">
        <f t="shared" si="1"/>
        <v>512.9184</v>
      </c>
      <c r="D19" s="89" t="str">
        <f>VLOOKUP(A19,'Classement RoC'!$B$2:$C$150,1,0)</f>
        <v>Like_A_Fish</v>
      </c>
      <c r="E19" s="118" t="str">
        <f t="shared" si="2"/>
        <v/>
      </c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>
      <c r="A20" s="107" t="str">
        <f>IFERROR(__xludf.DUMMYFUNCTION("""COMPUTED_VALUE"""),"waasp.")</f>
        <v>waasp.</v>
      </c>
      <c r="B20" s="108">
        <v>19.0</v>
      </c>
      <c r="C20" s="88">
        <f t="shared" si="1"/>
        <v>494.7868714</v>
      </c>
      <c r="D20" s="89" t="str">
        <f>VLOOKUP(A20,'Classement RoC'!$B$2:$C$150,1,0)</f>
        <v>Waasp.</v>
      </c>
      <c r="E20" s="118" t="str">
        <f t="shared" si="2"/>
        <v/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>
      <c r="A21" s="107" t="str">
        <f>IFERROR(__xludf.DUMMYFUNCTION("""COMPUTED_VALUE"""),"Kaio Du Nord")</f>
        <v>Kaio Du Nord</v>
      </c>
      <c r="B21" s="111">
        <v>20.0</v>
      </c>
      <c r="C21" s="88">
        <f t="shared" si="1"/>
        <v>477.3806901</v>
      </c>
      <c r="D21" s="89" t="str">
        <f>VLOOKUP(A21,'Classement RoC'!$B$2:$C$150,1,0)</f>
        <v>Kaio Du Nord</v>
      </c>
      <c r="E21" s="118" t="str">
        <f t="shared" si="2"/>
        <v/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>
      <c r="A22" s="107" t="str">
        <f>IFERROR(__xludf.DUMMYFUNCTION("""COMPUTED_VALUE"""),"christ86000")</f>
        <v>christ86000</v>
      </c>
      <c r="B22" s="108">
        <v>21.0</v>
      </c>
      <c r="C22" s="88">
        <f t="shared" si="1"/>
        <v>460.6259045</v>
      </c>
      <c r="D22" s="89" t="str">
        <f>VLOOKUP(A22,'Classement RoC'!$B$2:$C$150,1,0)</f>
        <v>christ86000</v>
      </c>
      <c r="E22" s="118" t="str">
        <f t="shared" si="2"/>
        <v/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>
      <c r="A23" s="107" t="str">
        <f>IFERROR(__xludf.DUMMYFUNCTION("""COMPUTED_VALUE"""),"marypops64")</f>
        <v>marypops64</v>
      </c>
      <c r="B23" s="111">
        <v>22.0</v>
      </c>
      <c r="C23" s="88">
        <f t="shared" si="1"/>
        <v>444.4593818</v>
      </c>
      <c r="D23" s="89" t="str">
        <f>VLOOKUP(A23,'Classement RoC'!$B$2:$C$150,1,0)</f>
        <v>marypops64</v>
      </c>
      <c r="E23" s="118" t="str">
        <f t="shared" si="2"/>
        <v/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>
      <c r="A24" s="107" t="str">
        <f>IFERROR(__xludf.DUMMYFUNCTION("""COMPUTED_VALUE"""),"BBH 75")</f>
        <v>BBH 75</v>
      </c>
      <c r="B24" s="108">
        <v>23.0</v>
      </c>
      <c r="C24" s="88">
        <f t="shared" si="1"/>
        <v>428.8268043</v>
      </c>
      <c r="D24" s="89" t="str">
        <f>VLOOKUP(A24,'Classement RoC'!$B$2:$C$150,1,0)</f>
        <v>BBH 75</v>
      </c>
      <c r="E24" s="118" t="str">
        <f t="shared" si="2"/>
        <v/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>
      <c r="A25" s="107" t="str">
        <f>IFERROR(__xludf.DUMMYFUNCTION("""COMPUTED_VALUE"""),"Rod_John_VI")</f>
        <v>Rod_John_VI</v>
      </c>
      <c r="B25" s="111">
        <v>24.0</v>
      </c>
      <c r="C25" s="88">
        <f t="shared" si="1"/>
        <v>413.6811079</v>
      </c>
      <c r="D25" s="89" t="str">
        <f>VLOOKUP(A25,'Classement RoC'!$B$2:$C$150,1,0)</f>
        <v>Rod_John_VI</v>
      </c>
      <c r="E25" s="118" t="str">
        <f t="shared" si="2"/>
        <v/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>
      <c r="A26" s="107" t="str">
        <f>IFERROR(__xludf.DUMMYFUNCTION("""COMPUTED_VALUE"""),"Vaillant 86")</f>
        <v>Vaillant 86</v>
      </c>
      <c r="B26" s="108">
        <v>25.0</v>
      </c>
      <c r="C26" s="88">
        <f t="shared" si="1"/>
        <v>398.9812492</v>
      </c>
      <c r="D26" s="89" t="str">
        <f>VLOOKUP(A26,'Classement RoC'!$B$2:$C$150,1,0)</f>
        <v>vaillant 86</v>
      </c>
      <c r="E26" s="118" t="str">
        <f t="shared" si="2"/>
        <v/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>
      <c r="A27" s="107" t="str">
        <f>IFERROR(__xludf.DUMMYFUNCTION("""COMPUTED_VALUE"""),"NOVICEMYSTIC")</f>
        <v>NOVICEMYSTIC</v>
      </c>
      <c r="B27" s="111">
        <v>26.0</v>
      </c>
      <c r="C27" s="88">
        <f t="shared" si="1"/>
        <v>384.6912236</v>
      </c>
      <c r="D27" s="89" t="str">
        <f>VLOOKUP(A27,'Classement RoC'!$B$2:$C$150,1,0)</f>
        <v>NOVICEMYSTIC</v>
      </c>
      <c r="E27" s="118" t="str">
        <f t="shared" si="2"/>
        <v/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>
      <c r="A28" s="107" t="str">
        <f>IFERROR(__xludf.DUMMYFUNCTION("""COMPUTED_VALUE"""),"chatouill86")</f>
        <v>chatouill86</v>
      </c>
      <c r="B28" s="108">
        <v>27.0</v>
      </c>
      <c r="C28" s="88">
        <f t="shared" si="1"/>
        <v>370.7792751</v>
      </c>
      <c r="D28" s="89" t="str">
        <f>VLOOKUP(A28,'Classement RoC'!$B$2:$C$150,1,0)</f>
        <v>chatouill86</v>
      </c>
      <c r="E28" s="118" t="str">
        <f t="shared" si="2"/>
        <v/>
      </c>
      <c r="F28" s="85"/>
      <c r="G28" s="119" t="s">
        <v>107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>
      <c r="A29" s="107" t="str">
        <f>IFERROR(__xludf.DUMMYFUNCTION("""COMPUTED_VALUE"""),"Loulou79")</f>
        <v>Loulou79</v>
      </c>
      <c r="B29" s="111">
        <v>28.0</v>
      </c>
      <c r="C29" s="88">
        <f t="shared" si="1"/>
        <v>357.2172542</v>
      </c>
      <c r="D29" s="89" t="str">
        <f>VLOOKUP(A29,'Classement RoC'!$B$2:$C$150,1,0)</f>
        <v>Loulou79</v>
      </c>
      <c r="E29" s="118" t="str">
        <f t="shared" si="2"/>
        <v/>
      </c>
      <c r="F29" s="85"/>
      <c r="G29" s="119" t="s">
        <v>80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>
      <c r="A30" s="107" t="str">
        <f>IFERROR(__xludf.DUMMYFUNCTION("""COMPUTED_VALUE"""),"Stross")</f>
        <v>Stross</v>
      </c>
      <c r="B30" s="108">
        <v>29.0</v>
      </c>
      <c r="C30" s="88">
        <f t="shared" si="1"/>
        <v>343.9800925</v>
      </c>
      <c r="D30" s="89" t="str">
        <f>VLOOKUP(A30,'Classement RoC'!$B$2:$C$150,1,0)</f>
        <v>Stross</v>
      </c>
      <c r="E30" s="118" t="str">
        <f t="shared" si="2"/>
        <v/>
      </c>
      <c r="F30" s="85"/>
      <c r="G30" s="119" t="s">
        <v>66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>
      <c r="A31" s="107" t="str">
        <f>IFERROR(__xludf.DUMMYFUNCTION("""COMPUTED_VALUE"""),"rastamokett")</f>
        <v>rastamokett</v>
      </c>
      <c r="B31" s="111">
        <v>30.0</v>
      </c>
      <c r="C31" s="88">
        <f t="shared" si="1"/>
        <v>331.0453695</v>
      </c>
      <c r="D31" s="89" t="str">
        <f>VLOOKUP(A31,'Classement RoC'!$B$2:$C$150,1,0)</f>
        <v>rastamokett</v>
      </c>
      <c r="E31" s="118" t="str">
        <f t="shared" si="2"/>
        <v/>
      </c>
      <c r="F31" s="85"/>
      <c r="G31" s="119" t="s">
        <v>117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>
      <c r="A32" s="107" t="str">
        <f>IFERROR(__xludf.DUMMYFUNCTION("""COMPUTED_VALUE"""),"Ram-outcho86")</f>
        <v>Ram-outcho86</v>
      </c>
      <c r="B32" s="108">
        <v>31.0</v>
      </c>
      <c r="C32" s="88">
        <f t="shared" si="1"/>
        <v>318.3929525</v>
      </c>
      <c r="D32" s="89" t="str">
        <f>VLOOKUP(A32,'Classement RoC'!$B$2:$C$150,1,0)</f>
        <v>Ram-outcho86</v>
      </c>
      <c r="E32" s="118" t="str">
        <f t="shared" si="2"/>
        <v/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>
      <c r="A33" s="107" t="str">
        <f>IFERROR(__xludf.DUMMYFUNCTION("""COMPUTED_VALUE"""),"QQKicall")</f>
        <v>QQKicall</v>
      </c>
      <c r="B33" s="111">
        <v>32.0</v>
      </c>
      <c r="C33" s="88">
        <f t="shared" si="1"/>
        <v>306.0046955</v>
      </c>
      <c r="D33" s="89" t="str">
        <f>VLOOKUP(A33,'Classement RoC'!$B$2:$C$150,1,0)</f>
        <v>QQKicall</v>
      </c>
      <c r="E33" s="118" t="str">
        <f t="shared" si="2"/>
        <v/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>
      <c r="A34" s="107" t="str">
        <f>IFERROR(__xludf.DUMMYFUNCTION("""COMPUTED_VALUE"""),"Jennyyy8")</f>
        <v>Jennyyy8</v>
      </c>
      <c r="B34" s="108">
        <v>33.0</v>
      </c>
      <c r="C34" s="88">
        <f t="shared" si="1"/>
        <v>293.8641863</v>
      </c>
      <c r="D34" s="89" t="str">
        <f>VLOOKUP(A34,'Classement RoC'!$B$2:$C$150,1,0)</f>
        <v>Jennyyy8</v>
      </c>
      <c r="E34" s="118" t="str">
        <f t="shared" si="2"/>
        <v/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>
      <c r="A35" s="107" t="str">
        <f>IFERROR(__xludf.DUMMYFUNCTION("""COMPUTED_VALUE"""),"Kiki Bazaar")</f>
        <v>Kiki Bazaar</v>
      </c>
      <c r="B35" s="111">
        <v>34.0</v>
      </c>
      <c r="C35" s="88">
        <f t="shared" si="1"/>
        <v>281.9565318</v>
      </c>
      <c r="D35" s="89" t="str">
        <f>VLOOKUP(A35,'Classement RoC'!$B$2:$C$150,1,0)</f>
        <v>Kiki Bazaar</v>
      </c>
      <c r="E35" s="118" t="str">
        <f t="shared" si="2"/>
        <v/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>
      <c r="A36" s="107" t="str">
        <f>IFERROR(__xludf.DUMMYFUNCTION("""COMPUTED_VALUE"""),"Elfy")</f>
        <v>Elfy</v>
      </c>
      <c r="B36" s="108">
        <v>35.0</v>
      </c>
      <c r="C36" s="88">
        <f t="shared" si="1"/>
        <v>270.2681766</v>
      </c>
      <c r="D36" s="89" t="str">
        <f>VLOOKUP(A36,'Classement RoC'!$B$2:$C$150,1,0)</f>
        <v>Elfy</v>
      </c>
      <c r="E36" s="118" t="str">
        <f t="shared" si="2"/>
        <v/>
      </c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>
      <c r="A37" s="107" t="str">
        <f>IFERROR(__xludf.DUMMYFUNCTION("""COMPUTED_VALUE"""),"Mikalack")</f>
        <v>Mikalack</v>
      </c>
      <c r="B37" s="111">
        <v>36.0</v>
      </c>
      <c r="C37" s="88">
        <f t="shared" si="1"/>
        <v>258.7867463</v>
      </c>
      <c r="D37" s="89" t="str">
        <f>VLOOKUP(A37,'Classement RoC'!$B$2:$C$150,1,0)</f>
        <v>Mikalack</v>
      </c>
      <c r="E37" s="118" t="str">
        <f t="shared" si="2"/>
        <v/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>
      <c r="A38" s="107" t="str">
        <f>IFERROR(__xludf.DUMMYFUNCTION("""COMPUTED_VALUE"""),"Redblood92")</f>
        <v>Redblood92</v>
      </c>
      <c r="B38" s="108">
        <v>37.0</v>
      </c>
      <c r="C38" s="88">
        <f t="shared" si="1"/>
        <v>247.5009147</v>
      </c>
      <c r="D38" s="89" t="str">
        <f>VLOOKUP(A38,'Classement RoC'!$B$2:$C$150,1,0)</f>
        <v>Redblood92</v>
      </c>
      <c r="E38" s="118" t="str">
        <f t="shared" si="2"/>
        <v/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>
      <c r="A39" s="107" t="str">
        <f>IFERROR(__xludf.DUMMYFUNCTION("""COMPUTED_VALUE"""),"belussac")</f>
        <v>belussac</v>
      </c>
      <c r="B39" s="111">
        <v>38.0</v>
      </c>
      <c r="C39" s="88">
        <f t="shared" si="1"/>
        <v>236.4002877</v>
      </c>
      <c r="D39" s="89" t="str">
        <f>VLOOKUP(A39,'Classement RoC'!$B$2:$C$150,1,0)</f>
        <v>belussac</v>
      </c>
      <c r="E39" s="118" t="str">
        <f t="shared" si="2"/>
        <v/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>
      <c r="A40" s="107" t="str">
        <f>IFERROR(__xludf.DUMMYFUNCTION("""COMPUTED_VALUE"""),"FridAKahlo")</f>
        <v>FridAKahlo</v>
      </c>
      <c r="B40" s="108">
        <v>39.0</v>
      </c>
      <c r="C40" s="88">
        <f t="shared" si="1"/>
        <v>225.4753041</v>
      </c>
      <c r="D40" s="89" t="str">
        <f>VLOOKUP(A40,'Classement RoC'!$B$2:$C$150,1,0)</f>
        <v>FridAKahlo</v>
      </c>
      <c r="E40" s="118" t="str">
        <f t="shared" si="2"/>
        <v/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>
      <c r="A41" s="107" t="str">
        <f>IFERROR(__xludf.DUMMYFUNCTION("""COMPUTED_VALUE"""),"SINGE7")</f>
        <v>SINGE7</v>
      </c>
      <c r="B41" s="111">
        <v>40.0</v>
      </c>
      <c r="C41" s="88">
        <f t="shared" si="1"/>
        <v>214.7171478</v>
      </c>
      <c r="D41" s="89" t="str">
        <f>VLOOKUP(A41,'Classement RoC'!$B$2:$C$150,1,0)</f>
        <v>SINGE7</v>
      </c>
      <c r="E41" s="118" t="str">
        <f t="shared" si="2"/>
        <v/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>
      <c r="A42" s="107" t="str">
        <f>IFERROR(__xludf.DUMMYFUNCTION("""COMPUTED_VALUE"""),"Balzen86")</f>
        <v>Balzen86</v>
      </c>
      <c r="B42" s="108">
        <v>41.0</v>
      </c>
      <c r="C42" s="88">
        <f t="shared" si="1"/>
        <v>204.1176727</v>
      </c>
      <c r="D42" s="89" t="str">
        <f>VLOOKUP(A42,'Classement RoC'!$B$2:$C$150,1,0)</f>
        <v>Balzen86</v>
      </c>
      <c r="E42" s="118" t="str">
        <f t="shared" si="2"/>
        <v/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>
      <c r="A43" s="107" t="str">
        <f>IFERROR(__xludf.DUMMYFUNCTION("""COMPUTED_VALUE"""),"SIr_Tango")</f>
        <v>SIr_Tango</v>
      </c>
      <c r="B43" s="111">
        <v>42.0</v>
      </c>
      <c r="C43" s="88">
        <f t="shared" si="1"/>
        <v>193.6693359</v>
      </c>
      <c r="D43" s="89" t="str">
        <f>VLOOKUP(A43,'Classement RoC'!$B$2:$C$150,1,0)</f>
        <v>SIr_Tango</v>
      </c>
      <c r="E43" s="118" t="str">
        <f t="shared" si="2"/>
        <v/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>
      <c r="A44" s="107" t="str">
        <f>IFERROR(__xludf.DUMMYFUNCTION("""COMPUTED_VALUE"""),"Fistipanda")</f>
        <v>Fistipanda</v>
      </c>
      <c r="B44" s="108">
        <v>43.0</v>
      </c>
      <c r="C44" s="88">
        <f t="shared" si="1"/>
        <v>183.3651395</v>
      </c>
      <c r="D44" s="89" t="str">
        <f>VLOOKUP(A44,'Classement RoC'!$B$2:$C$150,1,0)</f>
        <v>Fistipanda</v>
      </c>
      <c r="E44" s="118" t="str">
        <f t="shared" si="2"/>
        <v/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>
      <c r="A45" s="107" t="str">
        <f>IFERROR(__xludf.DUMMYFUNCTION("""COMPUTED_VALUE"""),"Dirty Bazaar")</f>
        <v>Dirty Bazaar</v>
      </c>
      <c r="B45" s="111">
        <v>44.0</v>
      </c>
      <c r="C45" s="88">
        <f t="shared" si="1"/>
        <v>173.1985784</v>
      </c>
      <c r="D45" s="89" t="str">
        <f>VLOOKUP(A45,'Classement RoC'!$B$2:$C$150,1,0)</f>
        <v>Dirty Bazaar</v>
      </c>
      <c r="E45" s="118" t="str">
        <f t="shared" si="2"/>
        <v/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>
      <c r="A46" s="107" t="str">
        <f>IFERROR(__xludf.DUMMYFUNCTION("""COMPUTED_VALUE"""),"BARBAPAPA.")</f>
        <v>BARBAPAPA.</v>
      </c>
      <c r="B46" s="108">
        <v>45.0</v>
      </c>
      <c r="C46" s="88">
        <f t="shared" si="1"/>
        <v>163.1635959</v>
      </c>
      <c r="D46" s="89" t="str">
        <f>VLOOKUP(A46,'Classement RoC'!$B$2:$C$150,1,0)</f>
        <v>BARBAPAPA.</v>
      </c>
      <c r="E46" s="118" t="str">
        <f t="shared" si="2"/>
        <v/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>
      <c r="A47" s="107" t="str">
        <f>IFERROR(__xludf.DUMMYFUNCTION("""COMPUTED_VALUE"""),"patrick86370")</f>
        <v>patrick86370</v>
      </c>
      <c r="B47" s="111">
        <v>46.0</v>
      </c>
      <c r="C47" s="88">
        <f t="shared" si="1"/>
        <v>153.2545421</v>
      </c>
      <c r="D47" s="89" t="str">
        <f>VLOOKUP(A47,'Classement RoC'!$B$2:$C$150,1,0)</f>
        <v>patrick86370</v>
      </c>
      <c r="E47" s="118" t="str">
        <f t="shared" si="2"/>
        <v/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>
      <c r="A48" s="107" t="str">
        <f>IFERROR(__xludf.DUMMYFUNCTION("""COMPUTED_VALUE"""),"Mitch")</f>
        <v>Mitch</v>
      </c>
      <c r="B48" s="108">
        <v>47.0</v>
      </c>
      <c r="C48" s="88">
        <f t="shared" si="1"/>
        <v>143.4661386</v>
      </c>
      <c r="D48" s="89" t="str">
        <f>VLOOKUP(A48,'Classement RoC'!$B$2:$C$150,1,0)</f>
        <v>Mitch</v>
      </c>
      <c r="E48" s="118" t="str">
        <f t="shared" si="2"/>
        <v/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>
      <c r="A49" s="107" t="str">
        <f>IFERROR(__xludf.DUMMYFUNCTION("""COMPUTED_VALUE"""),"Patgaret")</f>
        <v>Patgaret</v>
      </c>
      <c r="B49" s="111">
        <v>48.0</v>
      </c>
      <c r="C49" s="88">
        <f t="shared" si="1"/>
        <v>133.7934464</v>
      </c>
      <c r="D49" s="89" t="str">
        <f>VLOOKUP(A49,'Classement RoC'!$B$2:$C$150,1,0)</f>
        <v>Patgaret</v>
      </c>
      <c r="E49" s="118" t="str">
        <f t="shared" si="2"/>
        <v/>
      </c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>
      <c r="A50" s="107" t="str">
        <f>IFERROR(__xludf.DUMMYFUNCTION("""COMPUTED_VALUE"""),"roudoudou759")</f>
        <v>roudoudou759</v>
      </c>
      <c r="B50" s="108">
        <v>49.0</v>
      </c>
      <c r="C50" s="88">
        <f t="shared" si="1"/>
        <v>124.231837</v>
      </c>
      <c r="D50" s="89" t="str">
        <f>VLOOKUP(A50,'Classement RoC'!$B$2:$C$150,1,0)</f>
        <v>roudoudou759</v>
      </c>
      <c r="E50" s="118" t="str">
        <f t="shared" si="2"/>
        <v/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>
      <c r="A51" s="107" t="str">
        <f>IFERROR(__xludf.DUMMYFUNCTION("""COMPUTED_VALUE"""),"x calou61")</f>
        <v>x calou61</v>
      </c>
      <c r="B51" s="111">
        <v>50.0</v>
      </c>
      <c r="C51" s="88">
        <f t="shared" si="1"/>
        <v>114.7769665</v>
      </c>
      <c r="D51" s="89" t="str">
        <f>VLOOKUP(A51,'Classement RoC'!$B$2:$C$150,1,0)</f>
        <v>x calou61</v>
      </c>
      <c r="E51" s="118" t="str">
        <f t="shared" si="2"/>
        <v/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>
      <c r="A52" s="107" t="str">
        <f>IFERROR(__xludf.DUMMYFUNCTION("""COMPUTED_VALUE"""),"fr2d2")</f>
        <v>fr2d2</v>
      </c>
      <c r="B52" s="108">
        <v>51.0</v>
      </c>
      <c r="C52" s="88">
        <f t="shared" si="1"/>
        <v>105.4247533</v>
      </c>
      <c r="D52" s="89" t="str">
        <f>VLOOKUP(A52,'Classement RoC'!$B$2:$C$150,1,0)</f>
        <v>Fr2d2</v>
      </c>
      <c r="E52" s="118" t="str">
        <f t="shared" si="2"/>
        <v/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>
      <c r="A53" s="107" t="str">
        <f>IFERROR(__xludf.DUMMYFUNCTION("""COMPUTED_VALUE"""),"erniedog56x")</f>
        <v>erniedog56x</v>
      </c>
      <c r="B53" s="111">
        <v>52.0</v>
      </c>
      <c r="C53" s="88">
        <f t="shared" si="1"/>
        <v>96.17135622</v>
      </c>
      <c r="D53" s="89" t="str">
        <f>VLOOKUP(A53,'Classement RoC'!$B$2:$C$150,1,0)</f>
        <v>erniedog56x</v>
      </c>
      <c r="E53" s="118" t="str">
        <f t="shared" si="2"/>
        <v/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>
      <c r="A54" s="107" t="str">
        <f>IFERROR(__xludf.DUMMYFUNCTION("""COMPUTED_VALUE"""),"PocketBike")</f>
        <v>PocketBike</v>
      </c>
      <c r="B54" s="108">
        <v>53.0</v>
      </c>
      <c r="C54" s="88">
        <f t="shared" si="1"/>
        <v>87.01315659</v>
      </c>
      <c r="D54" s="89" t="str">
        <f>VLOOKUP(A54,'Classement RoC'!$B$2:$C$150,1,0)</f>
        <v>PocketBike</v>
      </c>
      <c r="E54" s="118" t="str">
        <f t="shared" si="2"/>
        <v/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>
      <c r="A55" s="107" t="str">
        <f>IFERROR(__xludf.DUMMYFUNCTION("""COMPUTED_VALUE"""),"kiki86 x")</f>
        <v>kiki86 x</v>
      </c>
      <c r="B55" s="111">
        <v>54.0</v>
      </c>
      <c r="C55" s="88">
        <f t="shared" si="1"/>
        <v>77.94674082</v>
      </c>
      <c r="D55" s="89" t="str">
        <f>VLOOKUP(A55,'Classement RoC'!$B$2:$C$150,1,0)</f>
        <v>kiki86 x</v>
      </c>
      <c r="E55" s="118" t="str">
        <f t="shared" si="2"/>
        <v/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>
      <c r="A56" s="107" t="str">
        <f>IFERROR(__xludf.DUMMYFUNCTION("""COMPUTED_VALUE"""),"8kinder6")</f>
        <v>8kinder6</v>
      </c>
      <c r="B56" s="108">
        <v>55.0</v>
      </c>
      <c r="C56" s="88">
        <f t="shared" si="1"/>
        <v>68.96888516</v>
      </c>
      <c r="D56" s="89" t="str">
        <f>VLOOKUP(A56,'Classement RoC'!$B$2:$C$150,1,0)</f>
        <v>8kinder6</v>
      </c>
      <c r="E56" s="118" t="str">
        <f t="shared" si="2"/>
        <v/>
      </c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>
      <c r="A57" s="107" t="str">
        <f>IFERROR(__xludf.DUMMYFUNCTION("""COMPUTED_VALUE"""),"Abrakada")</f>
        <v>Abrakada</v>
      </c>
      <c r="B57" s="111">
        <v>56.0</v>
      </c>
      <c r="C57" s="88">
        <f t="shared" si="1"/>
        <v>60.0765417</v>
      </c>
      <c r="D57" s="89" t="str">
        <f>VLOOKUP(A57,'Classement RoC'!$B$2:$C$150,1,0)</f>
        <v>Abrakada</v>
      </c>
      <c r="E57" s="118" t="str">
        <f t="shared" si="2"/>
        <v/>
      </c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>
      <c r="A58" s="107" t="str">
        <f>IFERROR(__xludf.DUMMYFUNCTION("""COMPUTED_VALUE"""),"i K K i")</f>
        <v>i K K i</v>
      </c>
      <c r="B58" s="108">
        <v>57.0</v>
      </c>
      <c r="C58" s="88">
        <f t="shared" si="1"/>
        <v>51.26682568</v>
      </c>
      <c r="D58" s="89" t="str">
        <f>VLOOKUP(A58,'Classement RoC'!$B$2:$C$150,1,0)</f>
        <v>i K K i</v>
      </c>
      <c r="E58" s="118" t="str">
        <f t="shared" si="2"/>
        <v/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>
      <c r="A59" s="107" t="str">
        <f>IFERROR(__xludf.DUMMYFUNCTION("""COMPUTED_VALUE"""),"Sab86360")</f>
        <v>Sab86360</v>
      </c>
      <c r="B59" s="111">
        <v>58.0</v>
      </c>
      <c r="C59" s="88">
        <f t="shared" si="1"/>
        <v>42.53700392</v>
      </c>
      <c r="D59" s="89" t="str">
        <f>VLOOKUP(A59,'Classement RoC'!$B$2:$C$150,1,0)</f>
        <v>Sab86360</v>
      </c>
      <c r="E59" s="118" t="str">
        <f t="shared" si="2"/>
        <v/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>
      <c r="A60" s="107" t="str">
        <f>IFERROR(__xludf.DUMMYFUNCTION("""COMPUTED_VALUE"""),"Legabodu86")</f>
        <v>Legabodu86</v>
      </c>
      <c r="B60" s="108">
        <v>59.0</v>
      </c>
      <c r="C60" s="88">
        <f t="shared" si="1"/>
        <v>33.88448425</v>
      </c>
      <c r="D60" s="89" t="str">
        <f>VLOOKUP(A60,'Classement RoC'!$B$2:$C$150,1,0)</f>
        <v>Legabodu86</v>
      </c>
      <c r="E60" s="118" t="str">
        <f t="shared" si="2"/>
        <v/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>
      <c r="A61" s="107" t="str">
        <f>IFERROR(__xludf.DUMMYFUNCTION("""COMPUTED_VALUE"""),"fiodor86")</f>
        <v>fiodor86</v>
      </c>
      <c r="B61" s="111">
        <v>60.0</v>
      </c>
      <c r="C61" s="88">
        <f t="shared" si="1"/>
        <v>25.30680586</v>
      </c>
      <c r="D61" s="89" t="str">
        <f>VLOOKUP(A61,'Classement RoC'!$B$2:$C$150,1,0)</f>
        <v>fiodor86</v>
      </c>
      <c r="E61" s="118" t="str">
        <f t="shared" si="2"/>
        <v/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>
      <c r="A62" s="107" t="str">
        <f>IFERROR(__xludf.DUMMYFUNCTION("""COMPUTED_VALUE"""),"Crok2BN")</f>
        <v>Crok2BN</v>
      </c>
      <c r="B62" s="108">
        <v>61.0</v>
      </c>
      <c r="C62" s="88">
        <f t="shared" si="1"/>
        <v>16.80163045</v>
      </c>
      <c r="D62" s="89" t="str">
        <f>VLOOKUP(A62,'Classement RoC'!$B$2:$C$150,1,0)</f>
        <v>Crok2BN</v>
      </c>
      <c r="E62" s="118" t="str">
        <f t="shared" si="2"/>
        <v/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>
      <c r="A63" s="107" t="str">
        <f>IFERROR(__xludf.DUMMYFUNCTION("""COMPUTED_VALUE"""),"Kevfurious")</f>
        <v>Kevfurious</v>
      </c>
      <c r="B63" s="111">
        <v>62.0</v>
      </c>
      <c r="C63" s="88">
        <f t="shared" si="1"/>
        <v>8.366734136</v>
      </c>
      <c r="D63" s="89" t="str">
        <f>VLOOKUP(A63,'Classement RoC'!$B$2:$C$150,1,0)</f>
        <v>Kevfurious</v>
      </c>
      <c r="E63" s="118" t="str">
        <f t="shared" si="2"/>
        <v/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>
      <c r="A64" s="107"/>
      <c r="B64" s="108">
        <v>63.0</v>
      </c>
      <c r="C64" s="88">
        <f t="shared" si="1"/>
        <v>0</v>
      </c>
      <c r="D64" s="89" t="str">
        <f>VLOOKUP(A64,'Classement RoC'!$B$2:$C$150,1,0)</f>
        <v>#N/A</v>
      </c>
      <c r="E64" s="118" t="str">
        <f t="shared" si="2"/>
        <v>#N/A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>
      <c r="A65" s="107"/>
      <c r="B65" s="111">
        <v>64.0</v>
      </c>
      <c r="C65" s="88">
        <f t="shared" si="1"/>
        <v>-8.300588758</v>
      </c>
      <c r="D65" s="89" t="str">
        <f>VLOOKUP(A65,'Classement RoC'!$B$2:$C$150,1,0)</f>
        <v>#N/A</v>
      </c>
      <c r="E65" s="118" t="str">
        <f t="shared" si="2"/>
        <v>#N/A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>
      <c r="A66" s="107"/>
      <c r="B66" s="108">
        <v>65.0</v>
      </c>
      <c r="C66" s="88">
        <f t="shared" si="1"/>
        <v>-16.53695512</v>
      </c>
      <c r="D66" s="89" t="str">
        <f>VLOOKUP(A66,'Classement RoC'!$B$2:$C$150,1,0)</f>
        <v>#N/A</v>
      </c>
      <c r="E66" s="118" t="str">
        <f t="shared" si="2"/>
        <v>#N/A</v>
      </c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>
      <c r="A67" s="107"/>
      <c r="B67" s="111">
        <v>66.0</v>
      </c>
      <c r="C67" s="88">
        <f t="shared" si="1"/>
        <v>-24.71093408</v>
      </c>
      <c r="D67" s="89" t="str">
        <f>VLOOKUP(A67,'Classement RoC'!$B$2:$C$150,1,0)</f>
        <v>#N/A</v>
      </c>
      <c r="E67" s="118" t="str">
        <f t="shared" si="2"/>
        <v>#N/A</v>
      </c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>
      <c r="A68" s="107"/>
      <c r="B68" s="108">
        <v>67.0</v>
      </c>
      <c r="C68" s="88">
        <f t="shared" si="1"/>
        <v>-32.82427799</v>
      </c>
      <c r="D68" s="89" t="str">
        <f>VLOOKUP(A68,'Classement RoC'!$B$2:$C$150,1,0)</f>
        <v>#N/A</v>
      </c>
      <c r="E68" s="118" t="str">
        <f t="shared" si="2"/>
        <v>#N/A</v>
      </c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>
      <c r="A69" s="107"/>
      <c r="B69" s="111">
        <v>68.0</v>
      </c>
      <c r="C69" s="88">
        <f t="shared" si="1"/>
        <v>-40.87866153</v>
      </c>
      <c r="D69" s="89" t="str">
        <f>VLOOKUP(A69,'Classement RoC'!$B$2:$C$150,1,0)</f>
        <v>#N/A</v>
      </c>
      <c r="E69" s="118" t="str">
        <f t="shared" si="2"/>
        <v>#N/A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>
      <c r="A70" s="107"/>
      <c r="B70" s="108">
        <v>69.0</v>
      </c>
      <c r="C70" s="88">
        <f t="shared" si="1"/>
        <v>-48.87568634</v>
      </c>
      <c r="D70" s="89" t="str">
        <f>VLOOKUP(A70,'Classement RoC'!$B$2:$C$150,1,0)</f>
        <v>#N/A</v>
      </c>
      <c r="E70" s="118" t="str">
        <f t="shared" si="2"/>
        <v>#N/A</v>
      </c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>
      <c r="A71" s="107"/>
      <c r="B71" s="111">
        <v>70.0</v>
      </c>
      <c r="C71" s="88">
        <f t="shared" si="1"/>
        <v>-56.81688521</v>
      </c>
      <c r="D71" s="89" t="str">
        <f>VLOOKUP(A71,'Classement RoC'!$B$2:$C$150,1,0)</f>
        <v>#N/A</v>
      </c>
      <c r="E71" s="118" t="str">
        <f t="shared" si="2"/>
        <v>#N/A</v>
      </c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>
      <c r="A72" s="107"/>
      <c r="B72" s="108">
        <v>71.0</v>
      </c>
      <c r="C72" s="88">
        <f t="shared" si="1"/>
        <v>-64.7037261</v>
      </c>
      <c r="D72" s="89" t="str">
        <f>VLOOKUP(A72,'Classement RoC'!$B$2:$C$150,1,0)</f>
        <v>#N/A</v>
      </c>
      <c r="E72" s="118" t="str">
        <f t="shared" si="2"/>
        <v>#N/A</v>
      </c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>
      <c r="A73" s="107"/>
      <c r="B73" s="111">
        <v>72.0</v>
      </c>
      <c r="C73" s="88">
        <f t="shared" si="1"/>
        <v>-72.53761576</v>
      </c>
      <c r="D73" s="89" t="str">
        <f>VLOOKUP(A73,'Classement RoC'!$B$2:$C$150,1,0)</f>
        <v>#N/A</v>
      </c>
      <c r="E73" s="118" t="str">
        <f t="shared" si="2"/>
        <v>#N/A</v>
      </c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>
      <c r="A74" s="107"/>
      <c r="B74" s="108">
        <v>73.0</v>
      </c>
      <c r="C74" s="88">
        <f t="shared" si="1"/>
        <v>-80.31990318</v>
      </c>
      <c r="D74" s="89" t="str">
        <f>VLOOKUP(A74,'Classement RoC'!$B$2:$C$150,1,0)</f>
        <v>#N/A</v>
      </c>
      <c r="E74" s="118" t="str">
        <f t="shared" si="2"/>
        <v>#N/A</v>
      </c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>
      <c r="A75" s="107"/>
      <c r="B75" s="111">
        <v>74.0</v>
      </c>
      <c r="C75" s="88">
        <f t="shared" si="1"/>
        <v>-88.05188274</v>
      </c>
      <c r="D75" s="89" t="str">
        <f>VLOOKUP(A75,'Classement RoC'!$B$2:$C$150,1,0)</f>
        <v>#N/A</v>
      </c>
      <c r="E75" s="118" t="str">
        <f t="shared" si="2"/>
        <v>#N/A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>
      <c r="A76" s="107"/>
      <c r="B76" s="108">
        <v>75.0</v>
      </c>
      <c r="C76" s="88">
        <f t="shared" si="1"/>
        <v>-95.73479717</v>
      </c>
      <c r="D76" s="89" t="str">
        <f>VLOOKUP(A76,'Classement RoC'!$B$2:$C$150,1,0)</f>
        <v>#N/A</v>
      </c>
      <c r="E76" s="118" t="str">
        <f t="shared" si="2"/>
        <v>#N/A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>
      <c r="A77" s="107"/>
      <c r="B77" s="111">
        <v>76.0</v>
      </c>
      <c r="C77" s="88">
        <f t="shared" si="1"/>
        <v>-103.3698404</v>
      </c>
      <c r="D77" s="89" t="str">
        <f>VLOOKUP(A77,'Classement RoC'!$B$2:$C$150,1,0)</f>
        <v>#N/A</v>
      </c>
      <c r="E77" s="118" t="str">
        <f t="shared" si="2"/>
        <v>#N/A</v>
      </c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>
      <c r="A78" s="107"/>
      <c r="B78" s="108">
        <v>77.0</v>
      </c>
      <c r="C78" s="88">
        <f t="shared" si="1"/>
        <v>-110.9581598</v>
      </c>
      <c r="D78" s="89" t="str">
        <f>VLOOKUP(A78,'Classement RoC'!$B$2:$C$150,1,0)</f>
        <v>#N/A</v>
      </c>
      <c r="E78" s="118" t="str">
        <f t="shared" si="2"/>
        <v>#N/A</v>
      </c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>
      <c r="A79" s="107"/>
      <c r="B79" s="111">
        <v>78.0</v>
      </c>
      <c r="C79" s="88">
        <f t="shared" si="1"/>
        <v>-118.5008593</v>
      </c>
      <c r="D79" s="89" t="str">
        <f>VLOOKUP(A79,'Classement RoC'!$B$2:$C$150,1,0)</f>
        <v>#N/A</v>
      </c>
      <c r="E79" s="118" t="str">
        <f t="shared" si="2"/>
        <v>#N/A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>
      <c r="A80" s="107"/>
      <c r="B80" s="108">
        <v>79.0</v>
      </c>
      <c r="C80" s="88">
        <f t="shared" si="1"/>
        <v>-125.9990008</v>
      </c>
      <c r="D80" s="89" t="str">
        <f>VLOOKUP(A80,'Classement RoC'!$B$2:$C$150,1,0)</f>
        <v>#N/A</v>
      </c>
      <c r="E80" s="118" t="str">
        <f t="shared" si="2"/>
        <v>#N/A</v>
      </c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>
      <c r="A81" s="107"/>
      <c r="B81" s="111">
        <v>80.0</v>
      </c>
      <c r="C81" s="88">
        <f t="shared" si="1"/>
        <v>-133.4536068</v>
      </c>
      <c r="D81" s="89" t="str">
        <f>VLOOKUP(A81,'Classement RoC'!$B$2:$C$150,1,0)</f>
        <v>#N/A</v>
      </c>
      <c r="E81" s="118" t="str">
        <f t="shared" si="2"/>
        <v>#N/A</v>
      </c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>
      <c r="A82" s="107"/>
      <c r="B82" s="108">
        <v>81.0</v>
      </c>
      <c r="C82" s="88">
        <f t="shared" si="1"/>
        <v>-140.8656624</v>
      </c>
      <c r="D82" s="89" t="str">
        <f>VLOOKUP(A82,'Classement RoC'!$B$2:$C$150,1,0)</f>
        <v>#N/A</v>
      </c>
      <c r="E82" s="118" t="str">
        <f t="shared" si="2"/>
        <v>#N/A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>
      <c r="A83" s="107"/>
      <c r="B83" s="111">
        <v>82.0</v>
      </c>
      <c r="C83" s="88">
        <f t="shared" si="1"/>
        <v>-148.2361166</v>
      </c>
      <c r="D83" s="89" t="str">
        <f>VLOOKUP(A83,'Classement RoC'!$B$2:$C$150,1,0)</f>
        <v>#N/A</v>
      </c>
      <c r="E83" s="118" t="str">
        <f t="shared" si="2"/>
        <v>#N/A</v>
      </c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>
      <c r="A84" s="107"/>
      <c r="B84" s="108">
        <v>83.0</v>
      </c>
      <c r="C84" s="88">
        <f t="shared" si="1"/>
        <v>-155.565885</v>
      </c>
      <c r="D84" s="89" t="str">
        <f>VLOOKUP(A84,'Classement RoC'!$B$2:$C$150,1,0)</f>
        <v>#N/A</v>
      </c>
      <c r="E84" s="118" t="str">
        <f t="shared" si="2"/>
        <v>#N/A</v>
      </c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>
      <c r="A85" s="107"/>
      <c r="B85" s="111">
        <v>84.0</v>
      </c>
      <c r="C85" s="88">
        <f t="shared" si="1"/>
        <v>-162.8558503</v>
      </c>
      <c r="D85" s="89" t="str">
        <f>VLOOKUP(A85,'Classement RoC'!$B$2:$C$150,1,0)</f>
        <v>#N/A</v>
      </c>
      <c r="E85" s="118" t="str">
        <f t="shared" si="2"/>
        <v>#N/A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>
      <c r="A86" s="107"/>
      <c r="B86" s="108">
        <v>85.0</v>
      </c>
      <c r="C86" s="88">
        <f t="shared" si="1"/>
        <v>-170.106865</v>
      </c>
      <c r="D86" s="89" t="str">
        <f>VLOOKUP(A86,'Classement RoC'!$B$2:$C$150,1,0)</f>
        <v>#N/A</v>
      </c>
      <c r="E86" s="118" t="str">
        <f t="shared" si="2"/>
        <v>#N/A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>
      <c r="A87" s="107"/>
      <c r="B87" s="111">
        <v>86.0</v>
      </c>
      <c r="C87" s="88">
        <f t="shared" si="1"/>
        <v>-177.3197517</v>
      </c>
      <c r="D87" s="89" t="str">
        <f>VLOOKUP(A87,'Classement RoC'!$B$2:$C$150,1,0)</f>
        <v>#N/A</v>
      </c>
      <c r="E87" s="118" t="str">
        <f t="shared" si="2"/>
        <v>#N/A</v>
      </c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>
      <c r="A88" s="107"/>
      <c r="B88" s="108">
        <v>87.0</v>
      </c>
      <c r="C88" s="88">
        <f t="shared" si="1"/>
        <v>-184.4953055</v>
      </c>
      <c r="D88" s="89" t="str">
        <f>VLOOKUP(A88,'Classement RoC'!$B$2:$C$150,1,0)</f>
        <v>#N/A</v>
      </c>
      <c r="E88" s="118" t="str">
        <f t="shared" si="2"/>
        <v>#N/A</v>
      </c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>
      <c r="A89" s="107"/>
      <c r="B89" s="111">
        <v>88.0</v>
      </c>
      <c r="C89" s="88">
        <f t="shared" si="1"/>
        <v>-191.6342944</v>
      </c>
      <c r="D89" s="89" t="str">
        <f>VLOOKUP(A89,'Classement RoC'!$B$2:$C$150,1,0)</f>
        <v>#N/A</v>
      </c>
      <c r="E89" s="118" t="str">
        <f t="shared" si="2"/>
        <v>#N/A</v>
      </c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>
      <c r="A90" s="107"/>
      <c r="B90" s="108">
        <v>89.0</v>
      </c>
      <c r="C90" s="88">
        <f t="shared" si="1"/>
        <v>-198.7374612</v>
      </c>
      <c r="D90" s="89" t="str">
        <f>VLOOKUP(A90,'Classement RoC'!$B$2:$C$150,1,0)</f>
        <v>#N/A</v>
      </c>
      <c r="E90" s="118" t="str">
        <f t="shared" si="2"/>
        <v>#N/A</v>
      </c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>
      <c r="A91" s="107"/>
      <c r="B91" s="111">
        <v>90.0</v>
      </c>
      <c r="C91" s="88">
        <f t="shared" si="1"/>
        <v>-205.8055243</v>
      </c>
      <c r="D91" s="89" t="str">
        <f>VLOOKUP(A91,'Classement RoC'!$B$2:$C$150,1,0)</f>
        <v>#N/A</v>
      </c>
      <c r="E91" s="118" t="str">
        <f t="shared" si="2"/>
        <v>#N/A</v>
      </c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>
      <c r="A92" s="107"/>
      <c r="B92" s="108">
        <v>91.0</v>
      </c>
      <c r="C92" s="88">
        <f t="shared" si="1"/>
        <v>-212.8391788</v>
      </c>
      <c r="D92" s="89" t="str">
        <f>VLOOKUP(A92,'Classement RoC'!$B$2:$C$150,1,0)</f>
        <v>#N/A</v>
      </c>
      <c r="E92" s="118" t="str">
        <f t="shared" si="2"/>
        <v>#N/A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>
      <c r="A93" s="107"/>
      <c r="B93" s="111">
        <v>92.0</v>
      </c>
      <c r="C93" s="88">
        <f t="shared" si="1"/>
        <v>-219.8390974</v>
      </c>
      <c r="D93" s="89" t="str">
        <f>VLOOKUP(A93,'Classement RoC'!$B$2:$C$150,1,0)</f>
        <v>#N/A</v>
      </c>
      <c r="E93" s="118" t="str">
        <f t="shared" si="2"/>
        <v>#N/A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>
      <c r="A94" s="107"/>
      <c r="B94" s="108">
        <v>93.0</v>
      </c>
      <c r="C94" s="88">
        <f t="shared" si="1"/>
        <v>-226.8059319</v>
      </c>
      <c r="D94" s="89" t="str">
        <f>VLOOKUP(A94,'Classement RoC'!$B$2:$C$150,1,0)</f>
        <v>#N/A</v>
      </c>
      <c r="E94" s="118" t="str">
        <f t="shared" si="2"/>
        <v>#N/A</v>
      </c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>
      <c r="A95" s="107"/>
      <c r="B95" s="111">
        <v>94.0</v>
      </c>
      <c r="C95" s="88">
        <f t="shared" si="1"/>
        <v>-233.7403133</v>
      </c>
      <c r="D95" s="89" t="str">
        <f>VLOOKUP(A95,'Classement RoC'!$B$2:$C$150,1,0)</f>
        <v>#N/A</v>
      </c>
      <c r="E95" s="118" t="str">
        <f t="shared" si="2"/>
        <v>#N/A</v>
      </c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>
      <c r="A96" s="107"/>
      <c r="B96" s="108">
        <v>95.0</v>
      </c>
      <c r="C96" s="88">
        <f t="shared" si="1"/>
        <v>-240.6428533</v>
      </c>
      <c r="D96" s="89" t="str">
        <f>VLOOKUP(A96,'Classement RoC'!$B$2:$C$150,1,0)</f>
        <v>#N/A</v>
      </c>
      <c r="E96" s="118" t="str">
        <f t="shared" si="2"/>
        <v>#N/A</v>
      </c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>
      <c r="A97" s="107"/>
      <c r="B97" s="111">
        <v>96.0</v>
      </c>
      <c r="C97" s="88">
        <f t="shared" si="1"/>
        <v>-247.5141449</v>
      </c>
      <c r="D97" s="89" t="str">
        <f>VLOOKUP(A97,'Classement RoC'!$B$2:$C$150,1,0)</f>
        <v>#N/A</v>
      </c>
      <c r="E97" s="118" t="str">
        <f t="shared" si="2"/>
        <v>#N/A</v>
      </c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>
      <c r="A98" s="107"/>
      <c r="B98" s="108">
        <v>97.0</v>
      </c>
      <c r="C98" s="88">
        <f t="shared" si="1"/>
        <v>-254.3547631</v>
      </c>
      <c r="D98" s="89" t="str">
        <f>VLOOKUP(A98,'Classement RoC'!$B$2:$C$150,1,0)</f>
        <v>#N/A</v>
      </c>
      <c r="E98" s="118" t="str">
        <f t="shared" si="2"/>
        <v>#N/A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>
      <c r="A99" s="107"/>
      <c r="B99" s="111">
        <v>98.0</v>
      </c>
      <c r="C99" s="88">
        <f t="shared" si="1"/>
        <v>-261.1652659</v>
      </c>
      <c r="D99" s="89" t="str">
        <f>VLOOKUP(A99,'Classement RoC'!$B$2:$C$150,1,0)</f>
        <v>#N/A</v>
      </c>
      <c r="E99" s="118" t="str">
        <f t="shared" si="2"/>
        <v>#N/A</v>
      </c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>
      <c r="A100" s="107"/>
      <c r="B100" s="108">
        <v>99.0</v>
      </c>
      <c r="C100" s="88">
        <f t="shared" si="1"/>
        <v>-267.9461945</v>
      </c>
      <c r="D100" s="89" t="str">
        <f>VLOOKUP(A100,'Classement RoC'!$B$2:$C$150,1,0)</f>
        <v>#N/A</v>
      </c>
      <c r="E100" s="118" t="str">
        <f t="shared" si="2"/>
        <v>#N/A</v>
      </c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>
      <c r="A101" s="107"/>
      <c r="B101" s="111">
        <v>100.0</v>
      </c>
      <c r="C101" s="88">
        <f t="shared" si="1"/>
        <v>-274.6980746</v>
      </c>
      <c r="D101" s="89" t="str">
        <f>VLOOKUP(A101,'Classement RoC'!$B$2:$C$150,1,0)</f>
        <v>#N/A</v>
      </c>
      <c r="E101" s="118" t="str">
        <f t="shared" si="2"/>
        <v>#N/A</v>
      </c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>
      <c r="A102" s="107"/>
      <c r="B102" s="108">
        <v>101.0</v>
      </c>
      <c r="C102" s="88">
        <f t="shared" si="1"/>
        <v>-281.4214164</v>
      </c>
      <c r="D102" s="89" t="str">
        <f>VLOOKUP(A102,'Classement RoC'!$B$2:$C$150,1,0)</f>
        <v>#N/A</v>
      </c>
      <c r="E102" s="118" t="str">
        <f t="shared" si="2"/>
        <v>#N/A</v>
      </c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>
      <c r="A103" s="107"/>
      <c r="B103" s="111">
        <v>102.0</v>
      </c>
      <c r="C103" s="88">
        <f t="shared" si="1"/>
        <v>-288.1167156</v>
      </c>
      <c r="D103" s="89" t="str">
        <f>VLOOKUP(A103,'Classement RoC'!$B$2:$C$150,1,0)</f>
        <v>#N/A</v>
      </c>
      <c r="E103" s="118" t="str">
        <f t="shared" si="2"/>
        <v>#N/A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>
      <c r="A104" s="107"/>
      <c r="B104" s="108">
        <v>103.0</v>
      </c>
      <c r="C104" s="88">
        <f t="shared" si="1"/>
        <v>-294.784454</v>
      </c>
      <c r="D104" s="89" t="str">
        <f>VLOOKUP(A104,'Classement RoC'!$B$2:$C$150,1,0)</f>
        <v>#N/A</v>
      </c>
      <c r="E104" s="118" t="str">
        <f t="shared" si="2"/>
        <v>#N/A</v>
      </c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>
      <c r="A105" s="107"/>
      <c r="B105" s="111">
        <v>104.0</v>
      </c>
      <c r="C105" s="88">
        <f t="shared" si="1"/>
        <v>-301.4250997</v>
      </c>
      <c r="D105" s="89" t="str">
        <f>VLOOKUP(A105,'Classement RoC'!$B$2:$C$150,1,0)</f>
        <v>#N/A</v>
      </c>
      <c r="E105" s="118" t="str">
        <f t="shared" si="2"/>
        <v>#N/A</v>
      </c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>
      <c r="A106" s="107"/>
      <c r="B106" s="108">
        <v>105.0</v>
      </c>
      <c r="C106" s="88">
        <f t="shared" si="1"/>
        <v>-308.0391079</v>
      </c>
      <c r="D106" s="89" t="str">
        <f>VLOOKUP(A106,'Classement RoC'!$B$2:$C$150,1,0)</f>
        <v>#N/A</v>
      </c>
      <c r="E106" s="118" t="str">
        <f t="shared" si="2"/>
        <v>#N/A</v>
      </c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>
      <c r="A107" s="107"/>
      <c r="B107" s="111">
        <v>106.0</v>
      </c>
      <c r="C107" s="88">
        <f t="shared" si="1"/>
        <v>-314.6269213</v>
      </c>
      <c r="D107" s="89" t="str">
        <f>VLOOKUP(A107,'Classement RoC'!$B$2:$C$150,1,0)</f>
        <v>#N/A</v>
      </c>
      <c r="E107" s="118" t="str">
        <f t="shared" si="2"/>
        <v>#N/A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>
      <c r="A108" s="107"/>
      <c r="B108" s="108">
        <v>107.0</v>
      </c>
      <c r="C108" s="88">
        <f t="shared" si="1"/>
        <v>-321.1889705</v>
      </c>
      <c r="D108" s="89" t="str">
        <f>VLOOKUP(A108,'Classement RoC'!$B$2:$C$150,1,0)</f>
        <v>#N/A</v>
      </c>
      <c r="E108" s="118" t="str">
        <f t="shared" si="2"/>
        <v>#N/A</v>
      </c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>
      <c r="A109" s="107"/>
      <c r="B109" s="111">
        <v>108.0</v>
      </c>
      <c r="C109" s="88">
        <f t="shared" si="1"/>
        <v>-327.7256747</v>
      </c>
      <c r="D109" s="89" t="str">
        <f>VLOOKUP(A109,'Classement RoC'!$B$2:$C$150,1,0)</f>
        <v>#N/A</v>
      </c>
      <c r="E109" s="118" t="str">
        <f t="shared" si="2"/>
        <v>#N/A</v>
      </c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>
      <c r="A110" s="107"/>
      <c r="B110" s="108">
        <v>109.0</v>
      </c>
      <c r="C110" s="88">
        <f t="shared" si="1"/>
        <v>-334.2374417</v>
      </c>
      <c r="D110" s="89" t="str">
        <f>VLOOKUP(A110,'Classement RoC'!$B$2:$C$150,1,0)</f>
        <v>#N/A</v>
      </c>
      <c r="E110" s="118" t="str">
        <f t="shared" si="2"/>
        <v>#N/A</v>
      </c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>
      <c r="A111" s="107"/>
      <c r="B111" s="111">
        <v>110.0</v>
      </c>
      <c r="C111" s="88">
        <f t="shared" si="1"/>
        <v>-340.7246687</v>
      </c>
      <c r="D111" s="89" t="str">
        <f>VLOOKUP(A111,'Classement RoC'!$B$2:$C$150,1,0)</f>
        <v>#N/A</v>
      </c>
      <c r="E111" s="118" t="str">
        <f t="shared" si="2"/>
        <v>#N/A</v>
      </c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>
      <c r="A112" s="107"/>
      <c r="B112" s="108">
        <v>111.0</v>
      </c>
      <c r="C112" s="88">
        <f t="shared" si="1"/>
        <v>-347.1877425</v>
      </c>
      <c r="D112" s="89" t="str">
        <f>VLOOKUP(A112,'Classement RoC'!$B$2:$C$150,1,0)</f>
        <v>#N/A</v>
      </c>
      <c r="E112" s="118" t="str">
        <f t="shared" si="2"/>
        <v>#N/A</v>
      </c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>
      <c r="A113" s="107"/>
      <c r="B113" s="111">
        <v>112.0</v>
      </c>
      <c r="C113" s="88">
        <f t="shared" si="1"/>
        <v>-353.6270399</v>
      </c>
      <c r="D113" s="89" t="str">
        <f>VLOOKUP(A113,'Classement RoC'!$B$2:$C$150,1,0)</f>
        <v>#N/A</v>
      </c>
      <c r="E113" s="118" t="str">
        <f t="shared" si="2"/>
        <v>#N/A</v>
      </c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>
      <c r="A114" s="107"/>
      <c r="B114" s="108">
        <v>113.0</v>
      </c>
      <c r="C114" s="88">
        <f t="shared" si="1"/>
        <v>-360.0429279</v>
      </c>
      <c r="D114" s="89" t="str">
        <f>VLOOKUP(A114,'Classement RoC'!$B$2:$C$150,1,0)</f>
        <v>#N/A</v>
      </c>
      <c r="E114" s="118" t="str">
        <f t="shared" si="2"/>
        <v>#N/A</v>
      </c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>
      <c r="A115" s="107"/>
      <c r="B115" s="111">
        <v>114.0</v>
      </c>
      <c r="C115" s="88">
        <f t="shared" si="1"/>
        <v>-366.4357644</v>
      </c>
      <c r="D115" s="89" t="str">
        <f>VLOOKUP(A115,'Classement RoC'!$B$2:$C$150,1,0)</f>
        <v>#N/A</v>
      </c>
      <c r="E115" s="118" t="str">
        <f t="shared" si="2"/>
        <v>#N/A</v>
      </c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>
      <c r="A116" s="107"/>
      <c r="B116" s="108">
        <v>115.0</v>
      </c>
      <c r="C116" s="88">
        <f t="shared" si="1"/>
        <v>-372.8058983</v>
      </c>
      <c r="D116" s="89" t="str">
        <f>VLOOKUP(A116,'Classement RoC'!$B$2:$C$150,1,0)</f>
        <v>#N/A</v>
      </c>
      <c r="E116" s="118" t="str">
        <f t="shared" si="2"/>
        <v>#N/A</v>
      </c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>
      <c r="A117" s="107"/>
      <c r="B117" s="111">
        <v>116.0</v>
      </c>
      <c r="C117" s="88">
        <f t="shared" si="1"/>
        <v>-379.1536696</v>
      </c>
      <c r="D117" s="89" t="str">
        <f>VLOOKUP(A117,'Classement RoC'!$B$2:$C$150,1,0)</f>
        <v>#N/A</v>
      </c>
      <c r="E117" s="118" t="str">
        <f t="shared" si="2"/>
        <v>#N/A</v>
      </c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>
      <c r="A118" s="107"/>
      <c r="B118" s="108">
        <v>117.0</v>
      </c>
      <c r="C118" s="88">
        <f t="shared" si="1"/>
        <v>-385.4794101</v>
      </c>
      <c r="D118" s="89" t="str">
        <f>VLOOKUP(A118,'Classement RoC'!$B$2:$C$150,1,0)</f>
        <v>#N/A</v>
      </c>
      <c r="E118" s="118" t="str">
        <f t="shared" si="2"/>
        <v>#N/A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>
      <c r="A119" s="107"/>
      <c r="B119" s="111">
        <v>118.0</v>
      </c>
      <c r="C119" s="88">
        <f t="shared" si="1"/>
        <v>-391.7834434</v>
      </c>
      <c r="D119" s="89" t="str">
        <f>VLOOKUP(A119,'Classement RoC'!$B$2:$C$150,1,0)</f>
        <v>#N/A</v>
      </c>
      <c r="E119" s="118" t="str">
        <f t="shared" si="2"/>
        <v>#N/A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>
      <c r="A120" s="107"/>
      <c r="B120" s="108">
        <v>119.0</v>
      </c>
      <c r="C120" s="88">
        <f t="shared" si="1"/>
        <v>-398.0660854</v>
      </c>
      <c r="D120" s="89" t="str">
        <f>VLOOKUP(A120,'Classement RoC'!$B$2:$C$150,1,0)</f>
        <v>#N/A</v>
      </c>
      <c r="E120" s="118" t="str">
        <f t="shared" si="2"/>
        <v>#N/A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>
      <c r="A121" s="107"/>
      <c r="B121" s="111">
        <v>120.0</v>
      </c>
      <c r="C121" s="88">
        <f t="shared" si="1"/>
        <v>-404.3276443</v>
      </c>
      <c r="D121" s="89" t="str">
        <f>VLOOKUP(A121,'Classement RoC'!$B$2:$C$150,1,0)</f>
        <v>#N/A</v>
      </c>
      <c r="E121" s="118" t="str">
        <f t="shared" si="2"/>
        <v>#N/A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>
      <c r="A122" s="107"/>
      <c r="B122" s="108">
        <v>121.0</v>
      </c>
      <c r="C122" s="88">
        <f t="shared" si="1"/>
        <v>-410.5684209</v>
      </c>
      <c r="D122" s="89" t="str">
        <f>VLOOKUP(A122,'Classement RoC'!$B$2:$C$150,1,0)</f>
        <v>#N/A</v>
      </c>
      <c r="E122" s="118" t="str">
        <f t="shared" si="2"/>
        <v>#N/A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>
      <c r="A123" s="107"/>
      <c r="B123" s="111">
        <v>122.0</v>
      </c>
      <c r="C123" s="88">
        <f t="shared" si="1"/>
        <v>-416.7887091</v>
      </c>
      <c r="D123" s="89" t="str">
        <f>VLOOKUP(A123,'Classement RoC'!$B$2:$C$150,1,0)</f>
        <v>#N/A</v>
      </c>
      <c r="E123" s="118" t="str">
        <f t="shared" si="2"/>
        <v>#N/A</v>
      </c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>
      <c r="A124" s="107"/>
      <c r="B124" s="108">
        <v>123.0</v>
      </c>
      <c r="C124" s="88">
        <f t="shared" si="1"/>
        <v>-422.9887958</v>
      </c>
      <c r="D124" s="89" t="str">
        <f>VLOOKUP(A124,'Classement RoC'!$B$2:$C$150,1,0)</f>
        <v>#N/A</v>
      </c>
      <c r="E124" s="118" t="str">
        <f t="shared" si="2"/>
        <v>#N/A</v>
      </c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>
      <c r="A125" s="107"/>
      <c r="B125" s="111">
        <v>124.0</v>
      </c>
      <c r="C125" s="88">
        <f t="shared" si="1"/>
        <v>-429.1689613</v>
      </c>
      <c r="D125" s="89" t="str">
        <f>VLOOKUP(A125,'Classement RoC'!$B$2:$C$150,1,0)</f>
        <v>#N/A</v>
      </c>
      <c r="E125" s="118" t="str">
        <f t="shared" si="2"/>
        <v>#N/A</v>
      </c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>
      <c r="A126" s="107"/>
      <c r="B126" s="108">
        <v>125.0</v>
      </c>
      <c r="C126" s="88">
        <f t="shared" si="1"/>
        <v>-435.3294795</v>
      </c>
      <c r="D126" s="89" t="str">
        <f>VLOOKUP(A126,'Classement RoC'!$B$2:$C$150,1,0)</f>
        <v>#N/A</v>
      </c>
      <c r="E126" s="118" t="str">
        <f t="shared" si="2"/>
        <v>#N/A</v>
      </c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>
      <c r="A127" s="107"/>
      <c r="B127" s="111">
        <v>126.0</v>
      </c>
      <c r="C127" s="88">
        <f t="shared" si="1"/>
        <v>-441.470618</v>
      </c>
      <c r="D127" s="89" t="str">
        <f>VLOOKUP(A127,'Classement RoC'!$B$2:$C$150,1,0)</f>
        <v>#N/A</v>
      </c>
      <c r="E127" s="118" t="str">
        <f t="shared" si="2"/>
        <v>#N/A</v>
      </c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>
      <c r="A128" s="107"/>
      <c r="B128" s="108">
        <v>127.0</v>
      </c>
      <c r="C128" s="88">
        <f t="shared" si="1"/>
        <v>-447.5926384</v>
      </c>
      <c r="D128" s="89" t="str">
        <f>VLOOKUP(A128,'Classement RoC'!$B$2:$C$150,1,0)</f>
        <v>#N/A</v>
      </c>
      <c r="E128" s="118" t="str">
        <f t="shared" si="2"/>
        <v>#N/A</v>
      </c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>
      <c r="A129" s="107"/>
      <c r="B129" s="111">
        <v>128.0</v>
      </c>
      <c r="C129" s="88">
        <f t="shared" si="1"/>
        <v>-453.6957965</v>
      </c>
      <c r="D129" s="89" t="str">
        <f>VLOOKUP(A129,'Classement RoC'!$B$2:$C$150,1,0)</f>
        <v>#N/A</v>
      </c>
      <c r="E129" s="118" t="str">
        <f t="shared" si="2"/>
        <v>#N/A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>
      <c r="A130" s="107"/>
      <c r="B130" s="108">
        <v>129.0</v>
      </c>
      <c r="C130" s="88">
        <f t="shared" si="1"/>
        <v>-459.7803423</v>
      </c>
      <c r="D130" s="89" t="str">
        <f>VLOOKUP(A130,'Classement RoC'!$B$2:$C$150,1,0)</f>
        <v>#N/A</v>
      </c>
      <c r="E130" s="118" t="str">
        <f t="shared" si="2"/>
        <v>#N/A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>
      <c r="A131" s="107"/>
      <c r="B131" s="111">
        <v>130.0</v>
      </c>
      <c r="C131" s="88">
        <f t="shared" si="1"/>
        <v>-465.8465204</v>
      </c>
      <c r="D131" s="89" t="str">
        <f>VLOOKUP(A131,'Classement RoC'!$B$2:$C$150,1,0)</f>
        <v>#N/A</v>
      </c>
      <c r="E131" s="118" t="str">
        <f t="shared" si="2"/>
        <v>#N/A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>
      <c r="A132" s="107"/>
      <c r="B132" s="108">
        <v>131.0</v>
      </c>
      <c r="C132" s="88">
        <f t="shared" si="1"/>
        <v>-471.8945701</v>
      </c>
      <c r="D132" s="89" t="str">
        <f>VLOOKUP(A132,'Classement RoC'!$B$2:$C$150,1,0)</f>
        <v>#N/A</v>
      </c>
      <c r="E132" s="118" t="str">
        <f t="shared" si="2"/>
        <v>#N/A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>
      <c r="A133" s="107"/>
      <c r="B133" s="111">
        <v>132.0</v>
      </c>
      <c r="C133" s="88">
        <f t="shared" si="1"/>
        <v>-477.9247254</v>
      </c>
      <c r="D133" s="89" t="str">
        <f>VLOOKUP(A133,'Classement RoC'!$B$2:$C$150,1,0)</f>
        <v>#N/A</v>
      </c>
      <c r="E133" s="118" t="str">
        <f t="shared" si="2"/>
        <v>#N/A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>
      <c r="A134" s="107"/>
      <c r="B134" s="108">
        <v>133.0</v>
      </c>
      <c r="C134" s="88">
        <f t="shared" si="1"/>
        <v>-483.9372153</v>
      </c>
      <c r="D134" s="89" t="str">
        <f>VLOOKUP(A134,'Classement RoC'!$B$2:$C$150,1,0)</f>
        <v>#N/A</v>
      </c>
      <c r="E134" s="118" t="str">
        <f t="shared" si="2"/>
        <v>#N/A</v>
      </c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>
      <c r="A135" s="107"/>
      <c r="B135" s="111">
        <v>134.0</v>
      </c>
      <c r="C135" s="88">
        <f t="shared" si="1"/>
        <v>-489.932264</v>
      </c>
      <c r="D135" s="89" t="str">
        <f>VLOOKUP(A135,'Classement RoC'!$B$2:$C$150,1,0)</f>
        <v>#N/A</v>
      </c>
      <c r="E135" s="118" t="str">
        <f t="shared" si="2"/>
        <v>#N/A</v>
      </c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>
      <c r="A136" s="107"/>
      <c r="B136" s="108">
        <v>135.0</v>
      </c>
      <c r="C136" s="88">
        <f t="shared" si="1"/>
        <v>-495.910091</v>
      </c>
      <c r="D136" s="89" t="str">
        <f>VLOOKUP(A136,'Classement RoC'!$B$2:$C$150,1,0)</f>
        <v>#N/A</v>
      </c>
      <c r="E136" s="118" t="str">
        <f t="shared" si="2"/>
        <v>#N/A</v>
      </c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>
      <c r="A137" s="107"/>
      <c r="B137" s="111">
        <v>136.0</v>
      </c>
      <c r="C137" s="88">
        <f t="shared" si="1"/>
        <v>-501.8709111</v>
      </c>
      <c r="D137" s="89" t="str">
        <f>VLOOKUP(A137,'Classement RoC'!$B$2:$C$150,1,0)</f>
        <v>#N/A</v>
      </c>
      <c r="E137" s="118" t="str">
        <f t="shared" si="2"/>
        <v>#N/A</v>
      </c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>
      <c r="A138" s="107"/>
      <c r="B138" s="108">
        <v>137.0</v>
      </c>
      <c r="C138" s="88">
        <f t="shared" si="1"/>
        <v>-507.8149348</v>
      </c>
      <c r="D138" s="89" t="str">
        <f>VLOOKUP(A138,'Classement RoC'!$B$2:$C$150,1,0)</f>
        <v>#N/A</v>
      </c>
      <c r="E138" s="118" t="str">
        <f t="shared" si="2"/>
        <v>#N/A</v>
      </c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>
      <c r="A139" s="107"/>
      <c r="B139" s="111">
        <v>138.0</v>
      </c>
      <c r="C139" s="88">
        <f t="shared" si="1"/>
        <v>-513.7423679</v>
      </c>
      <c r="D139" s="89" t="str">
        <f>VLOOKUP(A139,'Classement RoC'!$B$2:$C$150,1,0)</f>
        <v>#N/A</v>
      </c>
      <c r="E139" s="118" t="str">
        <f t="shared" si="2"/>
        <v>#N/A</v>
      </c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>
      <c r="A140" s="107"/>
      <c r="B140" s="108">
        <v>139.0</v>
      </c>
      <c r="C140" s="88">
        <f t="shared" si="1"/>
        <v>-519.6534124</v>
      </c>
      <c r="D140" s="89" t="str">
        <f>VLOOKUP(A140,'Classement RoC'!$B$2:$C$150,1,0)</f>
        <v>#N/A</v>
      </c>
      <c r="E140" s="118" t="str">
        <f t="shared" si="2"/>
        <v>#N/A</v>
      </c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>
      <c r="A141" s="107"/>
      <c r="B141" s="111">
        <v>140.0</v>
      </c>
      <c r="C141" s="88">
        <f t="shared" si="1"/>
        <v>-525.5482661</v>
      </c>
      <c r="D141" s="89" t="str">
        <f>VLOOKUP(A141,'Classement RoC'!$B$2:$C$150,1,0)</f>
        <v>#N/A</v>
      </c>
      <c r="E141" s="118" t="str">
        <f t="shared" si="2"/>
        <v>#N/A</v>
      </c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>
      <c r="A142" s="107"/>
      <c r="B142" s="108">
        <v>141.0</v>
      </c>
      <c r="C142" s="88">
        <f t="shared" si="1"/>
        <v>-531.4271226</v>
      </c>
      <c r="D142" s="89" t="str">
        <f>VLOOKUP(A142,'Classement RoC'!$B$2:$C$150,1,0)</f>
        <v>#N/A</v>
      </c>
      <c r="E142" s="118" t="str">
        <f t="shared" si="2"/>
        <v>#N/A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>
      <c r="A143" s="107"/>
      <c r="B143" s="111">
        <v>142.0</v>
      </c>
      <c r="C143" s="88">
        <f t="shared" si="1"/>
        <v>-537.2901719</v>
      </c>
      <c r="D143" s="89" t="str">
        <f>VLOOKUP(A143,'Classement RoC'!$B$2:$C$150,1,0)</f>
        <v>#N/A</v>
      </c>
      <c r="E143" s="118" t="str">
        <f t="shared" si="2"/>
        <v>#N/A</v>
      </c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>
      <c r="A144" s="107"/>
      <c r="B144" s="108">
        <v>143.0</v>
      </c>
      <c r="C144" s="88">
        <f t="shared" si="1"/>
        <v>-543.1376</v>
      </c>
      <c r="D144" s="89" t="str">
        <f>VLOOKUP(A144,'Classement RoC'!$B$2:$C$150,1,0)</f>
        <v>#N/A</v>
      </c>
      <c r="E144" s="118" t="str">
        <f t="shared" si="2"/>
        <v>#N/A</v>
      </c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>
      <c r="A145" s="107"/>
      <c r="B145" s="111">
        <v>144.0</v>
      </c>
      <c r="C145" s="88">
        <f t="shared" si="1"/>
        <v>-548.9695896</v>
      </c>
      <c r="D145" s="89" t="str">
        <f>VLOOKUP(A145,'Classement RoC'!$B$2:$C$150,1,0)</f>
        <v>#N/A</v>
      </c>
      <c r="E145" s="118" t="str">
        <f t="shared" si="2"/>
        <v>#N/A</v>
      </c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>
      <c r="A146" s="107"/>
      <c r="B146" s="108">
        <v>145.0</v>
      </c>
      <c r="C146" s="88">
        <f t="shared" si="1"/>
        <v>-554.7863194</v>
      </c>
      <c r="D146" s="89" t="str">
        <f>VLOOKUP(A146,'Classement RoC'!$B$2:$C$150,1,0)</f>
        <v>#N/A</v>
      </c>
      <c r="E146" s="118" t="str">
        <f t="shared" si="2"/>
        <v>#N/A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>
      <c r="A147" s="107"/>
      <c r="B147" s="111">
        <v>146.0</v>
      </c>
      <c r="C147" s="88">
        <f t="shared" si="1"/>
        <v>-560.5879649</v>
      </c>
      <c r="D147" s="89" t="str">
        <f>VLOOKUP(A147,'Classement RoC'!$B$2:$C$150,1,0)</f>
        <v>#N/A</v>
      </c>
      <c r="E147" s="118" t="str">
        <f t="shared" si="2"/>
        <v>#N/A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>
      <c r="A148" s="107"/>
      <c r="B148" s="108">
        <v>147.0</v>
      </c>
      <c r="C148" s="88">
        <f t="shared" si="1"/>
        <v>-566.3746981</v>
      </c>
      <c r="D148" s="89" t="str">
        <f>VLOOKUP(A148,'Classement RoC'!$B$2:$C$150,1,0)</f>
        <v>#N/A</v>
      </c>
      <c r="E148" s="118" t="str">
        <f t="shared" si="2"/>
        <v>#N/A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>
      <c r="A149" s="107"/>
      <c r="B149" s="111">
        <v>148.0</v>
      </c>
      <c r="C149" s="88">
        <f t="shared" si="1"/>
        <v>-572.1466879</v>
      </c>
      <c r="D149" s="89" t="str">
        <f>VLOOKUP(A149,'Classement RoC'!$B$2:$C$150,1,0)</f>
        <v>#N/A</v>
      </c>
      <c r="E149" s="118" t="str">
        <f t="shared" si="2"/>
        <v>#N/A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>
      <c r="A150" s="107"/>
      <c r="B150" s="108">
        <v>149.0</v>
      </c>
      <c r="C150" s="88">
        <f t="shared" si="1"/>
        <v>-577.9040998</v>
      </c>
      <c r="D150" s="89" t="str">
        <f>VLOOKUP(A150,'Classement RoC'!$B$2:$C$150,1,0)</f>
        <v>#N/A</v>
      </c>
      <c r="E150" s="118" t="str">
        <f t="shared" si="2"/>
        <v>#N/A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>
      <c r="A151" s="107"/>
      <c r="B151" s="111">
        <v>150.0</v>
      </c>
      <c r="C151" s="88">
        <f t="shared" si="1"/>
        <v>-583.6470962</v>
      </c>
      <c r="D151" s="89" t="str">
        <f>VLOOKUP(A151,'Classement RoC'!$B$2:$C$150,1,0)</f>
        <v>#N/A</v>
      </c>
      <c r="E151" s="118" t="str">
        <f t="shared" si="2"/>
        <v>#N/A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>
      <c r="A152" s="107"/>
      <c r="B152" s="108">
        <v>151.0</v>
      </c>
      <c r="C152" s="88">
        <f t="shared" si="1"/>
        <v>-589.3758367</v>
      </c>
      <c r="D152" s="89" t="str">
        <f>VLOOKUP(A152,'Classement RoC'!$B$2:$C$150,1,0)</f>
        <v>#N/A</v>
      </c>
      <c r="E152" s="118" t="str">
        <f t="shared" si="2"/>
        <v>#N/A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>
      <c r="A153" s="107"/>
      <c r="B153" s="111">
        <v>152.0</v>
      </c>
      <c r="C153" s="88">
        <f t="shared" si="1"/>
        <v>-595.0904777</v>
      </c>
      <c r="D153" s="89" t="str">
        <f>VLOOKUP(A153,'Classement RoC'!$B$2:$C$150,1,0)</f>
        <v>#N/A</v>
      </c>
      <c r="E153" s="118" t="str">
        <f t="shared" si="2"/>
        <v>#N/A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>
      <c r="A154" s="107"/>
      <c r="B154" s="108">
        <v>153.0</v>
      </c>
      <c r="C154" s="88">
        <f t="shared" si="1"/>
        <v>-600.7911727</v>
      </c>
      <c r="D154" s="89" t="str">
        <f>VLOOKUP(A154,'Classement RoC'!$B$2:$C$150,1,0)</f>
        <v>#N/A</v>
      </c>
      <c r="E154" s="118" t="str">
        <f t="shared" si="2"/>
        <v>#N/A</v>
      </c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>
      <c r="A155" s="107"/>
      <c r="B155" s="111">
        <v>154.0</v>
      </c>
      <c r="C155" s="88">
        <f t="shared" si="1"/>
        <v>-606.4780726</v>
      </c>
      <c r="D155" s="89" t="str">
        <f>VLOOKUP(A155,'Classement RoC'!$B$2:$C$150,1,0)</f>
        <v>#N/A</v>
      </c>
      <c r="E155" s="118" t="str">
        <f t="shared" si="2"/>
        <v>#N/A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>
      <c r="A156" s="107"/>
      <c r="B156" s="108">
        <v>155.0</v>
      </c>
      <c r="C156" s="88">
        <f t="shared" si="1"/>
        <v>-612.1513254</v>
      </c>
      <c r="D156" s="89" t="str">
        <f>VLOOKUP(A156,'Classement RoC'!$B$2:$C$150,1,0)</f>
        <v>#N/A</v>
      </c>
      <c r="E156" s="118" t="str">
        <f t="shared" si="2"/>
        <v>#N/A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>
      <c r="A157" s="107"/>
      <c r="B157" s="111">
        <v>156.0</v>
      </c>
      <c r="C157" s="88">
        <f t="shared" si="1"/>
        <v>-617.8110764</v>
      </c>
      <c r="D157" s="89" t="str">
        <f>VLOOKUP(A157,'Classement RoC'!$B$2:$C$150,1,0)</f>
        <v>#N/A</v>
      </c>
      <c r="E157" s="118" t="str">
        <f t="shared" si="2"/>
        <v>#N/A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>
      <c r="A158" s="107"/>
      <c r="B158" s="108">
        <v>157.0</v>
      </c>
      <c r="C158" s="88">
        <f t="shared" si="1"/>
        <v>-623.4574685</v>
      </c>
      <c r="D158" s="89" t="str">
        <f>VLOOKUP(A158,'Classement RoC'!$B$2:$C$150,1,0)</f>
        <v>#N/A</v>
      </c>
      <c r="E158" s="118" t="str">
        <f t="shared" si="2"/>
        <v>#N/A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>
      <c r="A159" s="107"/>
      <c r="B159" s="111">
        <v>158.0</v>
      </c>
      <c r="C159" s="88">
        <f t="shared" si="1"/>
        <v>-629.0906419</v>
      </c>
      <c r="D159" s="89" t="str">
        <f>VLOOKUP(A159,'Classement RoC'!$B$2:$C$150,1,0)</f>
        <v>#N/A</v>
      </c>
      <c r="E159" s="118" t="str">
        <f t="shared" si="2"/>
        <v>#N/A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>
      <c r="A160" s="107"/>
      <c r="B160" s="108">
        <v>159.0</v>
      </c>
      <c r="C160" s="88">
        <f t="shared" si="1"/>
        <v>-634.7107344</v>
      </c>
      <c r="D160" s="89" t="str">
        <f>VLOOKUP(A160,'Classement RoC'!$B$2:$C$150,1,0)</f>
        <v>#N/A</v>
      </c>
      <c r="E160" s="118" t="str">
        <f t="shared" si="2"/>
        <v>#N/A</v>
      </c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>
      <c r="A161" s="107"/>
      <c r="B161" s="113">
        <v>160.0</v>
      </c>
      <c r="C161" s="88">
        <f t="shared" si="1"/>
        <v>-640.3178812</v>
      </c>
      <c r="D161" s="111" t="str">
        <f>VLOOKUP(A161,'Classement S6'!$B$2:$C$150,1,0)</f>
        <v>#N/A</v>
      </c>
      <c r="E161" s="118" t="str">
        <f t="shared" si="2"/>
        <v>#N/A</v>
      </c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>
      <c r="A1000" s="85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drawing r:id="rId1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00" t="s">
        <v>1</v>
      </c>
      <c r="B1" s="100" t="s">
        <v>141</v>
      </c>
      <c r="C1" s="101" t="s">
        <v>123</v>
      </c>
      <c r="D1" s="102" t="s">
        <v>142</v>
      </c>
      <c r="E1" s="114" t="s">
        <v>143</v>
      </c>
      <c r="F1" s="115"/>
      <c r="G1" s="116" t="s">
        <v>144</v>
      </c>
      <c r="H1" s="106">
        <f>MATCH("",A2:A161,-1)</f>
        <v>55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>
      <c r="A2" s="107" t="str">
        <f>IFERROR(__xludf.DUMMYFUNCTION(" IMPORTRANGE(""https://docs.google.com/spreadsheets/d/1mYAlrQfNuKtC-_hxEwKHm8fsyWAFJlKs3Y_V1CdaXdE/edit#gid=243491689"",""extrac-Roller Coaster-1!A2:A161"")"),"immond")</f>
        <v>immond</v>
      </c>
      <c r="B2" s="108">
        <v>1.0</v>
      </c>
      <c r="C2" s="88">
        <f t="shared" ref="C2:C161" si="1">525*(1-(B2/($H$1+1)))*POWER((SQRT(($H$1+1)/B2)),1/2)</f>
        <v>1410.5256</v>
      </c>
      <c r="D2" s="89" t="str">
        <f>VLOOKUP(A2,'Classement RoC'!$B$2:$C$150,1,0)</f>
        <v>immond</v>
      </c>
      <c r="E2" s="117" t="str">
        <f t="shared" ref="E2:E161" si="2">IF(D2=A2,"","erreur")</f>
        <v/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>
      <c r="A3" s="107" t="str">
        <f>IFERROR(__xludf.DUMMYFUNCTION("""COMPUTED_VALUE"""),"Rukia_ichigo")</f>
        <v>Rukia_ichigo</v>
      </c>
      <c r="B3" s="111">
        <v>2.0</v>
      </c>
      <c r="C3" s="88">
        <f t="shared" si="1"/>
        <v>1164.540358</v>
      </c>
      <c r="D3" s="89" t="str">
        <f>VLOOKUP(A3,'Classement RoC'!$B$2:$C$150,1,0)</f>
        <v>Rukia_ichigo</v>
      </c>
      <c r="E3" s="117" t="str">
        <f t="shared" si="2"/>
        <v/>
      </c>
      <c r="F3" s="85"/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>
      <c r="A4" s="107" t="str">
        <f>IFERROR(__xludf.DUMMYFUNCTION("""COMPUTED_VALUE"""),"8kinder6")</f>
        <v>8kinder6</v>
      </c>
      <c r="B4" s="108">
        <v>3.0</v>
      </c>
      <c r="C4" s="88">
        <f t="shared" si="1"/>
        <v>1032.794316</v>
      </c>
      <c r="D4" s="89" t="str">
        <f>VLOOKUP(A4,'Classement RoC'!$B$2:$C$150,1,0)</f>
        <v>8kinder6</v>
      </c>
      <c r="E4" s="117" t="str">
        <f t="shared" si="2"/>
        <v/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>
      <c r="A5" s="107" t="str">
        <f>IFERROR(__xludf.DUMMYFUNCTION("""COMPUTED_VALUE"""),"chAAtAlere")</f>
        <v>chAAtAlere</v>
      </c>
      <c r="B5" s="111">
        <v>4.0</v>
      </c>
      <c r="C5" s="88">
        <f t="shared" si="1"/>
        <v>942.9890049</v>
      </c>
      <c r="D5" s="89" t="str">
        <f>VLOOKUP(A5,'Classement RoC'!$B$2:$C$150,1,0)</f>
        <v>chAAtAlere</v>
      </c>
      <c r="E5" s="118" t="str">
        <f t="shared" si="2"/>
        <v/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107" t="str">
        <f>IFERROR(__xludf.DUMMYFUNCTION("""COMPUTED_VALUE"""),"POMB1664")</f>
        <v>POMB1664</v>
      </c>
      <c r="B6" s="108">
        <v>5.0</v>
      </c>
      <c r="C6" s="88">
        <f t="shared" si="1"/>
        <v>874.6734784</v>
      </c>
      <c r="D6" s="89" t="str">
        <f>VLOOKUP(A6,'Classement RoC'!$B$2:$C$150,1,0)</f>
        <v>POMB1664</v>
      </c>
      <c r="E6" s="118" t="str">
        <f t="shared" si="2"/>
        <v/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>
      <c r="A7" s="107" t="str">
        <f>IFERROR(__xludf.DUMMYFUNCTION("""COMPUTED_VALUE"""),"erniedog56x")</f>
        <v>erniedog56x</v>
      </c>
      <c r="B7" s="111">
        <v>6.0</v>
      </c>
      <c r="C7" s="88">
        <f t="shared" si="1"/>
        <v>819.3141867</v>
      </c>
      <c r="D7" s="89" t="str">
        <f>VLOOKUP(A7,'Classement RoC'!$B$2:$C$150,1,0)</f>
        <v>erniedog56x</v>
      </c>
      <c r="E7" s="118" t="str">
        <f t="shared" si="2"/>
        <v/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107" t="str">
        <f>IFERROR(__xludf.DUMMYFUNCTION("""COMPUTED_VALUE"""),"butterfly-as")</f>
        <v>butterfly-as</v>
      </c>
      <c r="B8" s="108">
        <v>7.0</v>
      </c>
      <c r="C8" s="88">
        <f t="shared" si="1"/>
        <v>772.5735815</v>
      </c>
      <c r="D8" s="89" t="str">
        <f>VLOOKUP(A8,'Classement RoC'!$B$2:$C$150,1,0)</f>
        <v>Butterfly-As</v>
      </c>
      <c r="E8" s="118" t="str">
        <f t="shared" si="2"/>
        <v/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107" t="str">
        <f>IFERROR(__xludf.DUMMYFUNCTION("""COMPUTED_VALUE"""),"rastamokett")</f>
        <v>rastamokett</v>
      </c>
      <c r="B9" s="111">
        <v>8.0</v>
      </c>
      <c r="C9" s="88">
        <f t="shared" si="1"/>
        <v>731.9594528</v>
      </c>
      <c r="D9" s="89" t="str">
        <f>VLOOKUP(A9,'Classement RoC'!$B$2:$C$150,1,0)</f>
        <v>rastamokett</v>
      </c>
      <c r="E9" s="118" t="str">
        <f t="shared" si="2"/>
        <v/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>
      <c r="A10" s="107" t="str">
        <f>IFERROR(__xludf.DUMMYFUNCTION("""COMPUTED_VALUE"""),"Phil1308")</f>
        <v>Phil1308</v>
      </c>
      <c r="B10" s="108">
        <v>9.0</v>
      </c>
      <c r="C10" s="88">
        <f t="shared" si="1"/>
        <v>695.9139043</v>
      </c>
      <c r="D10" s="89" t="str">
        <f>VLOOKUP(A10,'Classement RoC'!$B$2:$C$150,1,0)</f>
        <v>Phil1308</v>
      </c>
      <c r="E10" s="118" t="str">
        <f t="shared" si="2"/>
        <v/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>
      <c r="A11" s="107" t="str">
        <f>IFERROR(__xludf.DUMMYFUNCTION("""COMPUTED_VALUE"""),"chatouill86")</f>
        <v>chatouill86</v>
      </c>
      <c r="B11" s="111">
        <v>10.0</v>
      </c>
      <c r="C11" s="88">
        <f t="shared" si="1"/>
        <v>663.4009893</v>
      </c>
      <c r="D11" s="89" t="str">
        <f>VLOOKUP(A11,'Classement RoC'!$B$2:$C$150,1,0)</f>
        <v>chatouill86</v>
      </c>
      <c r="E11" s="118" t="str">
        <f t="shared" si="2"/>
        <v/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>
      <c r="A12" s="107" t="str">
        <f>IFERROR(__xludf.DUMMYFUNCTION("""COMPUTED_VALUE"""),"Rod_John_VI")</f>
        <v>Rod_John_VI</v>
      </c>
      <c r="B12" s="108">
        <v>11.0</v>
      </c>
      <c r="C12" s="88">
        <f t="shared" si="1"/>
        <v>633.698422</v>
      </c>
      <c r="D12" s="89" t="str">
        <f>VLOOKUP(A12,'Classement RoC'!$B$2:$C$150,1,0)</f>
        <v>Rod_John_VI</v>
      </c>
      <c r="E12" s="118" t="str">
        <f t="shared" si="2"/>
        <v/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>
      <c r="A13" s="107" t="str">
        <f>IFERROR(__xludf.DUMMYFUNCTION("""COMPUTED_VALUE"""),"LEGOLEGOTE")</f>
        <v>LEGOLEGOTE</v>
      </c>
      <c r="B13" s="111">
        <v>12.0</v>
      </c>
      <c r="C13" s="88">
        <f t="shared" si="1"/>
        <v>606.2833591</v>
      </c>
      <c r="D13" s="89" t="str">
        <f>VLOOKUP(A13,'Classement RoC'!$B$2:$C$150,1,0)</f>
        <v>LEGOLEGOTE</v>
      </c>
      <c r="E13" s="118" t="str">
        <f t="shared" si="2"/>
        <v/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>
      <c r="A14" s="107" t="str">
        <f>IFERROR(__xludf.DUMMYFUNCTION("""COMPUTED_VALUE"""),"gregmoore")</f>
        <v>gregmoore</v>
      </c>
      <c r="B14" s="108">
        <v>13.0</v>
      </c>
      <c r="C14" s="88">
        <f t="shared" si="1"/>
        <v>580.7656219</v>
      </c>
      <c r="D14" s="89" t="str">
        <f>VLOOKUP(A14,'Classement RoC'!$B$2:$C$150,1,0)</f>
        <v>Gregmoore</v>
      </c>
      <c r="E14" s="118" t="str">
        <f t="shared" si="2"/>
        <v/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>
      <c r="A15" s="107" t="str">
        <f>IFERROR(__xludf.DUMMYFUNCTION("""COMPUTED_VALUE"""),"FridAKahlo")</f>
        <v>FridAKahlo</v>
      </c>
      <c r="B15" s="111">
        <v>14.0</v>
      </c>
      <c r="C15" s="88">
        <f t="shared" si="1"/>
        <v>556.8465902</v>
      </c>
      <c r="D15" s="89" t="str">
        <f>VLOOKUP(A15,'Classement RoC'!$B$2:$C$150,1,0)</f>
        <v>FridAKahlo</v>
      </c>
      <c r="E15" s="118" t="str">
        <f t="shared" si="2"/>
        <v/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>
      <c r="A16" s="107" t="str">
        <f>IFERROR(__xludf.DUMMYFUNCTION("""COMPUTED_VALUE"""),"Redblood92")</f>
        <v>Redblood92</v>
      </c>
      <c r="B16" s="108">
        <v>15.0</v>
      </c>
      <c r="C16" s="88">
        <f t="shared" si="1"/>
        <v>534.2928041</v>
      </c>
      <c r="D16" s="89" t="str">
        <f>VLOOKUP(A16,'Classement RoC'!$B$2:$C$150,1,0)</f>
        <v>Redblood92</v>
      </c>
      <c r="E16" s="118" t="str">
        <f t="shared" si="2"/>
        <v/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>
      <c r="A17" s="107" t="str">
        <f>IFERROR(__xludf.DUMMYFUNCTION("""COMPUTED_VALUE"""),"Kaio Du Nord")</f>
        <v>Kaio Du Nord</v>
      </c>
      <c r="B17" s="111">
        <v>16.0</v>
      </c>
      <c r="C17" s="88">
        <f t="shared" si="1"/>
        <v>512.9184</v>
      </c>
      <c r="D17" s="89" t="str">
        <f>VLOOKUP(A17,'Classement RoC'!$B$2:$C$150,1,0)</f>
        <v>Kaio Du Nord</v>
      </c>
      <c r="E17" s="118" t="str">
        <f t="shared" si="2"/>
        <v/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>
      <c r="A18" s="107" t="str">
        <f>IFERROR(__xludf.DUMMYFUNCTION("""COMPUTED_VALUE"""),"NOVICEMYSTIC")</f>
        <v>NOVICEMYSTIC</v>
      </c>
      <c r="B18" s="108">
        <v>17.0</v>
      </c>
      <c r="C18" s="88">
        <f t="shared" si="1"/>
        <v>492.5730649</v>
      </c>
      <c r="D18" s="89" t="str">
        <f>VLOOKUP(A18,'Classement RoC'!$B$2:$C$150,1,0)</f>
        <v>NOVICEMYSTIC</v>
      </c>
      <c r="E18" s="118" t="str">
        <f t="shared" si="2"/>
        <v/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>
      <c r="A19" s="107" t="str">
        <f>IFERROR(__xludf.DUMMYFUNCTION("""COMPUTED_VALUE"""),"Abrakada")</f>
        <v>Abrakada</v>
      </c>
      <c r="B19" s="111">
        <v>18.0</v>
      </c>
      <c r="C19" s="88">
        <f t="shared" si="1"/>
        <v>473.1335592</v>
      </c>
      <c r="D19" s="89" t="str">
        <f>VLOOKUP(A19,'Classement RoC'!$B$2:$C$150,1,0)</f>
        <v>Abrakada</v>
      </c>
      <c r="E19" s="118" t="str">
        <f t="shared" si="2"/>
        <v/>
      </c>
      <c r="F19" s="85"/>
      <c r="G19" s="68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>
      <c r="A20" s="107" t="str">
        <f>IFERROR(__xludf.DUMMYFUNCTION("""COMPUTED_VALUE"""),"Le_Pictavien")</f>
        <v>Le_Pictavien</v>
      </c>
      <c r="B20" s="108">
        <v>19.0</v>
      </c>
      <c r="C20" s="88">
        <f t="shared" si="1"/>
        <v>454.4976133</v>
      </c>
      <c r="D20" s="89" t="str">
        <f>VLOOKUP(A20,'Classement RoC'!$B$2:$C$150,1,0)</f>
        <v>le_pictavien</v>
      </c>
      <c r="E20" s="118" t="str">
        <f t="shared" si="2"/>
        <v/>
      </c>
      <c r="F20" s="85"/>
      <c r="G20" s="68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>
      <c r="A21" s="107" t="str">
        <f>IFERROR(__xludf.DUMMYFUNCTION("""COMPUTED_VALUE"""),"Stross411")</f>
        <v>Stross411</v>
      </c>
      <c r="B21" s="111">
        <v>20.0</v>
      </c>
      <c r="C21" s="88">
        <f t="shared" si="1"/>
        <v>436.5794456</v>
      </c>
      <c r="D21" s="89" t="str">
        <f>VLOOKUP(A21,'Classement RoC'!$B$2:$C$150,1,0)</f>
        <v>Stross411</v>
      </c>
      <c r="E21" s="118" t="str">
        <f t="shared" si="2"/>
        <v/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>
      <c r="A22" s="107" t="str">
        <f>IFERROR(__xludf.DUMMYFUNCTION("""COMPUTED_VALUE"""),"ariba")</f>
        <v>ariba</v>
      </c>
      <c r="B22" s="108">
        <v>21.0</v>
      </c>
      <c r="C22" s="88">
        <f t="shared" si="1"/>
        <v>419.3064122</v>
      </c>
      <c r="D22" s="89" t="str">
        <f>VLOOKUP(A22,'Classement RoC'!$B$2:$C$150,1,0)</f>
        <v>ariba</v>
      </c>
      <c r="E22" s="118" t="str">
        <f t="shared" si="2"/>
        <v/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>
      <c r="A23" s="107" t="str">
        <f>IFERROR(__xludf.DUMMYFUNCTION("""COMPUTED_VALUE"""),"patrick86370")</f>
        <v>patrick86370</v>
      </c>
      <c r="B23" s="111">
        <v>22.0</v>
      </c>
      <c r="C23" s="88">
        <f t="shared" si="1"/>
        <v>402.6164637</v>
      </c>
      <c r="D23" s="89" t="str">
        <f>VLOOKUP(A23,'Classement RoC'!$B$2:$C$150,1,0)</f>
        <v>patrick86370</v>
      </c>
      <c r="E23" s="118" t="str">
        <f t="shared" si="2"/>
        <v/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>
      <c r="A24" s="107" t="str">
        <f>IFERROR(__xludf.DUMMYFUNCTION("""COMPUTED_VALUE"""),"UniThe")</f>
        <v>UniThe</v>
      </c>
      <c r="B24" s="108">
        <v>23.0</v>
      </c>
      <c r="C24" s="88">
        <f t="shared" si="1"/>
        <v>386.4561865</v>
      </c>
      <c r="D24" s="89" t="str">
        <f>VLOOKUP(A24,'Classement RoC'!$B$2:$C$150,1,0)</f>
        <v>UniThe</v>
      </c>
      <c r="E24" s="118" t="str">
        <f t="shared" si="2"/>
        <v/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>
      <c r="A25" s="107" t="str">
        <f>IFERROR(__xludf.DUMMYFUNCTION("""COMPUTED_VALUE"""),"Like_A_Fish")</f>
        <v>Like_A_Fish</v>
      </c>
      <c r="B25" s="111">
        <v>24.0</v>
      </c>
      <c r="C25" s="88">
        <f t="shared" si="1"/>
        <v>370.7792751</v>
      </c>
      <c r="D25" s="89" t="str">
        <f>VLOOKUP(A25,'Classement RoC'!$B$2:$C$150,1,0)</f>
        <v>Like_A_Fish</v>
      </c>
      <c r="E25" s="118" t="str">
        <f t="shared" si="2"/>
        <v/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>
      <c r="A26" s="107" t="str">
        <f>IFERROR(__xludf.DUMMYFUNCTION("""COMPUTED_VALUE"""),"Balzen86")</f>
        <v>Balzen86</v>
      </c>
      <c r="B26" s="108">
        <v>25.0</v>
      </c>
      <c r="C26" s="88">
        <f t="shared" si="1"/>
        <v>355.5453269</v>
      </c>
      <c r="D26" s="89" t="str">
        <f>VLOOKUP(A26,'Classement RoC'!$B$2:$C$150,1,0)</f>
        <v>Balzen86</v>
      </c>
      <c r="E26" s="118" t="str">
        <f t="shared" si="2"/>
        <v/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>
      <c r="A27" s="107" t="str">
        <f>IFERROR(__xludf.DUMMYFUNCTION("""COMPUTED_VALUE"""),"Kiki Bazaar")</f>
        <v>Kiki Bazaar</v>
      </c>
      <c r="B27" s="111">
        <v>26.0</v>
      </c>
      <c r="C27" s="88">
        <f t="shared" si="1"/>
        <v>340.7188811</v>
      </c>
      <c r="D27" s="89" t="str">
        <f>VLOOKUP(A27,'Classement RoC'!$B$2:$C$150,1,0)</f>
        <v>Kiki Bazaar</v>
      </c>
      <c r="E27" s="118" t="str">
        <f t="shared" si="2"/>
        <v/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>
      <c r="A28" s="107" t="str">
        <f>IFERROR(__xludf.DUMMYFUNCTION("""COMPUTED_VALUE"""),"christ86000")</f>
        <v>christ86000</v>
      </c>
      <c r="B28" s="108">
        <v>27.0</v>
      </c>
      <c r="C28" s="88">
        <f t="shared" si="1"/>
        <v>326.2686455</v>
      </c>
      <c r="D28" s="89" t="str">
        <f>VLOOKUP(A28,'Classement RoC'!$B$2:$C$150,1,0)</f>
        <v>christ86000</v>
      </c>
      <c r="E28" s="118" t="str">
        <f t="shared" si="2"/>
        <v/>
      </c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>
      <c r="A29" s="107" t="str">
        <f>IFERROR(__xludf.DUMMYFUNCTION("""COMPUTED_VALUE"""),"KamehamehAS")</f>
        <v>KamehamehAS</v>
      </c>
      <c r="B29" s="111">
        <v>28.0</v>
      </c>
      <c r="C29" s="88">
        <f t="shared" si="1"/>
        <v>312.1668677</v>
      </c>
      <c r="D29" s="89" t="str">
        <f>VLOOKUP(A29,'Classement RoC'!$B$2:$C$150,1,0)</f>
        <v>KamehamehAS</v>
      </c>
      <c r="E29" s="118" t="str">
        <f t="shared" si="2"/>
        <v/>
      </c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>
      <c r="A30" s="107" t="str">
        <f>IFERROR(__xludf.DUMMYFUNCTION("""COMPUTED_VALUE"""),"Dirty Bazaar")</f>
        <v>Dirty Bazaar</v>
      </c>
      <c r="B30" s="108">
        <v>29.0</v>
      </c>
      <c r="C30" s="88">
        <f t="shared" si="1"/>
        <v>298.3888206</v>
      </c>
      <c r="D30" s="89" t="str">
        <f>VLOOKUP(A30,'Classement RoC'!$B$2:$C$150,1,0)</f>
        <v>Dirty Bazaar</v>
      </c>
      <c r="E30" s="118" t="str">
        <f t="shared" si="2"/>
        <v/>
      </c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>
      <c r="A31" s="107" t="str">
        <f>IFERROR(__xludf.DUMMYFUNCTION("""COMPUTED_VALUE"""),"_Sale-Bet_")</f>
        <v>_Sale-Bet_</v>
      </c>
      <c r="B31" s="111">
        <v>30.0</v>
      </c>
      <c r="C31" s="88">
        <f t="shared" si="1"/>
        <v>284.9123779</v>
      </c>
      <c r="D31" s="89" t="str">
        <f>VLOOKUP(A31,'Classement RoC'!$B$2:$C$150,1,0)</f>
        <v>_Sale-Bet_</v>
      </c>
      <c r="E31" s="118" t="str">
        <f t="shared" si="2"/>
        <v/>
      </c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>
      <c r="A32" s="107" t="str">
        <f>IFERROR(__xludf.DUMMYFUNCTION("""COMPUTED_VALUE"""),"Sab86360")</f>
        <v>Sab86360</v>
      </c>
      <c r="B32" s="108">
        <v>31.0</v>
      </c>
      <c r="C32" s="88">
        <f t="shared" si="1"/>
        <v>271.7176616</v>
      </c>
      <c r="D32" s="89" t="str">
        <f>VLOOKUP(A32,'Classement RoC'!$B$2:$C$150,1,0)</f>
        <v>Sab86360</v>
      </c>
      <c r="E32" s="118" t="str">
        <f t="shared" si="2"/>
        <v/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>
      <c r="A33" s="107" t="str">
        <f>IFERROR(__xludf.DUMMYFUNCTION("""COMPUTED_VALUE"""),"Patgaret")</f>
        <v>Patgaret</v>
      </c>
      <c r="B33" s="111">
        <v>32.0</v>
      </c>
      <c r="C33" s="88">
        <f t="shared" si="1"/>
        <v>258.7867463</v>
      </c>
      <c r="D33" s="89" t="str">
        <f>VLOOKUP(A33,'Classement RoC'!$B$2:$C$150,1,0)</f>
        <v>Patgaret</v>
      </c>
      <c r="E33" s="118" t="str">
        <f t="shared" si="2"/>
        <v/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>
      <c r="A34" s="107" t="str">
        <f>IFERROR(__xludf.DUMMYFUNCTION("""COMPUTED_VALUE"""),"Garou du 86")</f>
        <v>Garou du 86</v>
      </c>
      <c r="B34" s="108">
        <v>33.0</v>
      </c>
      <c r="C34" s="88">
        <f t="shared" si="1"/>
        <v>246.1034116</v>
      </c>
      <c r="D34" s="89" t="str">
        <f>VLOOKUP(A34,'Classement RoC'!$B$2:$C$150,1,0)</f>
        <v>Garou du 86</v>
      </c>
      <c r="E34" s="118" t="str">
        <f t="shared" si="2"/>
        <v/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>
      <c r="A35" s="107" t="str">
        <f>IFERROR(__xludf.DUMMYFUNCTION("""COMPUTED_VALUE"""),"sonic86")</f>
        <v>sonic86</v>
      </c>
      <c r="B35" s="111">
        <v>34.0</v>
      </c>
      <c r="C35" s="88">
        <f t="shared" si="1"/>
        <v>233.6529318</v>
      </c>
      <c r="D35" s="89" t="str">
        <f>VLOOKUP(A35,'Classement RoC'!$B$2:$C$150,1,0)</f>
        <v>sonic86</v>
      </c>
      <c r="E35" s="118" t="str">
        <f t="shared" si="2"/>
        <v/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>
      <c r="A36" s="107" t="str">
        <f>IFERROR(__xludf.DUMMYFUNCTION("""COMPUTED_VALUE"""),"Cataleya86")</f>
        <v>Cataleya86</v>
      </c>
      <c r="B36" s="108">
        <v>35.0</v>
      </c>
      <c r="C36" s="88">
        <f t="shared" si="1"/>
        <v>221.4218968</v>
      </c>
      <c r="D36" s="89" t="str">
        <f>VLOOKUP(A36,'Classement RoC'!$B$2:$C$150,1,0)</f>
        <v>Cataleya86</v>
      </c>
      <c r="E36" s="118" t="str">
        <f t="shared" si="2"/>
        <v/>
      </c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>
      <c r="A37" s="107" t="str">
        <f>IFERROR(__xludf.DUMMYFUNCTION("""COMPUTED_VALUE"""),"Mitch")</f>
        <v>Mitch</v>
      </c>
      <c r="B37" s="111">
        <v>36.0</v>
      </c>
      <c r="C37" s="88">
        <f t="shared" si="1"/>
        <v>209.3980599</v>
      </c>
      <c r="D37" s="89" t="str">
        <f>VLOOKUP(A37,'Classement RoC'!$B$2:$C$150,1,0)</f>
        <v>Mitch</v>
      </c>
      <c r="E37" s="118" t="str">
        <f t="shared" si="2"/>
        <v/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>
      <c r="A38" s="107" t="str">
        <f>IFERROR(__xludf.DUMMYFUNCTION("""COMPUTED_VALUE"""),"SIr_Tango")</f>
        <v>SIr_Tango</v>
      </c>
      <c r="B38" s="108">
        <v>37.0</v>
      </c>
      <c r="C38" s="88">
        <f t="shared" si="1"/>
        <v>197.5702062</v>
      </c>
      <c r="D38" s="89" t="str">
        <f>VLOOKUP(A38,'Classement RoC'!$B$2:$C$150,1,0)</f>
        <v>SIr_Tango</v>
      </c>
      <c r="E38" s="118" t="str">
        <f t="shared" si="2"/>
        <v/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>
      <c r="A39" s="107" t="str">
        <f>IFERROR(__xludf.DUMMYFUNCTION("""COMPUTED_VALUE"""),"BBH 75")</f>
        <v>BBH 75</v>
      </c>
      <c r="B39" s="111">
        <v>38.0</v>
      </c>
      <c r="C39" s="88">
        <f t="shared" si="1"/>
        <v>185.9280391</v>
      </c>
      <c r="D39" s="89" t="str">
        <f>VLOOKUP(A39,'Classement RoC'!$B$2:$C$150,1,0)</f>
        <v>BBH 75</v>
      </c>
      <c r="E39" s="118" t="str">
        <f t="shared" si="2"/>
        <v/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>
      <c r="A40" s="107" t="str">
        <f>IFERROR(__xludf.DUMMYFUNCTION("""COMPUTED_VALUE"""),"sukkel")</f>
        <v>sukkel</v>
      </c>
      <c r="B40" s="108">
        <v>39.0</v>
      </c>
      <c r="C40" s="88">
        <f t="shared" si="1"/>
        <v>174.4620827</v>
      </c>
      <c r="D40" s="89" t="str">
        <f>VLOOKUP(A40,'Classement RoC'!$B$2:$C$150,1,0)</f>
        <v>sukkel</v>
      </c>
      <c r="E40" s="118" t="str">
        <f t="shared" si="2"/>
        <v/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>
      <c r="A41" s="107" t="str">
        <f>IFERROR(__xludf.DUMMYFUNCTION("""COMPUTED_VALUE"""),"Mar1desbois")</f>
        <v>Mar1desbois</v>
      </c>
      <c r="B41" s="111">
        <v>40.0</v>
      </c>
      <c r="C41" s="88">
        <f t="shared" si="1"/>
        <v>163.1635959</v>
      </c>
      <c r="D41" s="89" t="str">
        <f>VLOOKUP(A41,'Classement RoC'!$B$2:$C$150,1,0)</f>
        <v>MAR1DESBOIS</v>
      </c>
      <c r="E41" s="118" t="str">
        <f t="shared" si="2"/>
        <v/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>
      <c r="A42" s="107" t="str">
        <f>IFERROR(__xludf.DUMMYFUNCTION("""COMPUTED_VALUE"""),"Kevfurious")</f>
        <v>Kevfurious</v>
      </c>
      <c r="B42" s="108">
        <v>41.0</v>
      </c>
      <c r="C42" s="88">
        <f t="shared" si="1"/>
        <v>152.024498</v>
      </c>
      <c r="D42" s="89" t="str">
        <f>VLOOKUP(A42,'Classement RoC'!$B$2:$C$150,1,0)</f>
        <v>Kevfurious</v>
      </c>
      <c r="E42" s="118" t="str">
        <f t="shared" si="2"/>
        <v/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>
      <c r="A43" s="107" t="str">
        <f>IFERROR(__xludf.DUMMYFUNCTION("""COMPUTED_VALUE"""),"AKlibur")</f>
        <v>AKlibur</v>
      </c>
      <c r="B43" s="111">
        <v>42.0</v>
      </c>
      <c r="C43" s="88">
        <f t="shared" si="1"/>
        <v>141.0373036</v>
      </c>
      <c r="D43" s="89" t="str">
        <f>VLOOKUP(A43,'Classement RoC'!$B$2:$C$150,1,0)</f>
        <v>AKlibur</v>
      </c>
      <c r="E43" s="118" t="str">
        <f t="shared" si="2"/>
        <v/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>
      <c r="A44" s="107" t="str">
        <f>IFERROR(__xludf.DUMMYFUNCTION("""COMPUTED_VALUE"""),"_VisMaVie_")</f>
        <v>_VisMaVie_</v>
      </c>
      <c r="B44" s="108">
        <v>43.0</v>
      </c>
      <c r="C44" s="88">
        <f t="shared" si="1"/>
        <v>130.1950646</v>
      </c>
      <c r="D44" s="89" t="str">
        <f>VLOOKUP(A44,'Classement RoC'!$B$2:$C$150,1,0)</f>
        <v>_VisMaVie_</v>
      </c>
      <c r="E44" s="118" t="str">
        <f t="shared" si="2"/>
        <v/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>
      <c r="A45" s="107" t="str">
        <f>IFERROR(__xludf.DUMMYFUNCTION("""COMPUTED_VALUE"""),"Vaillant 86")</f>
        <v>Vaillant 86</v>
      </c>
      <c r="B45" s="111">
        <v>44.0</v>
      </c>
      <c r="C45" s="88">
        <f t="shared" si="1"/>
        <v>119.4913204</v>
      </c>
      <c r="D45" s="89" t="str">
        <f>VLOOKUP(A45,'Classement RoC'!$B$2:$C$150,1,0)</f>
        <v>vaillant 86</v>
      </c>
      <c r="E45" s="118" t="str">
        <f t="shared" si="2"/>
        <v/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>
      <c r="A46" s="107" t="str">
        <f>IFERROR(__xludf.DUMMYFUNCTION("""COMPUTED_VALUE"""),"Bratake")</f>
        <v>Bratake</v>
      </c>
      <c r="B46" s="108">
        <v>45.0</v>
      </c>
      <c r="C46" s="88">
        <f t="shared" si="1"/>
        <v>108.920052</v>
      </c>
      <c r="D46" s="89" t="str">
        <f>VLOOKUP(A46,'Classement RoC'!$B$2:$C$150,1,0)</f>
        <v>Bratake</v>
      </c>
      <c r="E46" s="118" t="str">
        <f t="shared" si="2"/>
        <v/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>
      <c r="A47" s="107" t="str">
        <f>IFERROR(__xludf.DUMMYFUNCTION("""COMPUTED_VALUE"""),"SINGE7")</f>
        <v>SINGE7</v>
      </c>
      <c r="B47" s="111">
        <v>46.0</v>
      </c>
      <c r="C47" s="88">
        <f t="shared" si="1"/>
        <v>98.475643</v>
      </c>
      <c r="D47" s="89" t="str">
        <f>VLOOKUP(A47,'Classement RoC'!$B$2:$C$150,1,0)</f>
        <v>SINGE7</v>
      </c>
      <c r="E47" s="118" t="str">
        <f t="shared" si="2"/>
        <v/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>
      <c r="A48" s="107" t="str">
        <f>IFERROR(__xludf.DUMMYFUNCTION("""COMPUTED_VALUE"""),"cassius-86")</f>
        <v>cassius-86</v>
      </c>
      <c r="B48" s="108">
        <v>47.0</v>
      </c>
      <c r="C48" s="88">
        <f t="shared" si="1"/>
        <v>88.15284399</v>
      </c>
      <c r="D48" s="89" t="str">
        <f>VLOOKUP(A48,'Classement RoC'!$B$2:$C$150,1,0)</f>
        <v>cassius-86</v>
      </c>
      <c r="E48" s="118" t="str">
        <f t="shared" si="2"/>
        <v/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>
      <c r="A49" s="107" t="str">
        <f>IFERROR(__xludf.DUMMYFUNCTION("""COMPUTED_VALUE"""),"Loulou79")</f>
        <v>Loulou79</v>
      </c>
      <c r="B49" s="111">
        <v>48.0</v>
      </c>
      <c r="C49" s="88">
        <f t="shared" si="1"/>
        <v>77.94674082</v>
      </c>
      <c r="D49" s="89" t="str">
        <f>VLOOKUP(A49,'Classement RoC'!$B$2:$C$150,1,0)</f>
        <v>Loulou79</v>
      </c>
      <c r="E49" s="118" t="str">
        <f t="shared" si="2"/>
        <v/>
      </c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>
      <c r="A50" s="107" t="str">
        <f>IFERROR(__xludf.DUMMYFUNCTION("""COMPUTED_VALUE"""),"Legabodu86")</f>
        <v>Legabodu86</v>
      </c>
      <c r="B50" s="108">
        <v>49.0</v>
      </c>
      <c r="C50" s="88">
        <f t="shared" si="1"/>
        <v>67.85272646</v>
      </c>
      <c r="D50" s="89" t="str">
        <f>VLOOKUP(A50,'Classement RoC'!$B$2:$C$150,1,0)</f>
        <v>Legabodu86</v>
      </c>
      <c r="E50" s="118" t="str">
        <f t="shared" si="2"/>
        <v/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>
      <c r="A51" s="107" t="str">
        <f>IFERROR(__xludf.DUMMYFUNCTION("""COMPUTED_VALUE"""),"fiodor86")</f>
        <v>fiodor86</v>
      </c>
      <c r="B51" s="111">
        <v>50.0</v>
      </c>
      <c r="C51" s="88">
        <f t="shared" si="1"/>
        <v>57.86647564</v>
      </c>
      <c r="D51" s="89" t="str">
        <f>VLOOKUP(A51,'Classement RoC'!$B$2:$C$150,1,0)</f>
        <v>fiodor86</v>
      </c>
      <c r="E51" s="118" t="str">
        <f t="shared" si="2"/>
        <v/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>
      <c r="A52" s="107" t="str">
        <f>IFERROR(__xludf.DUMMYFUNCTION("""COMPUTED_VALUE"""),"Fistipanda")</f>
        <v>Fistipanda</v>
      </c>
      <c r="B52" s="108">
        <v>51.0</v>
      </c>
      <c r="C52" s="88">
        <f t="shared" si="1"/>
        <v>47.98392211</v>
      </c>
      <c r="D52" s="89" t="str">
        <f>VLOOKUP(A52,'Classement RoC'!$B$2:$C$150,1,0)</f>
        <v>Fistipanda</v>
      </c>
      <c r="E52" s="118" t="str">
        <f t="shared" si="2"/>
        <v/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>
      <c r="A53" s="107" t="str">
        <f>IFERROR(__xludf.DUMMYFUNCTION("""COMPUTED_VALUE"""),"Jennyyy8")</f>
        <v>Jennyyy8</v>
      </c>
      <c r="B53" s="111">
        <v>52.0</v>
      </c>
      <c r="C53" s="88">
        <f t="shared" si="1"/>
        <v>38.2012381</v>
      </c>
      <c r="D53" s="89" t="str">
        <f>VLOOKUP(A53,'Classement RoC'!$B$2:$C$150,1,0)</f>
        <v>Jennyyy8</v>
      </c>
      <c r="E53" s="118" t="str">
        <f t="shared" si="2"/>
        <v/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>
      <c r="A54" s="107" t="str">
        <f>IFERROR(__xludf.DUMMYFUNCTION("""COMPUTED_VALUE"""),"Mikalack")</f>
        <v>Mikalack</v>
      </c>
      <c r="B54" s="108">
        <v>53.0</v>
      </c>
      <c r="C54" s="88">
        <f t="shared" si="1"/>
        <v>28.5148158</v>
      </c>
      <c r="D54" s="89" t="str">
        <f>VLOOKUP(A54,'Classement RoC'!$B$2:$C$150,1,0)</f>
        <v>Mikalack</v>
      </c>
      <c r="E54" s="118" t="str">
        <f t="shared" si="2"/>
        <v/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>
      <c r="A55" s="107" t="str">
        <f>IFERROR(__xludf.DUMMYFUNCTION("""COMPUTED_VALUE"""),"BARBAPAPA.")</f>
        <v>BARBAPAPA.</v>
      </c>
      <c r="B55" s="111">
        <v>54.0</v>
      </c>
      <c r="C55" s="88">
        <f t="shared" si="1"/>
        <v>18.92125065</v>
      </c>
      <c r="D55" s="89" t="str">
        <f>VLOOKUP(A55,'Classement RoC'!$B$2:$C$150,1,0)</f>
        <v>BARBAPAPA.</v>
      </c>
      <c r="E55" s="118" t="str">
        <f t="shared" si="2"/>
        <v/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>
      <c r="A56" s="107" t="str">
        <f>IFERROR(__xludf.DUMMYFUNCTION("""COMPUTED_VALUE"""),"x calou61")</f>
        <v>x calou61</v>
      </c>
      <c r="B56" s="108">
        <v>55.0</v>
      </c>
      <c r="C56" s="88">
        <f t="shared" si="1"/>
        <v>9.417326132</v>
      </c>
      <c r="D56" s="89" t="str">
        <f>VLOOKUP(A56,'Classement RoC'!$B$2:$C$150,1,0)</f>
        <v>x calou61</v>
      </c>
      <c r="E56" s="118" t="str">
        <f t="shared" si="2"/>
        <v/>
      </c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>
      <c r="A57" s="107"/>
      <c r="B57" s="111">
        <v>56.0</v>
      </c>
      <c r="C57" s="88">
        <f t="shared" si="1"/>
        <v>0</v>
      </c>
      <c r="D57" s="89" t="str">
        <f>VLOOKUP(A57,'Classement RoC'!$B$2:$C$150,1,0)</f>
        <v>#N/A</v>
      </c>
      <c r="E57" s="118" t="str">
        <f t="shared" si="2"/>
        <v>#N/A</v>
      </c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>
      <c r="A58" s="107"/>
      <c r="B58" s="108">
        <v>57.0</v>
      </c>
      <c r="C58" s="88">
        <f t="shared" si="1"/>
        <v>-9.333608261</v>
      </c>
      <c r="D58" s="89" t="str">
        <f>VLOOKUP(A58,'Classement RoC'!$B$2:$C$150,1,0)</f>
        <v>#N/A</v>
      </c>
      <c r="E58" s="118" t="str">
        <f t="shared" si="2"/>
        <v>#N/A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>
      <c r="A59" s="107"/>
      <c r="B59" s="111">
        <v>58.0</v>
      </c>
      <c r="C59" s="88">
        <f t="shared" si="1"/>
        <v>-18.58622886</v>
      </c>
      <c r="D59" s="89" t="str">
        <f>VLOOKUP(A59,'Classement RoC'!$B$2:$C$150,1,0)</f>
        <v>#N/A</v>
      </c>
      <c r="E59" s="118" t="str">
        <f t="shared" si="2"/>
        <v>#N/A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>
      <c r="A60" s="107"/>
      <c r="B60" s="108">
        <v>59.0</v>
      </c>
      <c r="C60" s="88">
        <f t="shared" si="1"/>
        <v>-27.76045212</v>
      </c>
      <c r="D60" s="89" t="str">
        <f>VLOOKUP(A60,'Classement RoC'!$B$2:$C$150,1,0)</f>
        <v>#N/A</v>
      </c>
      <c r="E60" s="118" t="str">
        <f t="shared" si="2"/>
        <v>#N/A</v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>
      <c r="A61" s="107"/>
      <c r="B61" s="111">
        <v>60.0</v>
      </c>
      <c r="C61" s="88">
        <f t="shared" si="1"/>
        <v>-36.85873804</v>
      </c>
      <c r="D61" s="89" t="str">
        <f>VLOOKUP(A61,'Classement RoC'!$B$2:$C$150,1,0)</f>
        <v>#N/A</v>
      </c>
      <c r="E61" s="118" t="str">
        <f t="shared" si="2"/>
        <v>#N/A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>
      <c r="A62" s="107"/>
      <c r="B62" s="108">
        <v>61.0</v>
      </c>
      <c r="C62" s="88">
        <f t="shared" si="1"/>
        <v>-45.88342501</v>
      </c>
      <c r="D62" s="89" t="str">
        <f>VLOOKUP(A62,'Classement RoC'!$B$2:$C$150,1,0)</f>
        <v>#N/A</v>
      </c>
      <c r="E62" s="118" t="str">
        <f t="shared" si="2"/>
        <v>#N/A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>
      <c r="A63" s="107"/>
      <c r="B63" s="111">
        <v>62.0</v>
      </c>
      <c r="C63" s="88">
        <f t="shared" si="1"/>
        <v>-54.83673782</v>
      </c>
      <c r="D63" s="89" t="str">
        <f>VLOOKUP(A63,'Classement RoC'!$B$2:$C$150,1,0)</f>
        <v>#N/A</v>
      </c>
      <c r="E63" s="118" t="str">
        <f t="shared" si="2"/>
        <v>#N/A</v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>
      <c r="A64" s="107"/>
      <c r="B64" s="108">
        <v>63.0</v>
      </c>
      <c r="C64" s="88">
        <f t="shared" si="1"/>
        <v>-63.72079504</v>
      </c>
      <c r="D64" s="89" t="str">
        <f>VLOOKUP(A64,'Classement RoC'!$B$2:$C$150,1,0)</f>
        <v>#N/A</v>
      </c>
      <c r="E64" s="118" t="str">
        <f t="shared" si="2"/>
        <v>#N/A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>
      <c r="A65" s="107"/>
      <c r="B65" s="111">
        <v>64.0</v>
      </c>
      <c r="C65" s="88">
        <f t="shared" si="1"/>
        <v>-72.53761576</v>
      </c>
      <c r="D65" s="89" t="str">
        <f>VLOOKUP(A65,'Classement RoC'!$B$2:$C$150,1,0)</f>
        <v>#N/A</v>
      </c>
      <c r="E65" s="118" t="str">
        <f t="shared" si="2"/>
        <v>#N/A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>
      <c r="A66" s="107"/>
      <c r="B66" s="108">
        <v>65.0</v>
      </c>
      <c r="C66" s="88">
        <f t="shared" si="1"/>
        <v>-81.28912586</v>
      </c>
      <c r="D66" s="89" t="str">
        <f>VLOOKUP(A66,'Classement RoC'!$B$2:$C$150,1,0)</f>
        <v>#N/A</v>
      </c>
      <c r="E66" s="118" t="str">
        <f t="shared" si="2"/>
        <v>#N/A</v>
      </c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>
      <c r="A67" s="107"/>
      <c r="B67" s="111">
        <v>66.0</v>
      </c>
      <c r="C67" s="88">
        <f t="shared" si="1"/>
        <v>-89.97716375</v>
      </c>
      <c r="D67" s="89" t="str">
        <f>VLOOKUP(A67,'Classement RoC'!$B$2:$C$150,1,0)</f>
        <v>#N/A</v>
      </c>
      <c r="E67" s="118" t="str">
        <f t="shared" si="2"/>
        <v>#N/A</v>
      </c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>
      <c r="A68" s="107"/>
      <c r="B68" s="108">
        <v>67.0</v>
      </c>
      <c r="C68" s="88">
        <f t="shared" si="1"/>
        <v>-98.60348566</v>
      </c>
      <c r="D68" s="89" t="str">
        <f>VLOOKUP(A68,'Classement RoC'!$B$2:$C$150,1,0)</f>
        <v>#N/A</v>
      </c>
      <c r="E68" s="118" t="str">
        <f t="shared" si="2"/>
        <v>#N/A</v>
      </c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>
      <c r="A69" s="107"/>
      <c r="B69" s="111">
        <v>68.0</v>
      </c>
      <c r="C69" s="88">
        <f t="shared" si="1"/>
        <v>-107.1697706</v>
      </c>
      <c r="D69" s="89" t="str">
        <f>VLOOKUP(A69,'Classement RoC'!$B$2:$C$150,1,0)</f>
        <v>#N/A</v>
      </c>
      <c r="E69" s="118" t="str">
        <f t="shared" si="2"/>
        <v>#N/A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>
      <c r="A70" s="107"/>
      <c r="B70" s="108">
        <v>69.0</v>
      </c>
      <c r="C70" s="88">
        <f t="shared" si="1"/>
        <v>-115.6776248</v>
      </c>
      <c r="D70" s="89" t="str">
        <f>VLOOKUP(A70,'Classement RoC'!$B$2:$C$150,1,0)</f>
        <v>#N/A</v>
      </c>
      <c r="E70" s="118" t="str">
        <f t="shared" si="2"/>
        <v>#N/A</v>
      </c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>
      <c r="A71" s="107"/>
      <c r="B71" s="111">
        <v>70.0</v>
      </c>
      <c r="C71" s="88">
        <f t="shared" si="1"/>
        <v>-124.1285862</v>
      </c>
      <c r="D71" s="89" t="str">
        <f>VLOOKUP(A71,'Classement RoC'!$B$2:$C$150,1,0)</f>
        <v>#N/A</v>
      </c>
      <c r="E71" s="118" t="str">
        <f t="shared" si="2"/>
        <v>#N/A</v>
      </c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>
      <c r="A72" s="107"/>
      <c r="B72" s="108">
        <v>71.0</v>
      </c>
      <c r="C72" s="88">
        <f t="shared" si="1"/>
        <v>-132.5241279</v>
      </c>
      <c r="D72" s="89" t="str">
        <f>VLOOKUP(A72,'Classement RoC'!$B$2:$C$150,1,0)</f>
        <v>#N/A</v>
      </c>
      <c r="E72" s="118" t="str">
        <f t="shared" si="2"/>
        <v>#N/A</v>
      </c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>
      <c r="A73" s="107"/>
      <c r="B73" s="111">
        <v>72.0</v>
      </c>
      <c r="C73" s="88">
        <f t="shared" si="1"/>
        <v>-140.8656624</v>
      </c>
      <c r="D73" s="89" t="str">
        <f>VLOOKUP(A73,'Classement RoC'!$B$2:$C$150,1,0)</f>
        <v>#N/A</v>
      </c>
      <c r="E73" s="118" t="str">
        <f t="shared" si="2"/>
        <v>#N/A</v>
      </c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>
      <c r="A74" s="107"/>
      <c r="B74" s="108">
        <v>73.0</v>
      </c>
      <c r="C74" s="88">
        <f t="shared" si="1"/>
        <v>-149.1545443</v>
      </c>
      <c r="D74" s="89" t="str">
        <f>VLOOKUP(A74,'Classement RoC'!$B$2:$C$150,1,0)</f>
        <v>#N/A</v>
      </c>
      <c r="E74" s="118" t="str">
        <f t="shared" si="2"/>
        <v>#N/A</v>
      </c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>
      <c r="A75" s="107"/>
      <c r="B75" s="111">
        <v>74.0</v>
      </c>
      <c r="C75" s="88">
        <f t="shared" si="1"/>
        <v>-157.392074</v>
      </c>
      <c r="D75" s="89" t="str">
        <f>VLOOKUP(A75,'Classement RoC'!$B$2:$C$150,1,0)</f>
        <v>#N/A</v>
      </c>
      <c r="E75" s="118" t="str">
        <f t="shared" si="2"/>
        <v>#N/A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>
      <c r="A76" s="107"/>
      <c r="B76" s="108">
        <v>75.0</v>
      </c>
      <c r="C76" s="88">
        <f t="shared" si="1"/>
        <v>-165.5795005</v>
      </c>
      <c r="D76" s="89" t="str">
        <f>VLOOKUP(A76,'Classement RoC'!$B$2:$C$150,1,0)</f>
        <v>#N/A</v>
      </c>
      <c r="E76" s="118" t="str">
        <f t="shared" si="2"/>
        <v>#N/A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>
      <c r="A77" s="107"/>
      <c r="B77" s="111">
        <v>76.0</v>
      </c>
      <c r="C77" s="88">
        <f t="shared" si="1"/>
        <v>-173.718024</v>
      </c>
      <c r="D77" s="89" t="str">
        <f>VLOOKUP(A77,'Classement RoC'!$B$2:$C$150,1,0)</f>
        <v>#N/A</v>
      </c>
      <c r="E77" s="118" t="str">
        <f t="shared" si="2"/>
        <v>#N/A</v>
      </c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>
      <c r="A78" s="107"/>
      <c r="B78" s="108">
        <v>77.0</v>
      </c>
      <c r="C78" s="88">
        <f t="shared" si="1"/>
        <v>-181.8087984</v>
      </c>
      <c r="D78" s="89" t="str">
        <f>VLOOKUP(A78,'Classement RoC'!$B$2:$C$150,1,0)</f>
        <v>#N/A</v>
      </c>
      <c r="E78" s="118" t="str">
        <f t="shared" si="2"/>
        <v>#N/A</v>
      </c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>
      <c r="A79" s="107"/>
      <c r="B79" s="111">
        <v>78.0</v>
      </c>
      <c r="C79" s="88">
        <f t="shared" si="1"/>
        <v>-189.8529341</v>
      </c>
      <c r="D79" s="89" t="str">
        <f>VLOOKUP(A79,'Classement RoC'!$B$2:$C$150,1,0)</f>
        <v>#N/A</v>
      </c>
      <c r="E79" s="118" t="str">
        <f t="shared" si="2"/>
        <v>#N/A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>
      <c r="A80" s="107"/>
      <c r="B80" s="108">
        <v>79.0</v>
      </c>
      <c r="C80" s="88">
        <f t="shared" si="1"/>
        <v>-197.8514996</v>
      </c>
      <c r="D80" s="89" t="str">
        <f>VLOOKUP(A80,'Classement RoC'!$B$2:$C$150,1,0)</f>
        <v>#N/A</v>
      </c>
      <c r="E80" s="118" t="str">
        <f t="shared" si="2"/>
        <v>#N/A</v>
      </c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>
      <c r="A81" s="107"/>
      <c r="B81" s="111">
        <v>80.0</v>
      </c>
      <c r="C81" s="88">
        <f t="shared" si="1"/>
        <v>-205.8055243</v>
      </c>
      <c r="D81" s="89" t="str">
        <f>VLOOKUP(A81,'Classement RoC'!$B$2:$C$150,1,0)</f>
        <v>#N/A</v>
      </c>
      <c r="E81" s="118" t="str">
        <f t="shared" si="2"/>
        <v>#N/A</v>
      </c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>
      <c r="A82" s="107"/>
      <c r="B82" s="108">
        <v>81.0</v>
      </c>
      <c r="C82" s="88">
        <f t="shared" si="1"/>
        <v>-213.716</v>
      </c>
      <c r="D82" s="89" t="str">
        <f>VLOOKUP(A82,'Classement RoC'!$B$2:$C$150,1,0)</f>
        <v>#N/A</v>
      </c>
      <c r="E82" s="118" t="str">
        <f t="shared" si="2"/>
        <v>#N/A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>
      <c r="A83" s="107"/>
      <c r="B83" s="111">
        <v>82.0</v>
      </c>
      <c r="C83" s="88">
        <f t="shared" si="1"/>
        <v>-221.5838827</v>
      </c>
      <c r="D83" s="89" t="str">
        <f>VLOOKUP(A83,'Classement RoC'!$B$2:$C$150,1,0)</f>
        <v>#N/A</v>
      </c>
      <c r="E83" s="118" t="str">
        <f t="shared" si="2"/>
        <v>#N/A</v>
      </c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>
      <c r="A84" s="107"/>
      <c r="B84" s="108">
        <v>83.0</v>
      </c>
      <c r="C84" s="88">
        <f t="shared" si="1"/>
        <v>-229.4100947</v>
      </c>
      <c r="D84" s="89" t="str">
        <f>VLOOKUP(A84,'Classement RoC'!$B$2:$C$150,1,0)</f>
        <v>#N/A</v>
      </c>
      <c r="E84" s="118" t="str">
        <f t="shared" si="2"/>
        <v>#N/A</v>
      </c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>
      <c r="A85" s="107"/>
      <c r="B85" s="111">
        <v>84.0</v>
      </c>
      <c r="C85" s="88">
        <f t="shared" si="1"/>
        <v>-237.1955259</v>
      </c>
      <c r="D85" s="89" t="str">
        <f>VLOOKUP(A85,'Classement RoC'!$B$2:$C$150,1,0)</f>
        <v>#N/A</v>
      </c>
      <c r="E85" s="118" t="str">
        <f t="shared" si="2"/>
        <v>#N/A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>
      <c r="A86" s="107"/>
      <c r="B86" s="108">
        <v>85.0</v>
      </c>
      <c r="C86" s="88">
        <f t="shared" si="1"/>
        <v>-244.9410356</v>
      </c>
      <c r="D86" s="89" t="str">
        <f>VLOOKUP(A86,'Classement RoC'!$B$2:$C$150,1,0)</f>
        <v>#N/A</v>
      </c>
      <c r="E86" s="118" t="str">
        <f t="shared" si="2"/>
        <v>#N/A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>
      <c r="A87" s="107"/>
      <c r="B87" s="111">
        <v>86.0</v>
      </c>
      <c r="C87" s="88">
        <f t="shared" si="1"/>
        <v>-252.6474534</v>
      </c>
      <c r="D87" s="89" t="str">
        <f>VLOOKUP(A87,'Classement RoC'!$B$2:$C$150,1,0)</f>
        <v>#N/A</v>
      </c>
      <c r="E87" s="118" t="str">
        <f t="shared" si="2"/>
        <v>#N/A</v>
      </c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>
      <c r="A88" s="107"/>
      <c r="B88" s="108">
        <v>87.0</v>
      </c>
      <c r="C88" s="88">
        <f t="shared" si="1"/>
        <v>-260.3155813</v>
      </c>
      <c r="D88" s="89" t="str">
        <f>VLOOKUP(A88,'Classement RoC'!$B$2:$C$150,1,0)</f>
        <v>#N/A</v>
      </c>
      <c r="E88" s="118" t="str">
        <f t="shared" si="2"/>
        <v>#N/A</v>
      </c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>
      <c r="A89" s="107"/>
      <c r="B89" s="111">
        <v>88.0</v>
      </c>
      <c r="C89" s="88">
        <f t="shared" si="1"/>
        <v>-267.9461945</v>
      </c>
      <c r="D89" s="89" t="str">
        <f>VLOOKUP(A89,'Classement RoC'!$B$2:$C$150,1,0)</f>
        <v>#N/A</v>
      </c>
      <c r="E89" s="118" t="str">
        <f t="shared" si="2"/>
        <v>#N/A</v>
      </c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>
      <c r="A90" s="107"/>
      <c r="B90" s="108">
        <v>89.0</v>
      </c>
      <c r="C90" s="88">
        <f t="shared" si="1"/>
        <v>-275.5400427</v>
      </c>
      <c r="D90" s="89" t="str">
        <f>VLOOKUP(A90,'Classement RoC'!$B$2:$C$150,1,0)</f>
        <v>#N/A</v>
      </c>
      <c r="E90" s="118" t="str">
        <f t="shared" si="2"/>
        <v>#N/A</v>
      </c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>
      <c r="A91" s="107"/>
      <c r="B91" s="111">
        <v>90.0</v>
      </c>
      <c r="C91" s="88">
        <f t="shared" si="1"/>
        <v>-283.0978511</v>
      </c>
      <c r="D91" s="89" t="str">
        <f>VLOOKUP(A91,'Classement RoC'!$B$2:$C$150,1,0)</f>
        <v>#N/A</v>
      </c>
      <c r="E91" s="118" t="str">
        <f t="shared" si="2"/>
        <v>#N/A</v>
      </c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>
      <c r="A92" s="107"/>
      <c r="B92" s="108">
        <v>91.0</v>
      </c>
      <c r="C92" s="88">
        <f t="shared" si="1"/>
        <v>-290.6203219</v>
      </c>
      <c r="D92" s="89" t="str">
        <f>VLOOKUP(A92,'Classement RoC'!$B$2:$C$150,1,0)</f>
        <v>#N/A</v>
      </c>
      <c r="E92" s="118" t="str">
        <f t="shared" si="2"/>
        <v>#N/A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>
      <c r="A93" s="107"/>
      <c r="B93" s="111">
        <v>92.0</v>
      </c>
      <c r="C93" s="88">
        <f t="shared" si="1"/>
        <v>-298.1081347</v>
      </c>
      <c r="D93" s="89" t="str">
        <f>VLOOKUP(A93,'Classement RoC'!$B$2:$C$150,1,0)</f>
        <v>#N/A</v>
      </c>
      <c r="E93" s="118" t="str">
        <f t="shared" si="2"/>
        <v>#N/A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>
      <c r="A94" s="107"/>
      <c r="B94" s="108">
        <v>93.0</v>
      </c>
      <c r="C94" s="88">
        <f t="shared" si="1"/>
        <v>-305.561948</v>
      </c>
      <c r="D94" s="89" t="str">
        <f>VLOOKUP(A94,'Classement RoC'!$B$2:$C$150,1,0)</f>
        <v>#N/A</v>
      </c>
      <c r="E94" s="118" t="str">
        <f t="shared" si="2"/>
        <v>#N/A</v>
      </c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>
      <c r="A95" s="107"/>
      <c r="B95" s="111">
        <v>94.0</v>
      </c>
      <c r="C95" s="88">
        <f t="shared" si="1"/>
        <v>-312.9823999</v>
      </c>
      <c r="D95" s="89" t="str">
        <f>VLOOKUP(A95,'Classement RoC'!$B$2:$C$150,1,0)</f>
        <v>#N/A</v>
      </c>
      <c r="E95" s="118" t="str">
        <f t="shared" si="2"/>
        <v>#N/A</v>
      </c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>
      <c r="A96" s="107"/>
      <c r="B96" s="108">
        <v>95.0</v>
      </c>
      <c r="C96" s="88">
        <f t="shared" si="1"/>
        <v>-320.3701089</v>
      </c>
      <c r="D96" s="89" t="str">
        <f>VLOOKUP(A96,'Classement RoC'!$B$2:$C$150,1,0)</f>
        <v>#N/A</v>
      </c>
      <c r="E96" s="118" t="str">
        <f t="shared" si="2"/>
        <v>#N/A</v>
      </c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>
      <c r="A97" s="107"/>
      <c r="B97" s="111">
        <v>96.0</v>
      </c>
      <c r="C97" s="88">
        <f t="shared" si="1"/>
        <v>-327.7256747</v>
      </c>
      <c r="D97" s="89" t="str">
        <f>VLOOKUP(A97,'Classement RoC'!$B$2:$C$150,1,0)</f>
        <v>#N/A</v>
      </c>
      <c r="E97" s="118" t="str">
        <f t="shared" si="2"/>
        <v>#N/A</v>
      </c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>
      <c r="A98" s="107"/>
      <c r="B98" s="108">
        <v>97.0</v>
      </c>
      <c r="C98" s="88">
        <f t="shared" si="1"/>
        <v>-335.0496791</v>
      </c>
      <c r="D98" s="89" t="str">
        <f>VLOOKUP(A98,'Classement RoC'!$B$2:$C$150,1,0)</f>
        <v>#N/A</v>
      </c>
      <c r="E98" s="118" t="str">
        <f t="shared" si="2"/>
        <v>#N/A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>
      <c r="A99" s="107"/>
      <c r="B99" s="111">
        <v>98.0</v>
      </c>
      <c r="C99" s="88">
        <f t="shared" si="1"/>
        <v>-342.3426867</v>
      </c>
      <c r="D99" s="89" t="str">
        <f>VLOOKUP(A99,'Classement RoC'!$B$2:$C$150,1,0)</f>
        <v>#N/A</v>
      </c>
      <c r="E99" s="118" t="str">
        <f t="shared" si="2"/>
        <v>#N/A</v>
      </c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>
      <c r="A100" s="107"/>
      <c r="B100" s="108">
        <v>99.0</v>
      </c>
      <c r="C100" s="88">
        <f t="shared" si="1"/>
        <v>-349.6052454</v>
      </c>
      <c r="D100" s="89" t="str">
        <f>VLOOKUP(A100,'Classement RoC'!$B$2:$C$150,1,0)</f>
        <v>#N/A</v>
      </c>
      <c r="E100" s="118" t="str">
        <f t="shared" si="2"/>
        <v>#N/A</v>
      </c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>
      <c r="A101" s="107"/>
      <c r="B101" s="111">
        <v>100.0</v>
      </c>
      <c r="C101" s="88">
        <f t="shared" si="1"/>
        <v>-356.8378875</v>
      </c>
      <c r="D101" s="89" t="str">
        <f>VLOOKUP(A101,'Classement RoC'!$B$2:$C$150,1,0)</f>
        <v>#N/A</v>
      </c>
      <c r="E101" s="118" t="str">
        <f t="shared" si="2"/>
        <v>#N/A</v>
      </c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>
      <c r="A102" s="107"/>
      <c r="B102" s="108">
        <v>101.0</v>
      </c>
      <c r="C102" s="88">
        <f t="shared" si="1"/>
        <v>-364.0411298</v>
      </c>
      <c r="D102" s="89" t="str">
        <f>VLOOKUP(A102,'Classement RoC'!$B$2:$C$150,1,0)</f>
        <v>#N/A</v>
      </c>
      <c r="E102" s="118" t="str">
        <f t="shared" si="2"/>
        <v>#N/A</v>
      </c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>
      <c r="A103" s="107"/>
      <c r="B103" s="111">
        <v>102.0</v>
      </c>
      <c r="C103" s="88">
        <f t="shared" si="1"/>
        <v>-371.2154745</v>
      </c>
      <c r="D103" s="89" t="str">
        <f>VLOOKUP(A103,'Classement RoC'!$B$2:$C$150,1,0)</f>
        <v>#N/A</v>
      </c>
      <c r="E103" s="118" t="str">
        <f t="shared" si="2"/>
        <v>#N/A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>
      <c r="A104" s="107"/>
      <c r="B104" s="108">
        <v>103.0</v>
      </c>
      <c r="C104" s="88">
        <f t="shared" si="1"/>
        <v>-378.3614097</v>
      </c>
      <c r="D104" s="89" t="str">
        <f>VLOOKUP(A104,'Classement RoC'!$B$2:$C$150,1,0)</f>
        <v>#N/A</v>
      </c>
      <c r="E104" s="118" t="str">
        <f t="shared" si="2"/>
        <v>#N/A</v>
      </c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>
      <c r="A105" s="107"/>
      <c r="B105" s="111">
        <v>104.0</v>
      </c>
      <c r="C105" s="88">
        <f t="shared" si="1"/>
        <v>-385.4794101</v>
      </c>
      <c r="D105" s="89" t="str">
        <f>VLOOKUP(A105,'Classement RoC'!$B$2:$C$150,1,0)</f>
        <v>#N/A</v>
      </c>
      <c r="E105" s="118" t="str">
        <f t="shared" si="2"/>
        <v>#N/A</v>
      </c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>
      <c r="A106" s="107"/>
      <c r="B106" s="108">
        <v>105.0</v>
      </c>
      <c r="C106" s="88">
        <f t="shared" si="1"/>
        <v>-392.5699371</v>
      </c>
      <c r="D106" s="89" t="str">
        <f>VLOOKUP(A106,'Classement RoC'!$B$2:$C$150,1,0)</f>
        <v>#N/A</v>
      </c>
      <c r="E106" s="118" t="str">
        <f t="shared" si="2"/>
        <v>#N/A</v>
      </c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>
      <c r="A107" s="107"/>
      <c r="B107" s="111">
        <v>106.0</v>
      </c>
      <c r="C107" s="88">
        <f t="shared" si="1"/>
        <v>-399.6334398</v>
      </c>
      <c r="D107" s="89" t="str">
        <f>VLOOKUP(A107,'Classement RoC'!$B$2:$C$150,1,0)</f>
        <v>#N/A</v>
      </c>
      <c r="E107" s="118" t="str">
        <f t="shared" si="2"/>
        <v>#N/A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>
      <c r="A108" s="107"/>
      <c r="B108" s="108">
        <v>107.0</v>
      </c>
      <c r="C108" s="88">
        <f t="shared" si="1"/>
        <v>-406.670355</v>
      </c>
      <c r="D108" s="89" t="str">
        <f>VLOOKUP(A108,'Classement RoC'!$B$2:$C$150,1,0)</f>
        <v>#N/A</v>
      </c>
      <c r="E108" s="118" t="str">
        <f t="shared" si="2"/>
        <v>#N/A</v>
      </c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>
      <c r="A109" s="107"/>
      <c r="B109" s="111">
        <v>108.0</v>
      </c>
      <c r="C109" s="88">
        <f t="shared" si="1"/>
        <v>-413.6811079</v>
      </c>
      <c r="D109" s="89" t="str">
        <f>VLOOKUP(A109,'Classement RoC'!$B$2:$C$150,1,0)</f>
        <v>#N/A</v>
      </c>
      <c r="E109" s="118" t="str">
        <f t="shared" si="2"/>
        <v>#N/A</v>
      </c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>
      <c r="A110" s="107"/>
      <c r="B110" s="108">
        <v>109.0</v>
      </c>
      <c r="C110" s="88">
        <f t="shared" si="1"/>
        <v>-420.6661127</v>
      </c>
      <c r="D110" s="89" t="str">
        <f>VLOOKUP(A110,'Classement RoC'!$B$2:$C$150,1,0)</f>
        <v>#N/A</v>
      </c>
      <c r="E110" s="118" t="str">
        <f t="shared" si="2"/>
        <v>#N/A</v>
      </c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>
      <c r="A111" s="107"/>
      <c r="B111" s="111">
        <v>110.0</v>
      </c>
      <c r="C111" s="88">
        <f t="shared" si="1"/>
        <v>-427.6257724</v>
      </c>
      <c r="D111" s="89" t="str">
        <f>VLOOKUP(A111,'Classement RoC'!$B$2:$C$150,1,0)</f>
        <v>#N/A</v>
      </c>
      <c r="E111" s="118" t="str">
        <f t="shared" si="2"/>
        <v>#N/A</v>
      </c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>
      <c r="A112" s="107"/>
      <c r="B112" s="108">
        <v>111.0</v>
      </c>
      <c r="C112" s="88">
        <f t="shared" si="1"/>
        <v>-434.56048</v>
      </c>
      <c r="D112" s="89" t="str">
        <f>VLOOKUP(A112,'Classement RoC'!$B$2:$C$150,1,0)</f>
        <v>#N/A</v>
      </c>
      <c r="E112" s="118" t="str">
        <f t="shared" si="2"/>
        <v>#N/A</v>
      </c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>
      <c r="A113" s="107"/>
      <c r="B113" s="111">
        <v>112.0</v>
      </c>
      <c r="C113" s="88">
        <f t="shared" si="1"/>
        <v>-441.470618</v>
      </c>
      <c r="D113" s="89" t="str">
        <f>VLOOKUP(A113,'Classement RoC'!$B$2:$C$150,1,0)</f>
        <v>#N/A</v>
      </c>
      <c r="E113" s="118" t="str">
        <f t="shared" si="2"/>
        <v>#N/A</v>
      </c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>
      <c r="A114" s="107"/>
      <c r="B114" s="108">
        <v>113.0</v>
      </c>
      <c r="C114" s="88">
        <f t="shared" si="1"/>
        <v>-448.3565595</v>
      </c>
      <c r="D114" s="89" t="str">
        <f>VLOOKUP(A114,'Classement RoC'!$B$2:$C$150,1,0)</f>
        <v>#N/A</v>
      </c>
      <c r="E114" s="118" t="str">
        <f t="shared" si="2"/>
        <v>#N/A</v>
      </c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>
      <c r="A115" s="107"/>
      <c r="B115" s="111">
        <v>114.0</v>
      </c>
      <c r="C115" s="88">
        <f t="shared" si="1"/>
        <v>-455.2186682</v>
      </c>
      <c r="D115" s="89" t="str">
        <f>VLOOKUP(A115,'Classement RoC'!$B$2:$C$150,1,0)</f>
        <v>#N/A</v>
      </c>
      <c r="E115" s="118" t="str">
        <f t="shared" si="2"/>
        <v>#N/A</v>
      </c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>
      <c r="A116" s="107"/>
      <c r="B116" s="108">
        <v>115.0</v>
      </c>
      <c r="C116" s="88">
        <f t="shared" si="1"/>
        <v>-462.0572986</v>
      </c>
      <c r="D116" s="89" t="str">
        <f>VLOOKUP(A116,'Classement RoC'!$B$2:$C$150,1,0)</f>
        <v>#N/A</v>
      </c>
      <c r="E116" s="118" t="str">
        <f t="shared" si="2"/>
        <v>#N/A</v>
      </c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>
      <c r="A117" s="107"/>
      <c r="B117" s="111">
        <v>116.0</v>
      </c>
      <c r="C117" s="88">
        <f t="shared" si="1"/>
        <v>-468.8727966</v>
      </c>
      <c r="D117" s="89" t="str">
        <f>VLOOKUP(A117,'Classement RoC'!$B$2:$C$150,1,0)</f>
        <v>#N/A</v>
      </c>
      <c r="E117" s="118" t="str">
        <f t="shared" si="2"/>
        <v>#N/A</v>
      </c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>
      <c r="A118" s="107"/>
      <c r="B118" s="108">
        <v>117.0</v>
      </c>
      <c r="C118" s="88">
        <f t="shared" si="1"/>
        <v>-475.6654995</v>
      </c>
      <c r="D118" s="89" t="str">
        <f>VLOOKUP(A118,'Classement RoC'!$B$2:$C$150,1,0)</f>
        <v>#N/A</v>
      </c>
      <c r="E118" s="118" t="str">
        <f t="shared" si="2"/>
        <v>#N/A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>
      <c r="A119" s="107"/>
      <c r="B119" s="111">
        <v>118.0</v>
      </c>
      <c r="C119" s="88">
        <f t="shared" si="1"/>
        <v>-482.4357366</v>
      </c>
      <c r="D119" s="89" t="str">
        <f>VLOOKUP(A119,'Classement RoC'!$B$2:$C$150,1,0)</f>
        <v>#N/A</v>
      </c>
      <c r="E119" s="118" t="str">
        <f t="shared" si="2"/>
        <v>#N/A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>
      <c r="A120" s="107"/>
      <c r="B120" s="108">
        <v>119.0</v>
      </c>
      <c r="C120" s="88">
        <f t="shared" si="1"/>
        <v>-489.1838292</v>
      </c>
      <c r="D120" s="89" t="str">
        <f>VLOOKUP(A120,'Classement RoC'!$B$2:$C$150,1,0)</f>
        <v>#N/A</v>
      </c>
      <c r="E120" s="118" t="str">
        <f t="shared" si="2"/>
        <v>#N/A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>
      <c r="A121" s="107"/>
      <c r="B121" s="111">
        <v>120.0</v>
      </c>
      <c r="C121" s="88">
        <f t="shared" si="1"/>
        <v>-495.910091</v>
      </c>
      <c r="D121" s="89" t="str">
        <f>VLOOKUP(A121,'Classement RoC'!$B$2:$C$150,1,0)</f>
        <v>#N/A</v>
      </c>
      <c r="E121" s="118" t="str">
        <f t="shared" si="2"/>
        <v>#N/A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>
      <c r="A122" s="107"/>
      <c r="B122" s="108">
        <v>121.0</v>
      </c>
      <c r="C122" s="88">
        <f t="shared" si="1"/>
        <v>-502.6148284</v>
      </c>
      <c r="D122" s="89" t="str">
        <f>VLOOKUP(A122,'Classement RoC'!$B$2:$C$150,1,0)</f>
        <v>#N/A</v>
      </c>
      <c r="E122" s="118" t="str">
        <f t="shared" si="2"/>
        <v>#N/A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>
      <c r="A123" s="107"/>
      <c r="B123" s="111">
        <v>122.0</v>
      </c>
      <c r="C123" s="88">
        <f t="shared" si="1"/>
        <v>-509.2983404</v>
      </c>
      <c r="D123" s="89" t="str">
        <f>VLOOKUP(A123,'Classement RoC'!$B$2:$C$150,1,0)</f>
        <v>#N/A</v>
      </c>
      <c r="E123" s="118" t="str">
        <f t="shared" si="2"/>
        <v>#N/A</v>
      </c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>
      <c r="A124" s="107"/>
      <c r="B124" s="108">
        <v>123.0</v>
      </c>
      <c r="C124" s="88">
        <f t="shared" si="1"/>
        <v>-515.9609194</v>
      </c>
      <c r="D124" s="89" t="str">
        <f>VLOOKUP(A124,'Classement RoC'!$B$2:$C$150,1,0)</f>
        <v>#N/A</v>
      </c>
      <c r="E124" s="118" t="str">
        <f t="shared" si="2"/>
        <v>#N/A</v>
      </c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>
      <c r="A125" s="107"/>
      <c r="B125" s="111">
        <v>124.0</v>
      </c>
      <c r="C125" s="88">
        <f t="shared" si="1"/>
        <v>-522.6028509</v>
      </c>
      <c r="D125" s="89" t="str">
        <f>VLOOKUP(A125,'Classement RoC'!$B$2:$C$150,1,0)</f>
        <v>#N/A</v>
      </c>
      <c r="E125" s="118" t="str">
        <f t="shared" si="2"/>
        <v>#N/A</v>
      </c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>
      <c r="A126" s="107"/>
      <c r="B126" s="108">
        <v>125.0</v>
      </c>
      <c r="C126" s="88">
        <f t="shared" si="1"/>
        <v>-529.2244139</v>
      </c>
      <c r="D126" s="89" t="str">
        <f>VLOOKUP(A126,'Classement RoC'!$B$2:$C$150,1,0)</f>
        <v>#N/A</v>
      </c>
      <c r="E126" s="118" t="str">
        <f t="shared" si="2"/>
        <v>#N/A</v>
      </c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>
      <c r="A127" s="107"/>
      <c r="B127" s="111">
        <v>126.0</v>
      </c>
      <c r="C127" s="88">
        <f t="shared" si="1"/>
        <v>-535.8258812</v>
      </c>
      <c r="D127" s="89" t="str">
        <f>VLOOKUP(A127,'Classement RoC'!$B$2:$C$150,1,0)</f>
        <v>#N/A</v>
      </c>
      <c r="E127" s="118" t="str">
        <f t="shared" si="2"/>
        <v>#N/A</v>
      </c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>
      <c r="A128" s="107"/>
      <c r="B128" s="108">
        <v>127.0</v>
      </c>
      <c r="C128" s="88">
        <f t="shared" si="1"/>
        <v>-542.4075195</v>
      </c>
      <c r="D128" s="89" t="str">
        <f>VLOOKUP(A128,'Classement RoC'!$B$2:$C$150,1,0)</f>
        <v>#N/A</v>
      </c>
      <c r="E128" s="118" t="str">
        <f t="shared" si="2"/>
        <v>#N/A</v>
      </c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>
      <c r="A129" s="107"/>
      <c r="B129" s="111">
        <v>128.0</v>
      </c>
      <c r="C129" s="88">
        <f t="shared" si="1"/>
        <v>-548.9695896</v>
      </c>
      <c r="D129" s="89" t="str">
        <f>VLOOKUP(A129,'Classement RoC'!$B$2:$C$150,1,0)</f>
        <v>#N/A</v>
      </c>
      <c r="E129" s="118" t="str">
        <f t="shared" si="2"/>
        <v>#N/A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>
      <c r="A130" s="107"/>
      <c r="B130" s="108">
        <v>129.0</v>
      </c>
      <c r="C130" s="88">
        <f t="shared" si="1"/>
        <v>-555.5123464</v>
      </c>
      <c r="D130" s="89" t="str">
        <f>VLOOKUP(A130,'Classement RoC'!$B$2:$C$150,1,0)</f>
        <v>#N/A</v>
      </c>
      <c r="E130" s="118" t="str">
        <f t="shared" si="2"/>
        <v>#N/A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>
      <c r="A131" s="107"/>
      <c r="B131" s="111">
        <v>130.0</v>
      </c>
      <c r="C131" s="88">
        <f t="shared" si="1"/>
        <v>-562.0360395</v>
      </c>
      <c r="D131" s="89" t="str">
        <f>VLOOKUP(A131,'Classement RoC'!$B$2:$C$150,1,0)</f>
        <v>#N/A</v>
      </c>
      <c r="E131" s="118" t="str">
        <f t="shared" si="2"/>
        <v>#N/A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>
      <c r="A132" s="107"/>
      <c r="B132" s="108">
        <v>131.0</v>
      </c>
      <c r="C132" s="88">
        <f t="shared" si="1"/>
        <v>-568.5409131</v>
      </c>
      <c r="D132" s="89" t="str">
        <f>VLOOKUP(A132,'Classement RoC'!$B$2:$C$150,1,0)</f>
        <v>#N/A</v>
      </c>
      <c r="E132" s="118" t="str">
        <f t="shared" si="2"/>
        <v>#N/A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>
      <c r="A133" s="107"/>
      <c r="B133" s="111">
        <v>132.0</v>
      </c>
      <c r="C133" s="88">
        <f t="shared" si="1"/>
        <v>-575.0272058</v>
      </c>
      <c r="D133" s="89" t="str">
        <f>VLOOKUP(A133,'Classement RoC'!$B$2:$C$150,1,0)</f>
        <v>#N/A</v>
      </c>
      <c r="E133" s="118" t="str">
        <f t="shared" si="2"/>
        <v>#N/A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>
      <c r="A134" s="107"/>
      <c r="B134" s="108">
        <v>133.0</v>
      </c>
      <c r="C134" s="88">
        <f t="shared" si="1"/>
        <v>-581.4951517</v>
      </c>
      <c r="D134" s="89" t="str">
        <f>VLOOKUP(A134,'Classement RoC'!$B$2:$C$150,1,0)</f>
        <v>#N/A</v>
      </c>
      <c r="E134" s="118" t="str">
        <f t="shared" si="2"/>
        <v>#N/A</v>
      </c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>
      <c r="A135" s="107"/>
      <c r="B135" s="111">
        <v>134.0</v>
      </c>
      <c r="C135" s="88">
        <f t="shared" si="1"/>
        <v>-587.9449795</v>
      </c>
      <c r="D135" s="89" t="str">
        <f>VLOOKUP(A135,'Classement RoC'!$B$2:$C$150,1,0)</f>
        <v>#N/A</v>
      </c>
      <c r="E135" s="118" t="str">
        <f t="shared" si="2"/>
        <v>#N/A</v>
      </c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>
      <c r="A136" s="107"/>
      <c r="B136" s="108">
        <v>135.0</v>
      </c>
      <c r="C136" s="88">
        <f t="shared" si="1"/>
        <v>-594.3769134</v>
      </c>
      <c r="D136" s="89" t="str">
        <f>VLOOKUP(A136,'Classement RoC'!$B$2:$C$150,1,0)</f>
        <v>#N/A</v>
      </c>
      <c r="E136" s="118" t="str">
        <f t="shared" si="2"/>
        <v>#N/A</v>
      </c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>
      <c r="A137" s="107"/>
      <c r="B137" s="111">
        <v>136.0</v>
      </c>
      <c r="C137" s="88">
        <f t="shared" si="1"/>
        <v>-600.7911727</v>
      </c>
      <c r="D137" s="89" t="str">
        <f>VLOOKUP(A137,'Classement RoC'!$B$2:$C$150,1,0)</f>
        <v>#N/A</v>
      </c>
      <c r="E137" s="118" t="str">
        <f t="shared" si="2"/>
        <v>#N/A</v>
      </c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>
      <c r="A138" s="107"/>
      <c r="B138" s="108">
        <v>137.0</v>
      </c>
      <c r="C138" s="88">
        <f t="shared" si="1"/>
        <v>-607.1879725</v>
      </c>
      <c r="D138" s="89" t="str">
        <f>VLOOKUP(A138,'Classement RoC'!$B$2:$C$150,1,0)</f>
        <v>#N/A</v>
      </c>
      <c r="E138" s="118" t="str">
        <f t="shared" si="2"/>
        <v>#N/A</v>
      </c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>
      <c r="A139" s="107"/>
      <c r="B139" s="111">
        <v>138.0</v>
      </c>
      <c r="C139" s="88">
        <f t="shared" si="1"/>
        <v>-613.5675233</v>
      </c>
      <c r="D139" s="89" t="str">
        <f>VLOOKUP(A139,'Classement RoC'!$B$2:$C$150,1,0)</f>
        <v>#N/A</v>
      </c>
      <c r="E139" s="118" t="str">
        <f t="shared" si="2"/>
        <v>#N/A</v>
      </c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>
      <c r="A140" s="107"/>
      <c r="B140" s="108">
        <v>139.0</v>
      </c>
      <c r="C140" s="88">
        <f t="shared" si="1"/>
        <v>-619.9300314</v>
      </c>
      <c r="D140" s="89" t="str">
        <f>VLOOKUP(A140,'Classement RoC'!$B$2:$C$150,1,0)</f>
        <v>#N/A</v>
      </c>
      <c r="E140" s="118" t="str">
        <f t="shared" si="2"/>
        <v>#N/A</v>
      </c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>
      <c r="A141" s="107"/>
      <c r="B141" s="111">
        <v>140.0</v>
      </c>
      <c r="C141" s="88">
        <f t="shared" si="1"/>
        <v>-626.2756989</v>
      </c>
      <c r="D141" s="89" t="str">
        <f>VLOOKUP(A141,'Classement RoC'!$B$2:$C$150,1,0)</f>
        <v>#N/A</v>
      </c>
      <c r="E141" s="118" t="str">
        <f t="shared" si="2"/>
        <v>#N/A</v>
      </c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>
      <c r="A142" s="107"/>
      <c r="B142" s="108">
        <v>141.0</v>
      </c>
      <c r="C142" s="88">
        <f t="shared" si="1"/>
        <v>-632.604724</v>
      </c>
      <c r="D142" s="89" t="str">
        <f>VLOOKUP(A142,'Classement RoC'!$B$2:$C$150,1,0)</f>
        <v>#N/A</v>
      </c>
      <c r="E142" s="118" t="str">
        <f t="shared" si="2"/>
        <v>#N/A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>
      <c r="A143" s="107"/>
      <c r="B143" s="111">
        <v>142.0</v>
      </c>
      <c r="C143" s="88">
        <f t="shared" si="1"/>
        <v>-638.9173009</v>
      </c>
      <c r="D143" s="89" t="str">
        <f>VLOOKUP(A143,'Classement RoC'!$B$2:$C$150,1,0)</f>
        <v>#N/A</v>
      </c>
      <c r="E143" s="118" t="str">
        <f t="shared" si="2"/>
        <v>#N/A</v>
      </c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>
      <c r="A144" s="107"/>
      <c r="B144" s="108">
        <v>143.0</v>
      </c>
      <c r="C144" s="88">
        <f t="shared" si="1"/>
        <v>-645.2136199</v>
      </c>
      <c r="D144" s="89" t="str">
        <f>VLOOKUP(A144,'Classement RoC'!$B$2:$C$150,1,0)</f>
        <v>#N/A</v>
      </c>
      <c r="E144" s="118" t="str">
        <f t="shared" si="2"/>
        <v>#N/A</v>
      </c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>
      <c r="A145" s="107"/>
      <c r="B145" s="111">
        <v>144.0</v>
      </c>
      <c r="C145" s="88">
        <f t="shared" si="1"/>
        <v>-651.4938678</v>
      </c>
      <c r="D145" s="89" t="str">
        <f>VLOOKUP(A145,'Classement RoC'!$B$2:$C$150,1,0)</f>
        <v>#N/A</v>
      </c>
      <c r="E145" s="118" t="str">
        <f t="shared" si="2"/>
        <v>#N/A</v>
      </c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>
      <c r="A146" s="107"/>
      <c r="B146" s="108">
        <v>145.0</v>
      </c>
      <c r="C146" s="88">
        <f t="shared" si="1"/>
        <v>-657.7582277</v>
      </c>
      <c r="D146" s="89" t="str">
        <f>VLOOKUP(A146,'Classement RoC'!$B$2:$C$150,1,0)</f>
        <v>#N/A</v>
      </c>
      <c r="E146" s="118" t="str">
        <f t="shared" si="2"/>
        <v>#N/A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>
      <c r="A147" s="107"/>
      <c r="B147" s="111">
        <v>146.0</v>
      </c>
      <c r="C147" s="88">
        <f t="shared" si="1"/>
        <v>-664.0068791</v>
      </c>
      <c r="D147" s="89" t="str">
        <f>VLOOKUP(A147,'Classement RoC'!$B$2:$C$150,1,0)</f>
        <v>#N/A</v>
      </c>
      <c r="E147" s="118" t="str">
        <f t="shared" si="2"/>
        <v>#N/A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>
      <c r="A148" s="107"/>
      <c r="B148" s="108">
        <v>147.0</v>
      </c>
      <c r="C148" s="88">
        <f t="shared" si="1"/>
        <v>-670.2399981</v>
      </c>
      <c r="D148" s="89" t="str">
        <f>VLOOKUP(A148,'Classement RoC'!$B$2:$C$150,1,0)</f>
        <v>#N/A</v>
      </c>
      <c r="E148" s="118" t="str">
        <f t="shared" si="2"/>
        <v>#N/A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>
      <c r="A149" s="107"/>
      <c r="B149" s="111">
        <v>148.0</v>
      </c>
      <c r="C149" s="88">
        <f t="shared" si="1"/>
        <v>-676.4577576</v>
      </c>
      <c r="D149" s="89" t="str">
        <f>VLOOKUP(A149,'Classement RoC'!$B$2:$C$150,1,0)</f>
        <v>#N/A</v>
      </c>
      <c r="E149" s="118" t="str">
        <f t="shared" si="2"/>
        <v>#N/A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>
      <c r="A150" s="107"/>
      <c r="B150" s="108">
        <v>149.0</v>
      </c>
      <c r="C150" s="88">
        <f t="shared" si="1"/>
        <v>-682.6603273</v>
      </c>
      <c r="D150" s="89" t="str">
        <f>VLOOKUP(A150,'Classement RoC'!$B$2:$C$150,1,0)</f>
        <v>#N/A</v>
      </c>
      <c r="E150" s="118" t="str">
        <f t="shared" si="2"/>
        <v>#N/A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>
      <c r="A151" s="107"/>
      <c r="B151" s="111">
        <v>150.0</v>
      </c>
      <c r="C151" s="88">
        <f t="shared" si="1"/>
        <v>-688.8478734</v>
      </c>
      <c r="D151" s="89" t="str">
        <f>VLOOKUP(A151,'Classement RoC'!$B$2:$C$150,1,0)</f>
        <v>#N/A</v>
      </c>
      <c r="E151" s="118" t="str">
        <f t="shared" si="2"/>
        <v>#N/A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>
      <c r="A152" s="107"/>
      <c r="B152" s="108">
        <v>151.0</v>
      </c>
      <c r="C152" s="88">
        <f t="shared" si="1"/>
        <v>-695.0205594</v>
      </c>
      <c r="D152" s="89" t="str">
        <f>VLOOKUP(A152,'Classement RoC'!$B$2:$C$150,1,0)</f>
        <v>#N/A</v>
      </c>
      <c r="E152" s="118" t="str">
        <f t="shared" si="2"/>
        <v>#N/A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>
      <c r="A153" s="107"/>
      <c r="B153" s="111">
        <v>152.0</v>
      </c>
      <c r="C153" s="88">
        <f t="shared" si="1"/>
        <v>-701.1785455</v>
      </c>
      <c r="D153" s="89" t="str">
        <f>VLOOKUP(A153,'Classement RoC'!$B$2:$C$150,1,0)</f>
        <v>#N/A</v>
      </c>
      <c r="E153" s="118" t="str">
        <f t="shared" si="2"/>
        <v>#N/A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>
      <c r="A154" s="107"/>
      <c r="B154" s="108">
        <v>153.0</v>
      </c>
      <c r="C154" s="88">
        <f t="shared" si="1"/>
        <v>-707.3219893</v>
      </c>
      <c r="D154" s="89" t="str">
        <f>VLOOKUP(A154,'Classement RoC'!$B$2:$C$150,1,0)</f>
        <v>#N/A</v>
      </c>
      <c r="E154" s="118" t="str">
        <f t="shared" si="2"/>
        <v>#N/A</v>
      </c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>
      <c r="A155" s="107"/>
      <c r="B155" s="111">
        <v>154.0</v>
      </c>
      <c r="C155" s="88">
        <f t="shared" si="1"/>
        <v>-713.4510454</v>
      </c>
      <c r="D155" s="89" t="str">
        <f>VLOOKUP(A155,'Classement RoC'!$B$2:$C$150,1,0)</f>
        <v>#N/A</v>
      </c>
      <c r="E155" s="118" t="str">
        <f t="shared" si="2"/>
        <v>#N/A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>
      <c r="A156" s="107"/>
      <c r="B156" s="108">
        <v>155.0</v>
      </c>
      <c r="C156" s="88">
        <f t="shared" si="1"/>
        <v>-719.5658654</v>
      </c>
      <c r="D156" s="89" t="str">
        <f>VLOOKUP(A156,'Classement RoC'!$B$2:$C$150,1,0)</f>
        <v>#N/A</v>
      </c>
      <c r="E156" s="118" t="str">
        <f t="shared" si="2"/>
        <v>#N/A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>
      <c r="A157" s="107"/>
      <c r="B157" s="111">
        <v>156.0</v>
      </c>
      <c r="C157" s="88">
        <f t="shared" si="1"/>
        <v>-725.6665986</v>
      </c>
      <c r="D157" s="89" t="str">
        <f>VLOOKUP(A157,'Classement RoC'!$B$2:$C$150,1,0)</f>
        <v>#N/A</v>
      </c>
      <c r="E157" s="118" t="str">
        <f t="shared" si="2"/>
        <v>#N/A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>
      <c r="A158" s="107"/>
      <c r="B158" s="108">
        <v>157.0</v>
      </c>
      <c r="C158" s="88">
        <f t="shared" si="1"/>
        <v>-731.7533913</v>
      </c>
      <c r="D158" s="89" t="str">
        <f>VLOOKUP(A158,'Classement RoC'!$B$2:$C$150,1,0)</f>
        <v>#N/A</v>
      </c>
      <c r="E158" s="118" t="str">
        <f t="shared" si="2"/>
        <v>#N/A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>
      <c r="A159" s="107"/>
      <c r="B159" s="111">
        <v>158.0</v>
      </c>
      <c r="C159" s="88">
        <f t="shared" si="1"/>
        <v>-737.8263875</v>
      </c>
      <c r="D159" s="89" t="str">
        <f>VLOOKUP(A159,'Classement RoC'!$B$2:$C$150,1,0)</f>
        <v>#N/A</v>
      </c>
      <c r="E159" s="118" t="str">
        <f t="shared" si="2"/>
        <v>#N/A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>
      <c r="A160" s="107"/>
      <c r="B160" s="108">
        <v>159.0</v>
      </c>
      <c r="C160" s="88">
        <f t="shared" si="1"/>
        <v>-743.8857284</v>
      </c>
      <c r="D160" s="89" t="str">
        <f>VLOOKUP(A160,'Classement RoC'!$B$2:$C$150,1,0)</f>
        <v>#N/A</v>
      </c>
      <c r="E160" s="118" t="str">
        <f t="shared" si="2"/>
        <v>#N/A</v>
      </c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>
      <c r="A161" s="107"/>
      <c r="B161" s="113">
        <v>160.0</v>
      </c>
      <c r="C161" s="88">
        <f t="shared" si="1"/>
        <v>-749.9315531</v>
      </c>
      <c r="D161" s="111" t="str">
        <f>VLOOKUP(A161,'Classement S6'!$B$2:$C$150,1,0)</f>
        <v>#N/A</v>
      </c>
      <c r="E161" s="118" t="str">
        <f t="shared" si="2"/>
        <v>#N/A</v>
      </c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>
      <c r="A1000" s="85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drawing r:id="rId1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00" t="s">
        <v>1</v>
      </c>
      <c r="B1" s="100" t="s">
        <v>141</v>
      </c>
      <c r="C1" s="101" t="s">
        <v>123</v>
      </c>
      <c r="D1" s="102" t="s">
        <v>142</v>
      </c>
      <c r="E1" s="114" t="s">
        <v>143</v>
      </c>
      <c r="F1" s="115"/>
      <c r="G1" s="116" t="s">
        <v>144</v>
      </c>
      <c r="H1" s="106">
        <f>MATCH("",A2:A161,-1)</f>
        <v>48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>
      <c r="A2" s="107" t="str">
        <f>IFERROR(__xludf.DUMMYFUNCTION(" IMPORTRANGE(""https://docs.google.com/spreadsheets/d/1Un9KsfbBi7PDSDY-ew8QJQPRFzijGHJQWA9RZdJJL_0/edit#gid=243491689"",""extrac-Roller Coaster-1!A2:A161"")"),"Rukia_ichigo")</f>
        <v>Rukia_ichigo</v>
      </c>
      <c r="B2" s="108">
        <v>1.0</v>
      </c>
      <c r="C2" s="88">
        <f t="shared" ref="C2:C161" si="1">525*(1-(B2/($H$1+1)))*POWER((SQRT(($H$1+1)/B2)),1/2)</f>
        <v>1360.672103</v>
      </c>
      <c r="D2" s="89" t="str">
        <f>VLOOKUP(A2,'Classement RoC'!$B$2:$C$150,1,0)</f>
        <v>Rukia_ichigo</v>
      </c>
      <c r="E2" s="117" t="str">
        <f t="shared" ref="E2:E161" si="2">IF(D2=A2,"","erreur")</f>
        <v/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>
      <c r="A3" s="107" t="str">
        <f>IFERROR(__xludf.DUMMYFUNCTION("""COMPUTED_VALUE"""),"Abrakada")</f>
        <v>Abrakada</v>
      </c>
      <c r="B3" s="111">
        <v>2.0</v>
      </c>
      <c r="C3" s="88">
        <f t="shared" si="1"/>
        <v>1120.347121</v>
      </c>
      <c r="D3" s="89" t="str">
        <f>VLOOKUP(A3,'Classement RoC'!$B$2:$C$150,1,0)</f>
        <v>Abrakada</v>
      </c>
      <c r="E3" s="117" t="str">
        <f t="shared" si="2"/>
        <v/>
      </c>
      <c r="F3" s="85"/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>
      <c r="A4" s="107" t="str">
        <f>IFERROR(__xludf.DUMMYFUNCTION("""COMPUTED_VALUE"""),"Legabodu86")</f>
        <v>Legabodu86</v>
      </c>
      <c r="B4" s="108">
        <v>3.0</v>
      </c>
      <c r="C4" s="88">
        <f t="shared" si="1"/>
        <v>990.808586</v>
      </c>
      <c r="D4" s="89" t="str">
        <f>VLOOKUP(A4,'Classement RoC'!$B$2:$C$150,1,0)</f>
        <v>Legabodu86</v>
      </c>
      <c r="E4" s="117" t="str">
        <f t="shared" si="2"/>
        <v/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>
      <c r="A5" s="107" t="str">
        <f>IFERROR(__xludf.DUMMYFUNCTION("""COMPUTED_VALUE"""),"BBH 75")</f>
        <v>BBH 75</v>
      </c>
      <c r="B5" s="111">
        <v>4.0</v>
      </c>
      <c r="C5" s="88">
        <f t="shared" si="1"/>
        <v>902.0066915</v>
      </c>
      <c r="D5" s="89" t="str">
        <f>VLOOKUP(A5,'Classement RoC'!$B$2:$C$150,1,0)</f>
        <v>BBH 75</v>
      </c>
      <c r="E5" s="118" t="str">
        <f t="shared" si="2"/>
        <v/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107" t="str">
        <f>IFERROR(__xludf.DUMMYFUNCTION("""COMPUTED_VALUE"""),"Balzen86")</f>
        <v>Balzen86</v>
      </c>
      <c r="B6" s="108">
        <v>5.0</v>
      </c>
      <c r="C6" s="88">
        <f t="shared" si="1"/>
        <v>834.1082539</v>
      </c>
      <c r="D6" s="89" t="str">
        <f>VLOOKUP(A6,'Classement RoC'!$B$2:$C$150,1,0)</f>
        <v>Balzen86</v>
      </c>
      <c r="E6" s="118" t="str">
        <f t="shared" si="2"/>
        <v/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>
      <c r="A7" s="107" t="str">
        <f>IFERROR(__xludf.DUMMYFUNCTION("""COMPUTED_VALUE"""),"Sab86360")</f>
        <v>Sab86360</v>
      </c>
      <c r="B7" s="111">
        <v>6.0</v>
      </c>
      <c r="C7" s="88">
        <f t="shared" si="1"/>
        <v>778.8303846</v>
      </c>
      <c r="D7" s="89" t="str">
        <f>VLOOKUP(A7,'Classement RoC'!$B$2:$C$150,1,0)</f>
        <v>Sab86360</v>
      </c>
      <c r="E7" s="118" t="str">
        <f t="shared" si="2"/>
        <v/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107" t="str">
        <f>IFERROR(__xludf.DUMMYFUNCTION("""COMPUTED_VALUE"""),"Like_A_Fish")</f>
        <v>Like_A_Fish</v>
      </c>
      <c r="B8" s="108">
        <v>7.0</v>
      </c>
      <c r="C8" s="88">
        <f t="shared" si="1"/>
        <v>731.9594528</v>
      </c>
      <c r="D8" s="89" t="str">
        <f>VLOOKUP(A8,'Classement RoC'!$B$2:$C$150,1,0)</f>
        <v>Like_A_Fish</v>
      </c>
      <c r="E8" s="118" t="str">
        <f t="shared" si="2"/>
        <v/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107" t="str">
        <f>IFERROR(__xludf.DUMMYFUNCTION("""COMPUTED_VALUE"""),"POMB1664")</f>
        <v>POMB1664</v>
      </c>
      <c r="B9" s="111">
        <v>8.0</v>
      </c>
      <c r="C9" s="88">
        <f t="shared" si="1"/>
        <v>691.0724873</v>
      </c>
      <c r="D9" s="89" t="str">
        <f>VLOOKUP(A9,'Classement RoC'!$B$2:$C$150,1,0)</f>
        <v>POMB1664</v>
      </c>
      <c r="E9" s="118" t="str">
        <f t="shared" si="2"/>
        <v/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>
      <c r="A10" s="107" t="str">
        <f>IFERROR(__xludf.DUMMYFUNCTION("""COMPUTED_VALUE"""),"immond")</f>
        <v>immond</v>
      </c>
      <c r="B10" s="108">
        <v>9.0</v>
      </c>
      <c r="C10" s="88">
        <f t="shared" si="1"/>
        <v>654.6536707</v>
      </c>
      <c r="D10" s="89" t="str">
        <f>VLOOKUP(A10,'Classement RoC'!$B$2:$C$150,1,0)</f>
        <v>immond</v>
      </c>
      <c r="E10" s="118" t="str">
        <f t="shared" si="2"/>
        <v/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>
      <c r="A11" s="107" t="str">
        <f>IFERROR(__xludf.DUMMYFUNCTION("""COMPUTED_VALUE"""),"Garou du 86")</f>
        <v>Garou du 86</v>
      </c>
      <c r="B11" s="111">
        <v>10.0</v>
      </c>
      <c r="C11" s="88">
        <f t="shared" si="1"/>
        <v>621.6942497</v>
      </c>
      <c r="D11" s="89" t="str">
        <f>VLOOKUP(A11,'Classement RoC'!$B$2:$C$150,1,0)</f>
        <v>Garou du 86</v>
      </c>
      <c r="E11" s="118" t="str">
        <f t="shared" si="2"/>
        <v/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>
      <c r="A12" s="107" t="str">
        <f>IFERROR(__xludf.DUMMYFUNCTION("""COMPUTED_VALUE"""),"Mako Lemore")</f>
        <v>Mako Lemore</v>
      </c>
      <c r="B12" s="108">
        <v>11.0</v>
      </c>
      <c r="C12" s="88">
        <f t="shared" si="1"/>
        <v>591.4903569</v>
      </c>
      <c r="D12" s="89" t="str">
        <f>VLOOKUP(A12,'Classement RoC'!$B$2:$C$150,1,0)</f>
        <v>Mako Lemore</v>
      </c>
      <c r="E12" s="118" t="str">
        <f t="shared" si="2"/>
        <v/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>
      <c r="A13" s="107" t="str">
        <f>IFERROR(__xludf.DUMMYFUNCTION("""COMPUTED_VALUE"""),"Redblood92")</f>
        <v>Redblood92</v>
      </c>
      <c r="B13" s="111">
        <v>12.0</v>
      </c>
      <c r="C13" s="88">
        <f t="shared" si="1"/>
        <v>563.5320955</v>
      </c>
      <c r="D13" s="89" t="str">
        <f>VLOOKUP(A13,'Classement RoC'!$B$2:$C$150,1,0)</f>
        <v>Redblood92</v>
      </c>
      <c r="E13" s="118" t="str">
        <f t="shared" si="2"/>
        <v/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>
      <c r="A14" s="107" t="str">
        <f>IFERROR(__xludf.DUMMYFUNCTION("""COMPUTED_VALUE"""),"RouteDuRhum")</f>
        <v>RouteDuRhum</v>
      </c>
      <c r="B14" s="108">
        <v>13.0</v>
      </c>
      <c r="C14" s="88">
        <f t="shared" si="1"/>
        <v>537.438663</v>
      </c>
      <c r="D14" s="89" t="str">
        <f>VLOOKUP(A14,'Classement RoC'!$B$2:$C$150,1,0)</f>
        <v>RouteDuRhum</v>
      </c>
      <c r="E14" s="118" t="str">
        <f t="shared" si="2"/>
        <v/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>
      <c r="A15" s="107" t="str">
        <f>IFERROR(__xludf.DUMMYFUNCTION("""COMPUTED_VALUE"""),"gregmoore")</f>
        <v>gregmoore</v>
      </c>
      <c r="B15" s="111">
        <v>14.0</v>
      </c>
      <c r="C15" s="88">
        <f t="shared" si="1"/>
        <v>512.9184</v>
      </c>
      <c r="D15" s="89" t="str">
        <f>VLOOKUP(A15,'Classement RoC'!$B$2:$C$150,1,0)</f>
        <v>Gregmoore</v>
      </c>
      <c r="E15" s="118" t="str">
        <f t="shared" si="2"/>
        <v/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>
      <c r="A16" s="107" t="str">
        <f>IFERROR(__xludf.DUMMYFUNCTION("""COMPUTED_VALUE"""),"SIr_Tango")</f>
        <v>SIr_Tango</v>
      </c>
      <c r="B16" s="108">
        <v>15.0</v>
      </c>
      <c r="C16" s="88">
        <f t="shared" si="1"/>
        <v>489.7431223</v>
      </c>
      <c r="D16" s="89" t="str">
        <f>VLOOKUP(A16,'Classement RoC'!$B$2:$C$150,1,0)</f>
        <v>SIr_Tango</v>
      </c>
      <c r="E16" s="118" t="str">
        <f t="shared" si="2"/>
        <v/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>
      <c r="A17" s="107" t="str">
        <f>IFERROR(__xludf.DUMMYFUNCTION("""COMPUTED_VALUE"""),"UniThe")</f>
        <v>UniThe</v>
      </c>
      <c r="B17" s="111">
        <v>16.0</v>
      </c>
      <c r="C17" s="88">
        <f t="shared" si="1"/>
        <v>467.7310353</v>
      </c>
      <c r="D17" s="89" t="str">
        <f>VLOOKUP(A17,'Classement RoC'!$B$2:$C$150,1,0)</f>
        <v>UniThe</v>
      </c>
      <c r="E17" s="118" t="str">
        <f t="shared" si="2"/>
        <v/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>
      <c r="A18" s="107" t="str">
        <f>IFERROR(__xludf.DUMMYFUNCTION("""COMPUTED_VALUE"""),"Le_Pictavien")</f>
        <v>Le_Pictavien</v>
      </c>
      <c r="B18" s="108">
        <v>17.0</v>
      </c>
      <c r="C18" s="88">
        <f t="shared" si="1"/>
        <v>446.7350126</v>
      </c>
      <c r="D18" s="89" t="str">
        <f>VLOOKUP(A18,'Classement RoC'!$B$2:$C$150,1,0)</f>
        <v>le_pictavien</v>
      </c>
      <c r="E18" s="118" t="str">
        <f t="shared" si="2"/>
        <v/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>
      <c r="A19" s="107" t="str">
        <f>IFERROR(__xludf.DUMMYFUNCTION("""COMPUTED_VALUE"""),"MaLLcoLLm..")</f>
        <v>MaLLcoLLm..</v>
      </c>
      <c r="B19" s="111">
        <v>18.0</v>
      </c>
      <c r="C19" s="88">
        <f t="shared" si="1"/>
        <v>426.6343418</v>
      </c>
      <c r="D19" s="89" t="str">
        <f>VLOOKUP(A19,'Classement RoC'!$B$2:$C$150,1,0)</f>
        <v>MaLLcoLLm..</v>
      </c>
      <c r="E19" s="118" t="str">
        <f t="shared" si="2"/>
        <v/>
      </c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>
      <c r="A20" s="107" t="str">
        <f>IFERROR(__xludf.DUMMYFUNCTION("""COMPUTED_VALUE"""),"rastamokett")</f>
        <v>rastamokett</v>
      </c>
      <c r="B20" s="108">
        <v>19.0</v>
      </c>
      <c r="C20" s="88">
        <f t="shared" si="1"/>
        <v>407.3287813</v>
      </c>
      <c r="D20" s="89" t="str">
        <f>VLOOKUP(A20,'Classement RoC'!$B$2:$C$150,1,0)</f>
        <v>rastamokett</v>
      </c>
      <c r="E20" s="118" t="str">
        <f t="shared" si="2"/>
        <v/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>
      <c r="A21" s="107" t="str">
        <f>IFERROR(__xludf.DUMMYFUNCTION("""COMPUTED_VALUE"""),"_VisMaVie_")</f>
        <v>_VisMaVie_</v>
      </c>
      <c r="B21" s="111">
        <v>20.0</v>
      </c>
      <c r="C21" s="88">
        <f t="shared" si="1"/>
        <v>388.7341926</v>
      </c>
      <c r="D21" s="89" t="str">
        <f>VLOOKUP(A21,'Classement RoC'!$B$2:$C$150,1,0)</f>
        <v>_VisMaVie_</v>
      </c>
      <c r="E21" s="118" t="str">
        <f t="shared" si="2"/>
        <v/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>
      <c r="A22" s="107" t="str">
        <f>IFERROR(__xludf.DUMMYFUNCTION("""COMPUTED_VALUE"""),"AKlibur")</f>
        <v>AKlibur</v>
      </c>
      <c r="B22" s="108">
        <v>21.0</v>
      </c>
      <c r="C22" s="88">
        <f t="shared" si="1"/>
        <v>370.7792751</v>
      </c>
      <c r="D22" s="89" t="str">
        <f>VLOOKUP(A22,'Classement RoC'!$B$2:$C$150,1,0)</f>
        <v>AKlibur</v>
      </c>
      <c r="E22" s="118" t="str">
        <f t="shared" si="2"/>
        <v/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>
      <c r="A23" s="107" t="str">
        <f>IFERROR(__xludf.DUMMYFUNCTION("""COMPUTED_VALUE"""),"FridAKahlo")</f>
        <v>FridAKahlo</v>
      </c>
      <c r="B23" s="111">
        <v>22.0</v>
      </c>
      <c r="C23" s="88">
        <f t="shared" si="1"/>
        <v>353.4030858</v>
      </c>
      <c r="D23" s="89" t="str">
        <f>VLOOKUP(A23,'Classement RoC'!$B$2:$C$150,1,0)</f>
        <v>FridAKahlo</v>
      </c>
      <c r="E23" s="118" t="str">
        <f t="shared" si="2"/>
        <v/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>
      <c r="A24" s="107" t="str">
        <f>IFERROR(__xludf.DUMMYFUNCTION("""COMPUTED_VALUE"""),"Patgaret")</f>
        <v>Patgaret</v>
      </c>
      <c r="B24" s="108">
        <v>23.0</v>
      </c>
      <c r="C24" s="88">
        <f t="shared" si="1"/>
        <v>336.5531288</v>
      </c>
      <c r="D24" s="89" t="str">
        <f>VLOOKUP(A24,'Classement RoC'!$B$2:$C$150,1,0)</f>
        <v>Patgaret</v>
      </c>
      <c r="E24" s="118" t="str">
        <f t="shared" si="2"/>
        <v/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>
      <c r="A25" s="107" t="str">
        <f>IFERROR(__xludf.DUMMYFUNCTION("""COMPUTED_VALUE"""),"NOVICEMYSTIC")</f>
        <v>NOVICEMYSTIC</v>
      </c>
      <c r="B25" s="111">
        <v>24.0</v>
      </c>
      <c r="C25" s="88">
        <f t="shared" si="1"/>
        <v>320.1838642</v>
      </c>
      <c r="D25" s="89" t="str">
        <f>VLOOKUP(A25,'Classement RoC'!$B$2:$C$150,1,0)</f>
        <v>NOVICEMYSTIC</v>
      </c>
      <c r="E25" s="118" t="str">
        <f t="shared" si="2"/>
        <v/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>
      <c r="A26" s="107" t="str">
        <f>IFERROR(__xludf.DUMMYFUNCTION("""COMPUTED_VALUE"""),"Kevfurious")</f>
        <v>Kevfurious</v>
      </c>
      <c r="B26" s="108">
        <v>25.0</v>
      </c>
      <c r="C26" s="88">
        <f t="shared" si="1"/>
        <v>304.2555317</v>
      </c>
      <c r="D26" s="89" t="str">
        <f>VLOOKUP(A26,'Classement RoC'!$B$2:$C$150,1,0)</f>
        <v>Kevfurious</v>
      </c>
      <c r="E26" s="118" t="str">
        <f t="shared" si="2"/>
        <v/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>
      <c r="A27" s="107" t="str">
        <f>IFERROR(__xludf.DUMMYFUNCTION("""COMPUTED_VALUE"""),"waasp.")</f>
        <v>waasp.</v>
      </c>
      <c r="B27" s="111">
        <v>26.0</v>
      </c>
      <c r="C27" s="88">
        <f t="shared" si="1"/>
        <v>288.7332122</v>
      </c>
      <c r="D27" s="89" t="str">
        <f>VLOOKUP(A27,'Classement RoC'!$B$2:$C$150,1,0)</f>
        <v>Waasp.</v>
      </c>
      <c r="E27" s="118" t="str">
        <f t="shared" si="2"/>
        <v/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>
      <c r="A28" s="107" t="str">
        <f>IFERROR(__xludf.DUMMYFUNCTION("""COMPUTED_VALUE"""),"_Sale-Bet_")</f>
        <v>_Sale-Bet_</v>
      </c>
      <c r="B28" s="108">
        <v>27.0</v>
      </c>
      <c r="C28" s="88">
        <f t="shared" si="1"/>
        <v>273.5860714</v>
      </c>
      <c r="D28" s="89" t="str">
        <f>VLOOKUP(A28,'Classement RoC'!$B$2:$C$150,1,0)</f>
        <v>_Sale-Bet_</v>
      </c>
      <c r="E28" s="118" t="str">
        <f t="shared" si="2"/>
        <v/>
      </c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>
      <c r="A29" s="107" t="str">
        <f>IFERROR(__xludf.DUMMYFUNCTION("""COMPUTED_VALUE"""),"Nono1er")</f>
        <v>Nono1er</v>
      </c>
      <c r="B29" s="111">
        <v>28.0</v>
      </c>
      <c r="C29" s="88">
        <f t="shared" si="1"/>
        <v>258.7867463</v>
      </c>
      <c r="D29" s="89" t="str">
        <f>VLOOKUP(A29,'Classement RoC'!$B$2:$C$150,1,0)</f>
        <v>Nono1er</v>
      </c>
      <c r="E29" s="118" t="str">
        <f t="shared" si="2"/>
        <v/>
      </c>
      <c r="F29" s="107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>
      <c r="A30" s="107" t="str">
        <f>IFERROR(__xludf.DUMMYFUNCTION("""COMPUTED_VALUE"""),"KamehamehAS")</f>
        <v>KamehamehAS</v>
      </c>
      <c r="B30" s="108">
        <v>29.0</v>
      </c>
      <c r="C30" s="88">
        <f t="shared" si="1"/>
        <v>244.3108415</v>
      </c>
      <c r="D30" s="89" t="str">
        <f>VLOOKUP(A30,'Classement RoC'!$B$2:$C$150,1,0)</f>
        <v>KamehamehAS</v>
      </c>
      <c r="E30" s="118" t="str">
        <f t="shared" si="2"/>
        <v/>
      </c>
      <c r="F30" s="68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>
      <c r="A31" s="107" t="str">
        <f>IFERROR(__xludf.DUMMYFUNCTION("""COMPUTED_VALUE"""),"chocobueno")</f>
        <v>chocobueno</v>
      </c>
      <c r="B31" s="111">
        <v>30.0</v>
      </c>
      <c r="C31" s="88">
        <f t="shared" si="1"/>
        <v>230.1365142</v>
      </c>
      <c r="D31" s="89" t="str">
        <f>VLOOKUP(A31,'Classement RoC'!$B$2:$C$150,1,0)</f>
        <v>chocobueno</v>
      </c>
      <c r="E31" s="118" t="str">
        <f t="shared" si="2"/>
        <v/>
      </c>
      <c r="F31" s="107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>
      <c r="A32" s="107" t="str">
        <f>IFERROR(__xludf.DUMMYFUNCTION("""COMPUTED_VALUE"""),"Phil1308")</f>
        <v>Phil1308</v>
      </c>
      <c r="B32" s="108">
        <v>31.0</v>
      </c>
      <c r="C32" s="88">
        <f t="shared" si="1"/>
        <v>216.2441289</v>
      </c>
      <c r="D32" s="89" t="str">
        <f>VLOOKUP(A32,'Classement RoC'!$B$2:$C$150,1,0)</f>
        <v>Phil1308</v>
      </c>
      <c r="E32" s="118" t="str">
        <f t="shared" si="2"/>
        <v/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>
      <c r="A33" s="107" t="str">
        <f>IFERROR(__xludf.DUMMYFUNCTION("""COMPUTED_VALUE"""),"Amichocolat")</f>
        <v>Amichocolat</v>
      </c>
      <c r="B33" s="111">
        <v>32.0</v>
      </c>
      <c r="C33" s="88">
        <f t="shared" si="1"/>
        <v>202.6159687</v>
      </c>
      <c r="D33" s="89" t="str">
        <f>VLOOKUP(A33,'Classement RoC'!$B$2:$C$150,1,0)</f>
        <v>Amichocolat</v>
      </c>
      <c r="E33" s="118" t="str">
        <f t="shared" si="2"/>
        <v/>
      </c>
      <c r="F33" s="68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>
      <c r="A34" s="107" t="str">
        <f>IFERROR(__xludf.DUMMYFUNCTION("""COMPUTED_VALUE"""),"Mikalack")</f>
        <v>Mikalack</v>
      </c>
      <c r="B34" s="108">
        <v>33.0</v>
      </c>
      <c r="C34" s="88">
        <f t="shared" si="1"/>
        <v>189.235992</v>
      </c>
      <c r="D34" s="89" t="str">
        <f>VLOOKUP(A34,'Classement RoC'!$B$2:$C$150,1,0)</f>
        <v>Mikalack</v>
      </c>
      <c r="E34" s="118" t="str">
        <f t="shared" si="2"/>
        <v/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>
      <c r="A35" s="107" t="str">
        <f>IFERROR(__xludf.DUMMYFUNCTION("""COMPUTED_VALUE"""),"Rod_John_VI")</f>
        <v>Rod_John_VI</v>
      </c>
      <c r="B35" s="111">
        <v>34.0</v>
      </c>
      <c r="C35" s="88">
        <f t="shared" si="1"/>
        <v>176.0896269</v>
      </c>
      <c r="D35" s="89" t="str">
        <f>VLOOKUP(A35,'Classement RoC'!$B$2:$C$150,1,0)</f>
        <v>Rod_John_VI</v>
      </c>
      <c r="E35" s="118" t="str">
        <f t="shared" si="2"/>
        <v/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>
      <c r="A36" s="107" t="str">
        <f>IFERROR(__xludf.DUMMYFUNCTION("""COMPUTED_VALUE"""),"Vaillant 86")</f>
        <v>Vaillant 86</v>
      </c>
      <c r="B36" s="108">
        <v>35.0</v>
      </c>
      <c r="C36" s="88">
        <f t="shared" si="1"/>
        <v>163.1635959</v>
      </c>
      <c r="D36" s="89" t="str">
        <f>VLOOKUP(A36,'Classement RoC'!$B$2:$C$150,1,0)</f>
        <v>vaillant 86</v>
      </c>
      <c r="E36" s="118" t="str">
        <f t="shared" si="2"/>
        <v/>
      </c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>
      <c r="A37" s="107" t="str">
        <f>IFERROR(__xludf.DUMMYFUNCTION("""COMPUTED_VALUE"""),"8kinder6")</f>
        <v>8kinder6</v>
      </c>
      <c r="B37" s="111">
        <v>36.0</v>
      </c>
      <c r="C37" s="88">
        <f t="shared" si="1"/>
        <v>150.4457662</v>
      </c>
      <c r="D37" s="89" t="str">
        <f>VLOOKUP(A37,'Classement RoC'!$B$2:$C$150,1,0)</f>
        <v>8kinder6</v>
      </c>
      <c r="E37" s="118" t="str">
        <f t="shared" si="2"/>
        <v/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>
      <c r="A38" s="107" t="str">
        <f>IFERROR(__xludf.DUMMYFUNCTION("""COMPUTED_VALUE"""),"cassius-86")</f>
        <v>cassius-86</v>
      </c>
      <c r="B38" s="108">
        <v>37.0</v>
      </c>
      <c r="C38" s="88">
        <f t="shared" si="1"/>
        <v>137.9250209</v>
      </c>
      <c r="D38" s="89" t="str">
        <f>VLOOKUP(A38,'Classement RoC'!$B$2:$C$150,1,0)</f>
        <v>cassius-86</v>
      </c>
      <c r="E38" s="118" t="str">
        <f t="shared" si="2"/>
        <v/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>
      <c r="A39" s="107" t="str">
        <f>IFERROR(__xludf.DUMMYFUNCTION("""COMPUTED_VALUE"""),"SINGE7")</f>
        <v>SINGE7</v>
      </c>
      <c r="B39" s="111">
        <v>38.0</v>
      </c>
      <c r="C39" s="88">
        <f t="shared" si="1"/>
        <v>125.5911478</v>
      </c>
      <c r="D39" s="89" t="str">
        <f>VLOOKUP(A39,'Classement RoC'!$B$2:$C$150,1,0)</f>
        <v>SINGE7</v>
      </c>
      <c r="E39" s="118" t="str">
        <f t="shared" si="2"/>
        <v/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>
      <c r="A40" s="107" t="str">
        <f>IFERROR(__xludf.DUMMYFUNCTION("""COMPUTED_VALUE"""),"Elfy")</f>
        <v>Elfy</v>
      </c>
      <c r="B40" s="108">
        <v>39.0</v>
      </c>
      <c r="C40" s="88">
        <f t="shared" si="1"/>
        <v>113.434743</v>
      </c>
      <c r="D40" s="89" t="str">
        <f>VLOOKUP(A40,'Classement RoC'!$B$2:$C$150,1,0)</f>
        <v>Elfy</v>
      </c>
      <c r="E40" s="118" t="str">
        <f t="shared" si="2"/>
        <v/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>
      <c r="A41" s="107" t="str">
        <f>IFERROR(__xludf.DUMMYFUNCTION("""COMPUTED_VALUE"""),"i K K i")</f>
        <v>i K K i</v>
      </c>
      <c r="B41" s="111">
        <v>40.0</v>
      </c>
      <c r="C41" s="88">
        <f t="shared" si="1"/>
        <v>101.4471276</v>
      </c>
      <c r="D41" s="89" t="str">
        <f>VLOOKUP(A41,'Classement RoC'!$B$2:$C$150,1,0)</f>
        <v>i K K i</v>
      </c>
      <c r="E41" s="118" t="str">
        <f t="shared" si="2"/>
        <v/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>
      <c r="A42" s="107" t="str">
        <f>IFERROR(__xludf.DUMMYFUNCTION("""COMPUTED_VALUE"""),"UrsaffMyLove")</f>
        <v>UrsaffMyLove</v>
      </c>
      <c r="B42" s="108">
        <v>41.0</v>
      </c>
      <c r="C42" s="88">
        <f t="shared" si="1"/>
        <v>89.62027376</v>
      </c>
      <c r="D42" s="89" t="str">
        <f>VLOOKUP(A42,'Classement RoC'!$B$2:$C$150,1,0)</f>
        <v>UrsaffMyLove</v>
      </c>
      <c r="E42" s="118" t="str">
        <f t="shared" si="2"/>
        <v/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>
      <c r="A43" s="107" t="str">
        <f>IFERROR(__xludf.DUMMYFUNCTION("""COMPUTED_VALUE"""),"patrick86370")</f>
        <v>patrick86370</v>
      </c>
      <c r="B43" s="111">
        <v>42.0</v>
      </c>
      <c r="C43" s="88">
        <f t="shared" si="1"/>
        <v>77.94674082</v>
      </c>
      <c r="D43" s="89" t="str">
        <f>VLOOKUP(A43,'Classement RoC'!$B$2:$C$150,1,0)</f>
        <v>patrick86370</v>
      </c>
      <c r="E43" s="118" t="str">
        <f t="shared" si="2"/>
        <v/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>
      <c r="A44" s="107" t="str">
        <f>IFERROR(__xludf.DUMMYFUNCTION("""COMPUTED_VALUE"""),"BARBAPAPA.")</f>
        <v>BARBAPAPA.</v>
      </c>
      <c r="B44" s="108">
        <v>43.0</v>
      </c>
      <c r="C44" s="88">
        <f t="shared" si="1"/>
        <v>66.41961897</v>
      </c>
      <c r="D44" s="89" t="str">
        <f>VLOOKUP(A44,'Classement RoC'!$B$2:$C$150,1,0)</f>
        <v>BARBAPAPA.</v>
      </c>
      <c r="E44" s="118" t="str">
        <f t="shared" si="2"/>
        <v/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>
      <c r="A45" s="107" t="str">
        <f>IFERROR(__xludf.DUMMYFUNCTION("""COMPUTED_VALUE"""),"Fistipanda")</f>
        <v>Fistipanda</v>
      </c>
      <c r="B45" s="111">
        <v>44.0</v>
      </c>
      <c r="C45" s="88">
        <f t="shared" si="1"/>
        <v>55.03247926</v>
      </c>
      <c r="D45" s="89" t="str">
        <f>VLOOKUP(A45,'Classement RoC'!$B$2:$C$150,1,0)</f>
        <v>Fistipanda</v>
      </c>
      <c r="E45" s="118" t="str">
        <f t="shared" si="2"/>
        <v/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>
      <c r="A46" s="107" t="str">
        <f>IFERROR(__xludf.DUMMYFUNCTION("""COMPUTED_VALUE"""),"Pachavi")</f>
        <v>Pachavi</v>
      </c>
      <c r="B46" s="108">
        <v>45.0</v>
      </c>
      <c r="C46" s="88">
        <f t="shared" si="1"/>
        <v>43.77932954</v>
      </c>
      <c r="D46" s="89" t="str">
        <f>VLOOKUP(A46,'Classement RoC'!$B$2:$C$150,1,0)</f>
        <v>Pachavi</v>
      </c>
      <c r="E46" s="118" t="str">
        <f t="shared" si="2"/>
        <v/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>
      <c r="A47" s="107" t="str">
        <f>IFERROR(__xludf.DUMMYFUNCTION("""COMPUTED_VALUE"""),"Mitch")</f>
        <v>Mitch</v>
      </c>
      <c r="B47" s="111">
        <v>46.0</v>
      </c>
      <c r="C47" s="88">
        <f t="shared" si="1"/>
        <v>32.65457533</v>
      </c>
      <c r="D47" s="89" t="str">
        <f>VLOOKUP(A47,'Classement RoC'!$B$2:$C$150,1,0)</f>
        <v>Mitch</v>
      </c>
      <c r="E47" s="118" t="str">
        <f t="shared" si="2"/>
        <v/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>
      <c r="A48" s="107" t="str">
        <f>IFERROR(__xludf.DUMMYFUNCTION("""COMPUTED_VALUE"""),"fiodor86")</f>
        <v>fiodor86</v>
      </c>
      <c r="B48" s="108">
        <v>47.0</v>
      </c>
      <c r="C48" s="88">
        <f t="shared" si="1"/>
        <v>21.65298498</v>
      </c>
      <c r="D48" s="89" t="str">
        <f>VLOOKUP(A48,'Classement RoC'!$B$2:$C$150,1,0)</f>
        <v>fiodor86</v>
      </c>
      <c r="E48" s="118" t="str">
        <f t="shared" si="2"/>
        <v/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>
      <c r="A49" s="107" t="str">
        <f>IFERROR(__xludf.DUMMYFUNCTION("""COMPUTED_VALUE"""),"chatouill86")</f>
        <v>chatouill86</v>
      </c>
      <c r="B49" s="111">
        <v>48.0</v>
      </c>
      <c r="C49" s="88">
        <f t="shared" si="1"/>
        <v>10.76965854</v>
      </c>
      <c r="D49" s="89" t="str">
        <f>VLOOKUP(A49,'Classement RoC'!$B$2:$C$150,1,0)</f>
        <v>chatouill86</v>
      </c>
      <c r="E49" s="118" t="str">
        <f t="shared" si="2"/>
        <v/>
      </c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>
      <c r="A50" s="107"/>
      <c r="B50" s="108">
        <v>49.0</v>
      </c>
      <c r="C50" s="88">
        <f t="shared" si="1"/>
        <v>0</v>
      </c>
      <c r="D50" s="89" t="str">
        <f>VLOOKUP(A50,'Classement RoC'!$B$2:$C$150,1,0)</f>
        <v>#N/A</v>
      </c>
      <c r="E50" s="118" t="str">
        <f t="shared" si="2"/>
        <v>#N/A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>
      <c r="A51" s="107"/>
      <c r="B51" s="111">
        <v>50.0</v>
      </c>
      <c r="C51" s="88">
        <f t="shared" si="1"/>
        <v>-10.66030775</v>
      </c>
      <c r="D51" s="89" t="str">
        <f>VLOOKUP(A51,'Classement RoC'!$B$2:$C$150,1,0)</f>
        <v>#N/A</v>
      </c>
      <c r="E51" s="118" t="str">
        <f t="shared" si="2"/>
        <v>#N/A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>
      <c r="A52" s="107"/>
      <c r="B52" s="108">
        <v>51.0</v>
      </c>
      <c r="C52" s="88">
        <f t="shared" si="1"/>
        <v>-21.21532529</v>
      </c>
      <c r="D52" s="89" t="str">
        <f>VLOOKUP(A52,'Classement RoC'!$B$2:$C$150,1,0)</f>
        <v>#N/A</v>
      </c>
      <c r="E52" s="118" t="str">
        <f t="shared" si="2"/>
        <v>#N/A</v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>
      <c r="A53" s="107"/>
      <c r="B53" s="111">
        <v>52.0</v>
      </c>
      <c r="C53" s="88">
        <f t="shared" si="1"/>
        <v>-31.66887692</v>
      </c>
      <c r="D53" s="89" t="str">
        <f>VLOOKUP(A53,'Classement RoC'!$B$2:$C$150,1,0)</f>
        <v>#N/A</v>
      </c>
      <c r="E53" s="118" t="str">
        <f t="shared" si="2"/>
        <v>#N/A</v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>
      <c r="A54" s="107"/>
      <c r="B54" s="108">
        <v>53.0</v>
      </c>
      <c r="C54" s="88">
        <f t="shared" si="1"/>
        <v>-42.02456893</v>
      </c>
      <c r="D54" s="89" t="str">
        <f>VLOOKUP(A54,'Classement RoC'!$B$2:$C$150,1,0)</f>
        <v>#N/A</v>
      </c>
      <c r="E54" s="118" t="str">
        <f t="shared" si="2"/>
        <v>#N/A</v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>
      <c r="A55" s="107"/>
      <c r="B55" s="111">
        <v>54.0</v>
      </c>
      <c r="C55" s="88">
        <f t="shared" si="1"/>
        <v>-52.28580607</v>
      </c>
      <c r="D55" s="89" t="str">
        <f>VLOOKUP(A55,'Classement RoC'!$B$2:$C$150,1,0)</f>
        <v>#N/A</v>
      </c>
      <c r="E55" s="118" t="str">
        <f t="shared" si="2"/>
        <v>#N/A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>
      <c r="A56" s="107"/>
      <c r="B56" s="108">
        <v>55.0</v>
      </c>
      <c r="C56" s="88">
        <f t="shared" si="1"/>
        <v>-62.45580658</v>
      </c>
      <c r="D56" s="89" t="str">
        <f>VLOOKUP(A56,'Classement RoC'!$B$2:$C$150,1,0)</f>
        <v>#N/A</v>
      </c>
      <c r="E56" s="118" t="str">
        <f t="shared" si="2"/>
        <v>#N/A</v>
      </c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>
      <c r="A57" s="107"/>
      <c r="B57" s="111">
        <v>56.0</v>
      </c>
      <c r="C57" s="88">
        <f t="shared" si="1"/>
        <v>-72.53761576</v>
      </c>
      <c r="D57" s="89" t="str">
        <f>VLOOKUP(A57,'Classement RoC'!$B$2:$C$150,1,0)</f>
        <v>#N/A</v>
      </c>
      <c r="E57" s="118" t="str">
        <f t="shared" si="2"/>
        <v>#N/A</v>
      </c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>
      <c r="A58" s="107"/>
      <c r="B58" s="108">
        <v>57.0</v>
      </c>
      <c r="C58" s="88">
        <f t="shared" si="1"/>
        <v>-82.53411836</v>
      </c>
      <c r="D58" s="89" t="str">
        <f>VLOOKUP(A58,'Classement RoC'!$B$2:$C$150,1,0)</f>
        <v>#N/A</v>
      </c>
      <c r="E58" s="118" t="str">
        <f t="shared" si="2"/>
        <v>#N/A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>
      <c r="A59" s="107"/>
      <c r="B59" s="111">
        <v>58.0</v>
      </c>
      <c r="C59" s="88">
        <f t="shared" si="1"/>
        <v>-92.44804987</v>
      </c>
      <c r="D59" s="89" t="str">
        <f>VLOOKUP(A59,'Classement RoC'!$B$2:$C$150,1,0)</f>
        <v>#N/A</v>
      </c>
      <c r="E59" s="118" t="str">
        <f t="shared" si="2"/>
        <v>#N/A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>
      <c r="A60" s="107"/>
      <c r="B60" s="108">
        <v>59.0</v>
      </c>
      <c r="C60" s="88">
        <f t="shared" si="1"/>
        <v>-102.2820068</v>
      </c>
      <c r="D60" s="89" t="str">
        <f>VLOOKUP(A60,'Classement RoC'!$B$2:$C$150,1,0)</f>
        <v>#N/A</v>
      </c>
      <c r="E60" s="118" t="str">
        <f t="shared" si="2"/>
        <v>#N/A</v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>
      <c r="A61" s="107"/>
      <c r="B61" s="111">
        <v>60.0</v>
      </c>
      <c r="C61" s="88">
        <f t="shared" si="1"/>
        <v>-112.0384562</v>
      </c>
      <c r="D61" s="89" t="str">
        <f>VLOOKUP(A61,'Classement RoC'!$B$2:$C$150,1,0)</f>
        <v>#N/A</v>
      </c>
      <c r="E61" s="118" t="str">
        <f t="shared" si="2"/>
        <v>#N/A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>
      <c r="A62" s="107"/>
      <c r="B62" s="108">
        <v>61.0</v>
      </c>
      <c r="C62" s="88">
        <f t="shared" si="1"/>
        <v>-121.7197441</v>
      </c>
      <c r="D62" s="89" t="str">
        <f>VLOOKUP(A62,'Classement RoC'!$B$2:$C$150,1,0)</f>
        <v>#N/A</v>
      </c>
      <c r="E62" s="118" t="str">
        <f t="shared" si="2"/>
        <v>#N/A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>
      <c r="A63" s="107"/>
      <c r="B63" s="111">
        <v>62.0</v>
      </c>
      <c r="C63" s="88">
        <f t="shared" si="1"/>
        <v>-131.3281037</v>
      </c>
      <c r="D63" s="89" t="str">
        <f>VLOOKUP(A63,'Classement RoC'!$B$2:$C$150,1,0)</f>
        <v>#N/A</v>
      </c>
      <c r="E63" s="118" t="str">
        <f t="shared" si="2"/>
        <v>#N/A</v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>
      <c r="A64" s="107"/>
      <c r="B64" s="108">
        <v>63.0</v>
      </c>
      <c r="C64" s="88">
        <f t="shared" si="1"/>
        <v>-140.8656624</v>
      </c>
      <c r="D64" s="89" t="str">
        <f>VLOOKUP(A64,'Classement RoC'!$B$2:$C$150,1,0)</f>
        <v>#N/A</v>
      </c>
      <c r="E64" s="118" t="str">
        <f t="shared" si="2"/>
        <v>#N/A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>
      <c r="A65" s="107"/>
      <c r="B65" s="111">
        <v>64.0</v>
      </c>
      <c r="C65" s="88">
        <f t="shared" si="1"/>
        <v>-150.3344486</v>
      </c>
      <c r="D65" s="89" t="str">
        <f>VLOOKUP(A65,'Classement RoC'!$B$2:$C$150,1,0)</f>
        <v>#N/A</v>
      </c>
      <c r="E65" s="118" t="str">
        <f t="shared" si="2"/>
        <v>#N/A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>
      <c r="A66" s="107"/>
      <c r="B66" s="108">
        <v>65.0</v>
      </c>
      <c r="C66" s="88">
        <f t="shared" si="1"/>
        <v>-159.7363979</v>
      </c>
      <c r="D66" s="89" t="str">
        <f>VLOOKUP(A66,'Classement RoC'!$B$2:$C$150,1,0)</f>
        <v>#N/A</v>
      </c>
      <c r="E66" s="118" t="str">
        <f t="shared" si="2"/>
        <v>#N/A</v>
      </c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>
      <c r="A67" s="107"/>
      <c r="B67" s="111">
        <v>66.0</v>
      </c>
      <c r="C67" s="88">
        <f t="shared" si="1"/>
        <v>-169.073359</v>
      </c>
      <c r="D67" s="89" t="str">
        <f>VLOOKUP(A67,'Classement RoC'!$B$2:$C$150,1,0)</f>
        <v>#N/A</v>
      </c>
      <c r="E67" s="118" t="str">
        <f t="shared" si="2"/>
        <v>#N/A</v>
      </c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>
      <c r="A68" s="107"/>
      <c r="B68" s="108">
        <v>67.0</v>
      </c>
      <c r="C68" s="88">
        <f t="shared" si="1"/>
        <v>-178.3470983</v>
      </c>
      <c r="D68" s="89" t="str">
        <f>VLOOKUP(A68,'Classement RoC'!$B$2:$C$150,1,0)</f>
        <v>#N/A</v>
      </c>
      <c r="E68" s="118" t="str">
        <f t="shared" si="2"/>
        <v>#N/A</v>
      </c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>
      <c r="A69" s="107"/>
      <c r="B69" s="111">
        <v>68.0</v>
      </c>
      <c r="C69" s="88">
        <f t="shared" si="1"/>
        <v>-187.5593056</v>
      </c>
      <c r="D69" s="89" t="str">
        <f>VLOOKUP(A69,'Classement RoC'!$B$2:$C$150,1,0)</f>
        <v>#N/A</v>
      </c>
      <c r="E69" s="118" t="str">
        <f t="shared" si="2"/>
        <v>#N/A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>
      <c r="A70" s="107"/>
      <c r="B70" s="108">
        <v>69.0</v>
      </c>
      <c r="C70" s="88">
        <f t="shared" si="1"/>
        <v>-196.711598</v>
      </c>
      <c r="D70" s="89" t="str">
        <f>VLOOKUP(A70,'Classement RoC'!$B$2:$C$150,1,0)</f>
        <v>#N/A</v>
      </c>
      <c r="E70" s="118" t="str">
        <f t="shared" si="2"/>
        <v>#N/A</v>
      </c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>
      <c r="A71" s="107"/>
      <c r="B71" s="111">
        <v>70.0</v>
      </c>
      <c r="C71" s="88">
        <f t="shared" si="1"/>
        <v>-205.8055243</v>
      </c>
      <c r="D71" s="89" t="str">
        <f>VLOOKUP(A71,'Classement RoC'!$B$2:$C$150,1,0)</f>
        <v>#N/A</v>
      </c>
      <c r="E71" s="118" t="str">
        <f t="shared" si="2"/>
        <v>#N/A</v>
      </c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>
      <c r="A72" s="107"/>
      <c r="B72" s="108">
        <v>71.0</v>
      </c>
      <c r="C72" s="88">
        <f t="shared" si="1"/>
        <v>-214.8425691</v>
      </c>
      <c r="D72" s="89" t="str">
        <f>VLOOKUP(A72,'Classement RoC'!$B$2:$C$150,1,0)</f>
        <v>#N/A</v>
      </c>
      <c r="E72" s="118" t="str">
        <f t="shared" si="2"/>
        <v>#N/A</v>
      </c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>
      <c r="A73" s="107"/>
      <c r="B73" s="111">
        <v>72.0</v>
      </c>
      <c r="C73" s="88">
        <f t="shared" si="1"/>
        <v>-223.8241559</v>
      </c>
      <c r="D73" s="89" t="str">
        <f>VLOOKUP(A73,'Classement RoC'!$B$2:$C$150,1,0)</f>
        <v>#N/A</v>
      </c>
      <c r="E73" s="118" t="str">
        <f t="shared" si="2"/>
        <v>#N/A</v>
      </c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>
      <c r="A74" s="107"/>
      <c r="B74" s="108">
        <v>73.0</v>
      </c>
      <c r="C74" s="88">
        <f t="shared" si="1"/>
        <v>-232.7516509</v>
      </c>
      <c r="D74" s="89" t="str">
        <f>VLOOKUP(A74,'Classement RoC'!$B$2:$C$150,1,0)</f>
        <v>#N/A</v>
      </c>
      <c r="E74" s="118" t="str">
        <f t="shared" si="2"/>
        <v>#N/A</v>
      </c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>
      <c r="A75" s="107"/>
      <c r="B75" s="111">
        <v>74.0</v>
      </c>
      <c r="C75" s="88">
        <f t="shared" si="1"/>
        <v>-241.6263659</v>
      </c>
      <c r="D75" s="89" t="str">
        <f>VLOOKUP(A75,'Classement RoC'!$B$2:$C$150,1,0)</f>
        <v>#N/A</v>
      </c>
      <c r="E75" s="118" t="str">
        <f t="shared" si="2"/>
        <v>#N/A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>
      <c r="A76" s="107"/>
      <c r="B76" s="108">
        <v>75.0</v>
      </c>
      <c r="C76" s="88">
        <f t="shared" si="1"/>
        <v>-250.4495614</v>
      </c>
      <c r="D76" s="89" t="str">
        <f>VLOOKUP(A76,'Classement RoC'!$B$2:$C$150,1,0)</f>
        <v>#N/A</v>
      </c>
      <c r="E76" s="118" t="str">
        <f t="shared" si="2"/>
        <v>#N/A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>
      <c r="A77" s="107"/>
      <c r="B77" s="111">
        <v>76.0</v>
      </c>
      <c r="C77" s="88">
        <f t="shared" si="1"/>
        <v>-259.2224491</v>
      </c>
      <c r="D77" s="89" t="str">
        <f>VLOOKUP(A77,'Classement RoC'!$B$2:$C$150,1,0)</f>
        <v>#N/A</v>
      </c>
      <c r="E77" s="118" t="str">
        <f t="shared" si="2"/>
        <v>#N/A</v>
      </c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>
      <c r="A78" s="107"/>
      <c r="B78" s="108">
        <v>77.0</v>
      </c>
      <c r="C78" s="88">
        <f t="shared" si="1"/>
        <v>-267.9461945</v>
      </c>
      <c r="D78" s="89" t="str">
        <f>VLOOKUP(A78,'Classement RoC'!$B$2:$C$150,1,0)</f>
        <v>#N/A</v>
      </c>
      <c r="E78" s="118" t="str">
        <f t="shared" si="2"/>
        <v>#N/A</v>
      </c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>
      <c r="A79" s="107"/>
      <c r="B79" s="111">
        <v>78.0</v>
      </c>
      <c r="C79" s="88">
        <f t="shared" si="1"/>
        <v>-276.6219195</v>
      </c>
      <c r="D79" s="89" t="str">
        <f>VLOOKUP(A79,'Classement RoC'!$B$2:$C$150,1,0)</f>
        <v>#N/A</v>
      </c>
      <c r="E79" s="118" t="str">
        <f t="shared" si="2"/>
        <v>#N/A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>
      <c r="A80" s="107"/>
      <c r="B80" s="108">
        <v>79.0</v>
      </c>
      <c r="C80" s="88">
        <f t="shared" si="1"/>
        <v>-285.2507042</v>
      </c>
      <c r="D80" s="89" t="str">
        <f>VLOOKUP(A80,'Classement RoC'!$B$2:$C$150,1,0)</f>
        <v>#N/A</v>
      </c>
      <c r="E80" s="118" t="str">
        <f t="shared" si="2"/>
        <v>#N/A</v>
      </c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>
      <c r="A81" s="107"/>
      <c r="B81" s="111">
        <v>80.0</v>
      </c>
      <c r="C81" s="88">
        <f t="shared" si="1"/>
        <v>-293.8335895</v>
      </c>
      <c r="D81" s="89" t="str">
        <f>VLOOKUP(A81,'Classement RoC'!$B$2:$C$150,1,0)</f>
        <v>#N/A</v>
      </c>
      <c r="E81" s="118" t="str">
        <f t="shared" si="2"/>
        <v>#N/A</v>
      </c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>
      <c r="A82" s="107"/>
      <c r="B82" s="108">
        <v>81.0</v>
      </c>
      <c r="C82" s="88">
        <f t="shared" si="1"/>
        <v>-302.3715784</v>
      </c>
      <c r="D82" s="89" t="str">
        <f>VLOOKUP(A82,'Classement RoC'!$B$2:$C$150,1,0)</f>
        <v>#N/A</v>
      </c>
      <c r="E82" s="118" t="str">
        <f t="shared" si="2"/>
        <v>#N/A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>
      <c r="A83" s="107"/>
      <c r="B83" s="111">
        <v>82.0</v>
      </c>
      <c r="C83" s="88">
        <f t="shared" si="1"/>
        <v>-310.8656386</v>
      </c>
      <c r="D83" s="89" t="str">
        <f>VLOOKUP(A83,'Classement RoC'!$B$2:$C$150,1,0)</f>
        <v>#N/A</v>
      </c>
      <c r="E83" s="118" t="str">
        <f t="shared" si="2"/>
        <v>#N/A</v>
      </c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>
      <c r="A84" s="107"/>
      <c r="B84" s="108">
        <v>83.0</v>
      </c>
      <c r="C84" s="88">
        <f t="shared" si="1"/>
        <v>-319.3167036</v>
      </c>
      <c r="D84" s="89" t="str">
        <f>VLOOKUP(A84,'Classement RoC'!$B$2:$C$150,1,0)</f>
        <v>#N/A</v>
      </c>
      <c r="E84" s="118" t="str">
        <f t="shared" si="2"/>
        <v>#N/A</v>
      </c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>
      <c r="A85" s="107"/>
      <c r="B85" s="111">
        <v>84.0</v>
      </c>
      <c r="C85" s="88">
        <f t="shared" si="1"/>
        <v>-327.7256747</v>
      </c>
      <c r="D85" s="89" t="str">
        <f>VLOOKUP(A85,'Classement RoC'!$B$2:$C$150,1,0)</f>
        <v>#N/A</v>
      </c>
      <c r="E85" s="118" t="str">
        <f t="shared" si="2"/>
        <v>#N/A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>
      <c r="A86" s="107"/>
      <c r="B86" s="108">
        <v>85.0</v>
      </c>
      <c r="C86" s="88">
        <f t="shared" si="1"/>
        <v>-336.0934221</v>
      </c>
      <c r="D86" s="89" t="str">
        <f>VLOOKUP(A86,'Classement RoC'!$B$2:$C$150,1,0)</f>
        <v>#N/A</v>
      </c>
      <c r="E86" s="118" t="str">
        <f t="shared" si="2"/>
        <v>#N/A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>
      <c r="A87" s="107"/>
      <c r="B87" s="111">
        <v>86.0</v>
      </c>
      <c r="C87" s="88">
        <f t="shared" si="1"/>
        <v>-344.4207869</v>
      </c>
      <c r="D87" s="89" t="str">
        <f>VLOOKUP(A87,'Classement RoC'!$B$2:$C$150,1,0)</f>
        <v>#N/A</v>
      </c>
      <c r="E87" s="118" t="str">
        <f t="shared" si="2"/>
        <v>#N/A</v>
      </c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>
      <c r="A88" s="107"/>
      <c r="B88" s="108">
        <v>87.0</v>
      </c>
      <c r="C88" s="88">
        <f t="shared" si="1"/>
        <v>-352.7085819</v>
      </c>
      <c r="D88" s="89" t="str">
        <f>VLOOKUP(A88,'Classement RoC'!$B$2:$C$150,1,0)</f>
        <v>#N/A</v>
      </c>
      <c r="E88" s="118" t="str">
        <f t="shared" si="2"/>
        <v>#N/A</v>
      </c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>
      <c r="A89" s="107"/>
      <c r="B89" s="111">
        <v>88.0</v>
      </c>
      <c r="C89" s="88">
        <f t="shared" si="1"/>
        <v>-360.9575934</v>
      </c>
      <c r="D89" s="89" t="str">
        <f>VLOOKUP(A89,'Classement RoC'!$B$2:$C$150,1,0)</f>
        <v>#N/A</v>
      </c>
      <c r="E89" s="118" t="str">
        <f t="shared" si="2"/>
        <v>#N/A</v>
      </c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>
      <c r="A90" s="107"/>
      <c r="B90" s="108">
        <v>89.0</v>
      </c>
      <c r="C90" s="88">
        <f t="shared" si="1"/>
        <v>-369.1685817</v>
      </c>
      <c r="D90" s="89" t="str">
        <f>VLOOKUP(A90,'Classement RoC'!$B$2:$C$150,1,0)</f>
        <v>#N/A</v>
      </c>
      <c r="E90" s="118" t="str">
        <f t="shared" si="2"/>
        <v>#N/A</v>
      </c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>
      <c r="A91" s="107"/>
      <c r="B91" s="111">
        <v>90.0</v>
      </c>
      <c r="C91" s="88">
        <f t="shared" si="1"/>
        <v>-377.342283</v>
      </c>
      <c r="D91" s="89" t="str">
        <f>VLOOKUP(A91,'Classement RoC'!$B$2:$C$150,1,0)</f>
        <v>#N/A</v>
      </c>
      <c r="E91" s="118" t="str">
        <f t="shared" si="2"/>
        <v>#N/A</v>
      </c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>
      <c r="A92" s="107"/>
      <c r="B92" s="108">
        <v>91.0</v>
      </c>
      <c r="C92" s="88">
        <f t="shared" si="1"/>
        <v>-385.4794101</v>
      </c>
      <c r="D92" s="89" t="str">
        <f>VLOOKUP(A92,'Classement RoC'!$B$2:$C$150,1,0)</f>
        <v>#N/A</v>
      </c>
      <c r="E92" s="118" t="str">
        <f t="shared" si="2"/>
        <v>#N/A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>
      <c r="A93" s="107"/>
      <c r="B93" s="111">
        <v>92.0</v>
      </c>
      <c r="C93" s="88">
        <f t="shared" si="1"/>
        <v>-393.5806532</v>
      </c>
      <c r="D93" s="89" t="str">
        <f>VLOOKUP(A93,'Classement RoC'!$B$2:$C$150,1,0)</f>
        <v>#N/A</v>
      </c>
      <c r="E93" s="118" t="str">
        <f t="shared" si="2"/>
        <v>#N/A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>
      <c r="A94" s="107"/>
      <c r="B94" s="108">
        <v>93.0</v>
      </c>
      <c r="C94" s="88">
        <f t="shared" si="1"/>
        <v>-401.6466812</v>
      </c>
      <c r="D94" s="89" t="str">
        <f>VLOOKUP(A94,'Classement RoC'!$B$2:$C$150,1,0)</f>
        <v>#N/A</v>
      </c>
      <c r="E94" s="118" t="str">
        <f t="shared" si="2"/>
        <v>#N/A</v>
      </c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>
      <c r="A95" s="107"/>
      <c r="B95" s="111">
        <v>94.0</v>
      </c>
      <c r="C95" s="88">
        <f t="shared" si="1"/>
        <v>-409.6781425</v>
      </c>
      <c r="D95" s="89" t="str">
        <f>VLOOKUP(A95,'Classement RoC'!$B$2:$C$150,1,0)</f>
        <v>#N/A</v>
      </c>
      <c r="E95" s="118" t="str">
        <f t="shared" si="2"/>
        <v>#N/A</v>
      </c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>
      <c r="A96" s="107"/>
      <c r="B96" s="108">
        <v>95.0</v>
      </c>
      <c r="C96" s="88">
        <f t="shared" si="1"/>
        <v>-417.675666</v>
      </c>
      <c r="D96" s="89" t="str">
        <f>VLOOKUP(A96,'Classement RoC'!$B$2:$C$150,1,0)</f>
        <v>#N/A</v>
      </c>
      <c r="E96" s="118" t="str">
        <f t="shared" si="2"/>
        <v>#N/A</v>
      </c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>
      <c r="A97" s="107"/>
      <c r="B97" s="111">
        <v>96.0</v>
      </c>
      <c r="C97" s="88">
        <f t="shared" si="1"/>
        <v>-425.6398614</v>
      </c>
      <c r="D97" s="89" t="str">
        <f>VLOOKUP(A97,'Classement RoC'!$B$2:$C$150,1,0)</f>
        <v>#N/A</v>
      </c>
      <c r="E97" s="118" t="str">
        <f t="shared" si="2"/>
        <v>#N/A</v>
      </c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>
      <c r="A98" s="107"/>
      <c r="B98" s="108">
        <v>97.0</v>
      </c>
      <c r="C98" s="88">
        <f t="shared" si="1"/>
        <v>-433.5713205</v>
      </c>
      <c r="D98" s="89" t="str">
        <f>VLOOKUP(A98,'Classement RoC'!$B$2:$C$150,1,0)</f>
        <v>#N/A</v>
      </c>
      <c r="E98" s="118" t="str">
        <f t="shared" si="2"/>
        <v>#N/A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>
      <c r="A99" s="107"/>
      <c r="B99" s="111">
        <v>98.0</v>
      </c>
      <c r="C99" s="88">
        <f t="shared" si="1"/>
        <v>-441.470618</v>
      </c>
      <c r="D99" s="89" t="str">
        <f>VLOOKUP(A99,'Classement RoC'!$B$2:$C$150,1,0)</f>
        <v>#N/A</v>
      </c>
      <c r="E99" s="118" t="str">
        <f t="shared" si="2"/>
        <v>#N/A</v>
      </c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>
      <c r="A100" s="107"/>
      <c r="B100" s="108">
        <v>99.0</v>
      </c>
      <c r="C100" s="88">
        <f t="shared" si="1"/>
        <v>-449.3383116</v>
      </c>
      <c r="D100" s="89" t="str">
        <f>VLOOKUP(A100,'Classement RoC'!$B$2:$C$150,1,0)</f>
        <v>#N/A</v>
      </c>
      <c r="E100" s="118" t="str">
        <f t="shared" si="2"/>
        <v>#N/A</v>
      </c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>
      <c r="A101" s="107"/>
      <c r="B101" s="111">
        <v>100.0</v>
      </c>
      <c r="C101" s="88">
        <f t="shared" si="1"/>
        <v>-457.1749431</v>
      </c>
      <c r="D101" s="89" t="str">
        <f>VLOOKUP(A101,'Classement RoC'!$B$2:$C$150,1,0)</f>
        <v>#N/A</v>
      </c>
      <c r="E101" s="118" t="str">
        <f t="shared" si="2"/>
        <v>#N/A</v>
      </c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>
      <c r="A102" s="107"/>
      <c r="B102" s="108">
        <v>101.0</v>
      </c>
      <c r="C102" s="88">
        <f t="shared" si="1"/>
        <v>-464.981039</v>
      </c>
      <c r="D102" s="89" t="str">
        <f>VLOOKUP(A102,'Classement RoC'!$B$2:$C$150,1,0)</f>
        <v>#N/A</v>
      </c>
      <c r="E102" s="118" t="str">
        <f t="shared" si="2"/>
        <v>#N/A</v>
      </c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>
      <c r="A103" s="107"/>
      <c r="B103" s="111">
        <v>102.0</v>
      </c>
      <c r="C103" s="88">
        <f t="shared" si="1"/>
        <v>-472.757111</v>
      </c>
      <c r="D103" s="89" t="str">
        <f>VLOOKUP(A103,'Classement RoC'!$B$2:$C$150,1,0)</f>
        <v>#N/A</v>
      </c>
      <c r="E103" s="118" t="str">
        <f t="shared" si="2"/>
        <v>#N/A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>
      <c r="A104" s="107"/>
      <c r="B104" s="108">
        <v>103.0</v>
      </c>
      <c r="C104" s="88">
        <f t="shared" si="1"/>
        <v>-480.5036567</v>
      </c>
      <c r="D104" s="89" t="str">
        <f>VLOOKUP(A104,'Classement RoC'!$B$2:$C$150,1,0)</f>
        <v>#N/A</v>
      </c>
      <c r="E104" s="118" t="str">
        <f t="shared" si="2"/>
        <v>#N/A</v>
      </c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>
      <c r="A105" s="107"/>
      <c r="B105" s="111">
        <v>104.0</v>
      </c>
      <c r="C105" s="88">
        <f t="shared" si="1"/>
        <v>-488.2211598</v>
      </c>
      <c r="D105" s="89" t="str">
        <f>VLOOKUP(A105,'Classement RoC'!$B$2:$C$150,1,0)</f>
        <v>#N/A</v>
      </c>
      <c r="E105" s="118" t="str">
        <f t="shared" si="2"/>
        <v>#N/A</v>
      </c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>
      <c r="A106" s="107"/>
      <c r="B106" s="108">
        <v>105.0</v>
      </c>
      <c r="C106" s="88">
        <f t="shared" si="1"/>
        <v>-495.910091</v>
      </c>
      <c r="D106" s="89" t="str">
        <f>VLOOKUP(A106,'Classement RoC'!$B$2:$C$150,1,0)</f>
        <v>#N/A</v>
      </c>
      <c r="E106" s="118" t="str">
        <f t="shared" si="2"/>
        <v>#N/A</v>
      </c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>
      <c r="A107" s="107"/>
      <c r="B107" s="111">
        <v>106.0</v>
      </c>
      <c r="C107" s="88">
        <f t="shared" si="1"/>
        <v>-503.5709084</v>
      </c>
      <c r="D107" s="89" t="str">
        <f>VLOOKUP(A107,'Classement RoC'!$B$2:$C$150,1,0)</f>
        <v>#N/A</v>
      </c>
      <c r="E107" s="118" t="str">
        <f t="shared" si="2"/>
        <v>#N/A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>
      <c r="A108" s="107"/>
      <c r="B108" s="108">
        <v>107.0</v>
      </c>
      <c r="C108" s="88">
        <f t="shared" si="1"/>
        <v>-511.2040579</v>
      </c>
      <c r="D108" s="89" t="str">
        <f>VLOOKUP(A108,'Classement RoC'!$B$2:$C$150,1,0)</f>
        <v>#N/A</v>
      </c>
      <c r="E108" s="118" t="str">
        <f t="shared" si="2"/>
        <v>#N/A</v>
      </c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>
      <c r="A109" s="107"/>
      <c r="B109" s="111">
        <v>108.0</v>
      </c>
      <c r="C109" s="88">
        <f t="shared" si="1"/>
        <v>-518.8099733</v>
      </c>
      <c r="D109" s="89" t="str">
        <f>VLOOKUP(A109,'Classement RoC'!$B$2:$C$150,1,0)</f>
        <v>#N/A</v>
      </c>
      <c r="E109" s="118" t="str">
        <f t="shared" si="2"/>
        <v>#N/A</v>
      </c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>
      <c r="A110" s="107"/>
      <c r="B110" s="108">
        <v>109.0</v>
      </c>
      <c r="C110" s="88">
        <f t="shared" si="1"/>
        <v>-526.3890777</v>
      </c>
      <c r="D110" s="89" t="str">
        <f>VLOOKUP(A110,'Classement RoC'!$B$2:$C$150,1,0)</f>
        <v>#N/A</v>
      </c>
      <c r="E110" s="118" t="str">
        <f t="shared" si="2"/>
        <v>#N/A</v>
      </c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>
      <c r="A111" s="107"/>
      <c r="B111" s="111">
        <v>110.0</v>
      </c>
      <c r="C111" s="88">
        <f t="shared" si="1"/>
        <v>-533.9417826</v>
      </c>
      <c r="D111" s="89" t="str">
        <f>VLOOKUP(A111,'Classement RoC'!$B$2:$C$150,1,0)</f>
        <v>#N/A</v>
      </c>
      <c r="E111" s="118" t="str">
        <f t="shared" si="2"/>
        <v>#N/A</v>
      </c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>
      <c r="A112" s="107"/>
      <c r="B112" s="108">
        <v>111.0</v>
      </c>
      <c r="C112" s="88">
        <f t="shared" si="1"/>
        <v>-541.4684896</v>
      </c>
      <c r="D112" s="89" t="str">
        <f>VLOOKUP(A112,'Classement RoC'!$B$2:$C$150,1,0)</f>
        <v>#N/A</v>
      </c>
      <c r="E112" s="118" t="str">
        <f t="shared" si="2"/>
        <v>#N/A</v>
      </c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>
      <c r="A113" s="107"/>
      <c r="B113" s="111">
        <v>112.0</v>
      </c>
      <c r="C113" s="88">
        <f t="shared" si="1"/>
        <v>-548.9695896</v>
      </c>
      <c r="D113" s="89" t="str">
        <f>VLOOKUP(A113,'Classement RoC'!$B$2:$C$150,1,0)</f>
        <v>#N/A</v>
      </c>
      <c r="E113" s="118" t="str">
        <f t="shared" si="2"/>
        <v>#N/A</v>
      </c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>
      <c r="A114" s="107"/>
      <c r="B114" s="108">
        <v>113.0</v>
      </c>
      <c r="C114" s="88">
        <f t="shared" si="1"/>
        <v>-556.445464</v>
      </c>
      <c r="D114" s="89" t="str">
        <f>VLOOKUP(A114,'Classement RoC'!$B$2:$C$150,1,0)</f>
        <v>#N/A</v>
      </c>
      <c r="E114" s="118" t="str">
        <f t="shared" si="2"/>
        <v>#N/A</v>
      </c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>
      <c r="A115" s="107"/>
      <c r="B115" s="111">
        <v>114.0</v>
      </c>
      <c r="C115" s="88">
        <f t="shared" si="1"/>
        <v>-563.8964847</v>
      </c>
      <c r="D115" s="89" t="str">
        <f>VLOOKUP(A115,'Classement RoC'!$B$2:$C$150,1,0)</f>
        <v>#N/A</v>
      </c>
      <c r="E115" s="118" t="str">
        <f t="shared" si="2"/>
        <v>#N/A</v>
      </c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>
      <c r="A116" s="107"/>
      <c r="B116" s="108">
        <v>115.0</v>
      </c>
      <c r="C116" s="88">
        <f t="shared" si="1"/>
        <v>-571.3230143</v>
      </c>
      <c r="D116" s="89" t="str">
        <f>VLOOKUP(A116,'Classement RoC'!$B$2:$C$150,1,0)</f>
        <v>#N/A</v>
      </c>
      <c r="E116" s="118" t="str">
        <f t="shared" si="2"/>
        <v>#N/A</v>
      </c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>
      <c r="A117" s="107"/>
      <c r="B117" s="111">
        <v>116.0</v>
      </c>
      <c r="C117" s="88">
        <f t="shared" si="1"/>
        <v>-578.7254067</v>
      </c>
      <c r="D117" s="89" t="str">
        <f>VLOOKUP(A117,'Classement RoC'!$B$2:$C$150,1,0)</f>
        <v>#N/A</v>
      </c>
      <c r="E117" s="118" t="str">
        <f t="shared" si="2"/>
        <v>#N/A</v>
      </c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>
      <c r="A118" s="107"/>
      <c r="B118" s="108">
        <v>117.0</v>
      </c>
      <c r="C118" s="88">
        <f t="shared" si="1"/>
        <v>-586.1040072</v>
      </c>
      <c r="D118" s="89" t="str">
        <f>VLOOKUP(A118,'Classement RoC'!$B$2:$C$150,1,0)</f>
        <v>#N/A</v>
      </c>
      <c r="E118" s="118" t="str">
        <f t="shared" si="2"/>
        <v>#N/A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>
      <c r="A119" s="107"/>
      <c r="B119" s="111">
        <v>118.0</v>
      </c>
      <c r="C119" s="88">
        <f t="shared" si="1"/>
        <v>-593.4591528</v>
      </c>
      <c r="D119" s="89" t="str">
        <f>VLOOKUP(A119,'Classement RoC'!$B$2:$C$150,1,0)</f>
        <v>#N/A</v>
      </c>
      <c r="E119" s="118" t="str">
        <f t="shared" si="2"/>
        <v>#N/A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>
      <c r="A120" s="107"/>
      <c r="B120" s="108">
        <v>119.0</v>
      </c>
      <c r="C120" s="88">
        <f t="shared" si="1"/>
        <v>-600.7911727</v>
      </c>
      <c r="D120" s="89" t="str">
        <f>VLOOKUP(A120,'Classement RoC'!$B$2:$C$150,1,0)</f>
        <v>#N/A</v>
      </c>
      <c r="E120" s="118" t="str">
        <f t="shared" si="2"/>
        <v>#N/A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>
      <c r="A121" s="107"/>
      <c r="B121" s="111">
        <v>120.0</v>
      </c>
      <c r="C121" s="88">
        <f t="shared" si="1"/>
        <v>-608.1003881</v>
      </c>
      <c r="D121" s="89" t="str">
        <f>VLOOKUP(A121,'Classement RoC'!$B$2:$C$150,1,0)</f>
        <v>#N/A</v>
      </c>
      <c r="E121" s="118" t="str">
        <f t="shared" si="2"/>
        <v>#N/A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>
      <c r="A122" s="107"/>
      <c r="B122" s="108">
        <v>121.0</v>
      </c>
      <c r="C122" s="88">
        <f t="shared" si="1"/>
        <v>-615.3871129</v>
      </c>
      <c r="D122" s="89" t="str">
        <f>VLOOKUP(A122,'Classement RoC'!$B$2:$C$150,1,0)</f>
        <v>#N/A</v>
      </c>
      <c r="E122" s="118" t="str">
        <f t="shared" si="2"/>
        <v>#N/A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>
      <c r="A123" s="107"/>
      <c r="B123" s="111">
        <v>122.0</v>
      </c>
      <c r="C123" s="88">
        <f t="shared" si="1"/>
        <v>-622.6516536</v>
      </c>
      <c r="D123" s="89" t="str">
        <f>VLOOKUP(A123,'Classement RoC'!$B$2:$C$150,1,0)</f>
        <v>#N/A</v>
      </c>
      <c r="E123" s="118" t="str">
        <f t="shared" si="2"/>
        <v>#N/A</v>
      </c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>
      <c r="A124" s="107"/>
      <c r="B124" s="108">
        <v>123.0</v>
      </c>
      <c r="C124" s="88">
        <f t="shared" si="1"/>
        <v>-629.89431</v>
      </c>
      <c r="D124" s="89" t="str">
        <f>VLOOKUP(A124,'Classement RoC'!$B$2:$C$150,1,0)</f>
        <v>#N/A</v>
      </c>
      <c r="E124" s="118" t="str">
        <f t="shared" si="2"/>
        <v>#N/A</v>
      </c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>
      <c r="A125" s="107"/>
      <c r="B125" s="111">
        <v>124.0</v>
      </c>
      <c r="C125" s="88">
        <f t="shared" si="1"/>
        <v>-637.1153747</v>
      </c>
      <c r="D125" s="89" t="str">
        <f>VLOOKUP(A125,'Classement RoC'!$B$2:$C$150,1,0)</f>
        <v>#N/A</v>
      </c>
      <c r="E125" s="118" t="str">
        <f t="shared" si="2"/>
        <v>#N/A</v>
      </c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>
      <c r="A126" s="107"/>
      <c r="B126" s="108">
        <v>125.0</v>
      </c>
      <c r="C126" s="88">
        <f t="shared" si="1"/>
        <v>-644.315134</v>
      </c>
      <c r="D126" s="89" t="str">
        <f>VLOOKUP(A126,'Classement RoC'!$B$2:$C$150,1,0)</f>
        <v>#N/A</v>
      </c>
      <c r="E126" s="118" t="str">
        <f t="shared" si="2"/>
        <v>#N/A</v>
      </c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>
      <c r="A127" s="107"/>
      <c r="B127" s="111">
        <v>126.0</v>
      </c>
      <c r="C127" s="88">
        <f t="shared" si="1"/>
        <v>-651.4938678</v>
      </c>
      <c r="D127" s="89" t="str">
        <f>VLOOKUP(A127,'Classement RoC'!$B$2:$C$150,1,0)</f>
        <v>#N/A</v>
      </c>
      <c r="E127" s="118" t="str">
        <f t="shared" si="2"/>
        <v>#N/A</v>
      </c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>
      <c r="A128" s="107"/>
      <c r="B128" s="108">
        <v>127.0</v>
      </c>
      <c r="C128" s="88">
        <f t="shared" si="1"/>
        <v>-658.6518498</v>
      </c>
      <c r="D128" s="89" t="str">
        <f>VLOOKUP(A128,'Classement RoC'!$B$2:$C$150,1,0)</f>
        <v>#N/A</v>
      </c>
      <c r="E128" s="118" t="str">
        <f t="shared" si="2"/>
        <v>#N/A</v>
      </c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>
      <c r="A129" s="107"/>
      <c r="B129" s="111">
        <v>128.0</v>
      </c>
      <c r="C129" s="88">
        <f t="shared" si="1"/>
        <v>-665.7893475</v>
      </c>
      <c r="D129" s="89" t="str">
        <f>VLOOKUP(A129,'Classement RoC'!$B$2:$C$150,1,0)</f>
        <v>#N/A</v>
      </c>
      <c r="E129" s="118" t="str">
        <f t="shared" si="2"/>
        <v>#N/A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>
      <c r="A130" s="107"/>
      <c r="B130" s="108">
        <v>129.0</v>
      </c>
      <c r="C130" s="88">
        <f t="shared" si="1"/>
        <v>-672.906623</v>
      </c>
      <c r="D130" s="89" t="str">
        <f>VLOOKUP(A130,'Classement RoC'!$B$2:$C$150,1,0)</f>
        <v>#N/A</v>
      </c>
      <c r="E130" s="118" t="str">
        <f t="shared" si="2"/>
        <v>#N/A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>
      <c r="A131" s="107"/>
      <c r="B131" s="111">
        <v>130.0</v>
      </c>
      <c r="C131" s="88">
        <f t="shared" si="1"/>
        <v>-680.0039324</v>
      </c>
      <c r="D131" s="89" t="str">
        <f>VLOOKUP(A131,'Classement RoC'!$B$2:$C$150,1,0)</f>
        <v>#N/A</v>
      </c>
      <c r="E131" s="118" t="str">
        <f t="shared" si="2"/>
        <v>#N/A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>
      <c r="A132" s="107"/>
      <c r="B132" s="108">
        <v>131.0</v>
      </c>
      <c r="C132" s="88">
        <f t="shared" si="1"/>
        <v>-687.0815265</v>
      </c>
      <c r="D132" s="89" t="str">
        <f>VLOOKUP(A132,'Classement RoC'!$B$2:$C$150,1,0)</f>
        <v>#N/A</v>
      </c>
      <c r="E132" s="118" t="str">
        <f t="shared" si="2"/>
        <v>#N/A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>
      <c r="A133" s="107"/>
      <c r="B133" s="111">
        <v>132.0</v>
      </c>
      <c r="C133" s="88">
        <f t="shared" si="1"/>
        <v>-694.1396508</v>
      </c>
      <c r="D133" s="89" t="str">
        <f>VLOOKUP(A133,'Classement RoC'!$B$2:$C$150,1,0)</f>
        <v>#N/A</v>
      </c>
      <c r="E133" s="118" t="str">
        <f t="shared" si="2"/>
        <v>#N/A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>
      <c r="A134" s="107"/>
      <c r="B134" s="108">
        <v>133.0</v>
      </c>
      <c r="C134" s="88">
        <f t="shared" si="1"/>
        <v>-701.1785455</v>
      </c>
      <c r="D134" s="89" t="str">
        <f>VLOOKUP(A134,'Classement RoC'!$B$2:$C$150,1,0)</f>
        <v>#N/A</v>
      </c>
      <c r="E134" s="118" t="str">
        <f t="shared" si="2"/>
        <v>#N/A</v>
      </c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>
      <c r="A135" s="107"/>
      <c r="B135" s="111">
        <v>134.0</v>
      </c>
      <c r="C135" s="88">
        <f t="shared" si="1"/>
        <v>-708.1984461</v>
      </c>
      <c r="D135" s="89" t="str">
        <f>VLOOKUP(A135,'Classement RoC'!$B$2:$C$150,1,0)</f>
        <v>#N/A</v>
      </c>
      <c r="E135" s="118" t="str">
        <f t="shared" si="2"/>
        <v>#N/A</v>
      </c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>
      <c r="A136" s="107"/>
      <c r="B136" s="108">
        <v>135.0</v>
      </c>
      <c r="C136" s="88">
        <f t="shared" si="1"/>
        <v>-715.1995829</v>
      </c>
      <c r="D136" s="89" t="str">
        <f>VLOOKUP(A136,'Classement RoC'!$B$2:$C$150,1,0)</f>
        <v>#N/A</v>
      </c>
      <c r="E136" s="118" t="str">
        <f t="shared" si="2"/>
        <v>#N/A</v>
      </c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>
      <c r="A137" s="107"/>
      <c r="B137" s="111">
        <v>136.0</v>
      </c>
      <c r="C137" s="88">
        <f t="shared" si="1"/>
        <v>-722.1821817</v>
      </c>
      <c r="D137" s="89" t="str">
        <f>VLOOKUP(A137,'Classement RoC'!$B$2:$C$150,1,0)</f>
        <v>#N/A</v>
      </c>
      <c r="E137" s="118" t="str">
        <f t="shared" si="2"/>
        <v>#N/A</v>
      </c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>
      <c r="A138" s="107"/>
      <c r="B138" s="108">
        <v>137.0</v>
      </c>
      <c r="C138" s="88">
        <f t="shared" si="1"/>
        <v>-729.1464635</v>
      </c>
      <c r="D138" s="89" t="str">
        <f>VLOOKUP(A138,'Classement RoC'!$B$2:$C$150,1,0)</f>
        <v>#N/A</v>
      </c>
      <c r="E138" s="118" t="str">
        <f t="shared" si="2"/>
        <v>#N/A</v>
      </c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>
      <c r="A139" s="107"/>
      <c r="B139" s="111">
        <v>138.0</v>
      </c>
      <c r="C139" s="88">
        <f t="shared" si="1"/>
        <v>-736.0926452</v>
      </c>
      <c r="D139" s="89" t="str">
        <f>VLOOKUP(A139,'Classement RoC'!$B$2:$C$150,1,0)</f>
        <v>#N/A</v>
      </c>
      <c r="E139" s="118" t="str">
        <f t="shared" si="2"/>
        <v>#N/A</v>
      </c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>
      <c r="A140" s="107"/>
      <c r="B140" s="108">
        <v>139.0</v>
      </c>
      <c r="C140" s="88">
        <f t="shared" si="1"/>
        <v>-743.020939</v>
      </c>
      <c r="D140" s="89" t="str">
        <f>VLOOKUP(A140,'Classement RoC'!$B$2:$C$150,1,0)</f>
        <v>#N/A</v>
      </c>
      <c r="E140" s="118" t="str">
        <f t="shared" si="2"/>
        <v>#N/A</v>
      </c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>
      <c r="A141" s="107"/>
      <c r="B141" s="111">
        <v>140.0</v>
      </c>
      <c r="C141" s="88">
        <f t="shared" si="1"/>
        <v>-749.9315531</v>
      </c>
      <c r="D141" s="89" t="str">
        <f>VLOOKUP(A141,'Classement RoC'!$B$2:$C$150,1,0)</f>
        <v>#N/A</v>
      </c>
      <c r="E141" s="118" t="str">
        <f t="shared" si="2"/>
        <v>#N/A</v>
      </c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>
      <c r="A142" s="107"/>
      <c r="B142" s="108">
        <v>141.0</v>
      </c>
      <c r="C142" s="88">
        <f t="shared" si="1"/>
        <v>-756.8246916</v>
      </c>
      <c r="D142" s="89" t="str">
        <f>VLOOKUP(A142,'Classement RoC'!$B$2:$C$150,1,0)</f>
        <v>#N/A</v>
      </c>
      <c r="E142" s="118" t="str">
        <f t="shared" si="2"/>
        <v>#N/A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>
      <c r="A143" s="107"/>
      <c r="B143" s="111">
        <v>142.0</v>
      </c>
      <c r="C143" s="88">
        <f t="shared" si="1"/>
        <v>-763.7005543</v>
      </c>
      <c r="D143" s="89" t="str">
        <f>VLOOKUP(A143,'Classement RoC'!$B$2:$C$150,1,0)</f>
        <v>#N/A</v>
      </c>
      <c r="E143" s="118" t="str">
        <f t="shared" si="2"/>
        <v>#N/A</v>
      </c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>
      <c r="A144" s="107"/>
      <c r="B144" s="108">
        <v>143.0</v>
      </c>
      <c r="C144" s="88">
        <f t="shared" si="1"/>
        <v>-770.5593377</v>
      </c>
      <c r="D144" s="89" t="str">
        <f>VLOOKUP(A144,'Classement RoC'!$B$2:$C$150,1,0)</f>
        <v>#N/A</v>
      </c>
      <c r="E144" s="118" t="str">
        <f t="shared" si="2"/>
        <v>#N/A</v>
      </c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>
      <c r="A145" s="107"/>
      <c r="B145" s="111">
        <v>144.0</v>
      </c>
      <c r="C145" s="88">
        <f t="shared" si="1"/>
        <v>-777.401234</v>
      </c>
      <c r="D145" s="89" t="str">
        <f>VLOOKUP(A145,'Classement RoC'!$B$2:$C$150,1,0)</f>
        <v>#N/A</v>
      </c>
      <c r="E145" s="118" t="str">
        <f t="shared" si="2"/>
        <v>#N/A</v>
      </c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>
      <c r="A146" s="107"/>
      <c r="B146" s="108">
        <v>145.0</v>
      </c>
      <c r="C146" s="88">
        <f t="shared" si="1"/>
        <v>-784.2264319</v>
      </c>
      <c r="D146" s="89" t="str">
        <f>VLOOKUP(A146,'Classement RoC'!$B$2:$C$150,1,0)</f>
        <v>#N/A</v>
      </c>
      <c r="E146" s="118" t="str">
        <f t="shared" si="2"/>
        <v>#N/A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>
      <c r="A147" s="107"/>
      <c r="B147" s="111">
        <v>146.0</v>
      </c>
      <c r="C147" s="88">
        <f t="shared" si="1"/>
        <v>-791.0351167</v>
      </c>
      <c r="D147" s="89" t="str">
        <f>VLOOKUP(A147,'Classement RoC'!$B$2:$C$150,1,0)</f>
        <v>#N/A</v>
      </c>
      <c r="E147" s="118" t="str">
        <f t="shared" si="2"/>
        <v>#N/A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>
      <c r="A148" s="107"/>
      <c r="B148" s="108">
        <v>147.0</v>
      </c>
      <c r="C148" s="88">
        <f t="shared" si="1"/>
        <v>-797.8274699</v>
      </c>
      <c r="D148" s="89" t="str">
        <f>VLOOKUP(A148,'Classement RoC'!$B$2:$C$150,1,0)</f>
        <v>#N/A</v>
      </c>
      <c r="E148" s="118" t="str">
        <f t="shared" si="2"/>
        <v>#N/A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>
      <c r="A149" s="107"/>
      <c r="B149" s="111">
        <v>148.0</v>
      </c>
      <c r="C149" s="88">
        <f t="shared" si="1"/>
        <v>-804.6036699</v>
      </c>
      <c r="D149" s="89" t="str">
        <f>VLOOKUP(A149,'Classement RoC'!$B$2:$C$150,1,0)</f>
        <v>#N/A</v>
      </c>
      <c r="E149" s="118" t="str">
        <f t="shared" si="2"/>
        <v>#N/A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>
      <c r="A150" s="107"/>
      <c r="B150" s="108">
        <v>149.0</v>
      </c>
      <c r="C150" s="88">
        <f t="shared" si="1"/>
        <v>-811.3638917</v>
      </c>
      <c r="D150" s="89" t="str">
        <f>VLOOKUP(A150,'Classement RoC'!$B$2:$C$150,1,0)</f>
        <v>#N/A</v>
      </c>
      <c r="E150" s="118" t="str">
        <f t="shared" si="2"/>
        <v>#N/A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>
      <c r="A151" s="107"/>
      <c r="B151" s="111">
        <v>150.0</v>
      </c>
      <c r="C151" s="88">
        <f t="shared" si="1"/>
        <v>-818.1083069</v>
      </c>
      <c r="D151" s="89" t="str">
        <f>VLOOKUP(A151,'Classement RoC'!$B$2:$C$150,1,0)</f>
        <v>#N/A</v>
      </c>
      <c r="E151" s="118" t="str">
        <f t="shared" si="2"/>
        <v>#N/A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>
      <c r="A152" s="107"/>
      <c r="B152" s="108">
        <v>151.0</v>
      </c>
      <c r="C152" s="88">
        <f t="shared" si="1"/>
        <v>-824.8370842</v>
      </c>
      <c r="D152" s="89" t="str">
        <f>VLOOKUP(A152,'Classement RoC'!$B$2:$C$150,1,0)</f>
        <v>#N/A</v>
      </c>
      <c r="E152" s="118" t="str">
        <f t="shared" si="2"/>
        <v>#N/A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>
      <c r="A153" s="107"/>
      <c r="B153" s="111">
        <v>152.0</v>
      </c>
      <c r="C153" s="88">
        <f t="shared" si="1"/>
        <v>-831.5503891</v>
      </c>
      <c r="D153" s="89" t="str">
        <f>VLOOKUP(A153,'Classement RoC'!$B$2:$C$150,1,0)</f>
        <v>#N/A</v>
      </c>
      <c r="E153" s="118" t="str">
        <f t="shared" si="2"/>
        <v>#N/A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>
      <c r="A154" s="107"/>
      <c r="B154" s="108">
        <v>153.0</v>
      </c>
      <c r="C154" s="88">
        <f t="shared" si="1"/>
        <v>-838.2483842</v>
      </c>
      <c r="D154" s="89" t="str">
        <f>VLOOKUP(A154,'Classement RoC'!$B$2:$C$150,1,0)</f>
        <v>#N/A</v>
      </c>
      <c r="E154" s="118" t="str">
        <f t="shared" si="2"/>
        <v>#N/A</v>
      </c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>
      <c r="A155" s="107"/>
      <c r="B155" s="111">
        <v>154.0</v>
      </c>
      <c r="C155" s="88">
        <f t="shared" si="1"/>
        <v>-844.9312293</v>
      </c>
      <c r="D155" s="89" t="str">
        <f>VLOOKUP(A155,'Classement RoC'!$B$2:$C$150,1,0)</f>
        <v>#N/A</v>
      </c>
      <c r="E155" s="118" t="str">
        <f t="shared" si="2"/>
        <v>#N/A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>
      <c r="A156" s="107"/>
      <c r="B156" s="108">
        <v>155.0</v>
      </c>
      <c r="C156" s="88">
        <f t="shared" si="1"/>
        <v>-851.599081</v>
      </c>
      <c r="D156" s="89" t="str">
        <f>VLOOKUP(A156,'Classement RoC'!$B$2:$C$150,1,0)</f>
        <v>#N/A</v>
      </c>
      <c r="E156" s="118" t="str">
        <f t="shared" si="2"/>
        <v>#N/A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>
      <c r="A157" s="107"/>
      <c r="B157" s="111">
        <v>156.0</v>
      </c>
      <c r="C157" s="88">
        <f t="shared" si="1"/>
        <v>-858.2520935</v>
      </c>
      <c r="D157" s="89" t="str">
        <f>VLOOKUP(A157,'Classement RoC'!$B$2:$C$150,1,0)</f>
        <v>#N/A</v>
      </c>
      <c r="E157" s="118" t="str">
        <f t="shared" si="2"/>
        <v>#N/A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>
      <c r="A158" s="107"/>
      <c r="B158" s="108">
        <v>157.0</v>
      </c>
      <c r="C158" s="88">
        <f t="shared" si="1"/>
        <v>-864.8904182</v>
      </c>
      <c r="D158" s="89" t="str">
        <f>VLOOKUP(A158,'Classement RoC'!$B$2:$C$150,1,0)</f>
        <v>#N/A</v>
      </c>
      <c r="E158" s="118" t="str">
        <f t="shared" si="2"/>
        <v>#N/A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>
      <c r="A159" s="107"/>
      <c r="B159" s="111">
        <v>158.0</v>
      </c>
      <c r="C159" s="88">
        <f t="shared" si="1"/>
        <v>-871.5142038</v>
      </c>
      <c r="D159" s="89" t="str">
        <f>VLOOKUP(A159,'Classement RoC'!$B$2:$C$150,1,0)</f>
        <v>#N/A</v>
      </c>
      <c r="E159" s="118" t="str">
        <f t="shared" si="2"/>
        <v>#N/A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>
      <c r="A160" s="107"/>
      <c r="B160" s="108">
        <v>159.0</v>
      </c>
      <c r="C160" s="88">
        <f t="shared" si="1"/>
        <v>-878.1235965</v>
      </c>
      <c r="D160" s="89" t="str">
        <f>VLOOKUP(A160,'Classement RoC'!$B$2:$C$150,1,0)</f>
        <v>#N/A</v>
      </c>
      <c r="E160" s="118" t="str">
        <f t="shared" si="2"/>
        <v>#N/A</v>
      </c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>
      <c r="A161" s="107"/>
      <c r="B161" s="113">
        <v>160.0</v>
      </c>
      <c r="C161" s="88">
        <f t="shared" si="1"/>
        <v>-884.7187399</v>
      </c>
      <c r="D161" s="111" t="str">
        <f>VLOOKUP(A161,'Classement S6'!$B$2:$C$150,1,0)</f>
        <v>#N/A</v>
      </c>
      <c r="E161" s="118" t="str">
        <f t="shared" si="2"/>
        <v>#N/A</v>
      </c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>
      <c r="A1000" s="85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drawing r:id="rId1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00" t="s">
        <v>1</v>
      </c>
      <c r="B1" s="100" t="s">
        <v>141</v>
      </c>
      <c r="C1" s="101" t="s">
        <v>123</v>
      </c>
      <c r="D1" s="102" t="s">
        <v>142</v>
      </c>
      <c r="E1" s="114" t="s">
        <v>143</v>
      </c>
      <c r="F1" s="115"/>
      <c r="G1" s="116" t="s">
        <v>144</v>
      </c>
      <c r="H1" s="106">
        <f>MATCH("",A2:A161,-1)</f>
        <v>55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>
      <c r="A2" s="107" t="str">
        <f>IFERROR(__xludf.DUMMYFUNCTION(" IMPORTRANGE(""https://docs.google.com/spreadsheets/d/1JnPUZECNMFUb_yj5HhifhhiU278AAO542lRzQayMKBI/edit#gid=243491689"",""extrac-Roller Coaster-1!A2:A161"")"),"immond")</f>
        <v>immond</v>
      </c>
      <c r="B2" s="108">
        <v>1.0</v>
      </c>
      <c r="C2" s="88">
        <f t="shared" ref="C2:C161" si="1">525*(1-(B2/($H$1+1)))*POWER((SQRT(($H$1+1)/B2)),1/2)</f>
        <v>1410.5256</v>
      </c>
      <c r="D2" s="89" t="str">
        <f>VLOOKUP(A2,'Classement RoC'!$B$2:$C$150,1,0)</f>
        <v>immond</v>
      </c>
      <c r="E2" s="117" t="str">
        <f t="shared" ref="E2:E161" si="2">IF(D2=A2,"","erreur")</f>
        <v/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>
      <c r="A3" s="107" t="str">
        <f>IFERROR(__xludf.DUMMYFUNCTION("""COMPUTED_VALUE"""),"..larloul..")</f>
        <v>..larloul..</v>
      </c>
      <c r="B3" s="111">
        <v>2.0</v>
      </c>
      <c r="C3" s="88">
        <f t="shared" si="1"/>
        <v>1164.540358</v>
      </c>
      <c r="D3" s="89" t="str">
        <f>VLOOKUP(A3,'Classement RoC'!$B$2:$C$150,1,0)</f>
        <v>..larloul..</v>
      </c>
      <c r="E3" s="117" t="str">
        <f t="shared" si="2"/>
        <v/>
      </c>
      <c r="F3" s="85"/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>
      <c r="A4" s="107" t="str">
        <f>IFERROR(__xludf.DUMMYFUNCTION("""COMPUTED_VALUE"""),"RouteDuRhum")</f>
        <v>RouteDuRhum</v>
      </c>
      <c r="B4" s="108">
        <v>3.0</v>
      </c>
      <c r="C4" s="88">
        <f t="shared" si="1"/>
        <v>1032.794316</v>
      </c>
      <c r="D4" s="89" t="str">
        <f>VLOOKUP(A4,'Classement RoC'!$B$2:$C$150,1,0)</f>
        <v>RouteDuRhum</v>
      </c>
      <c r="E4" s="117" t="str">
        <f t="shared" si="2"/>
        <v/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>
      <c r="A5" s="107" t="str">
        <f>IFERROR(__xludf.DUMMYFUNCTION("""COMPUTED_VALUE"""),"Rod_John_VI")</f>
        <v>Rod_John_VI</v>
      </c>
      <c r="B5" s="111">
        <v>4.0</v>
      </c>
      <c r="C5" s="88">
        <f t="shared" si="1"/>
        <v>942.9890049</v>
      </c>
      <c r="D5" s="89" t="str">
        <f>VLOOKUP(A5,'Classement RoC'!$B$2:$C$150,1,0)</f>
        <v>Rod_John_VI</v>
      </c>
      <c r="E5" s="118" t="str">
        <f t="shared" si="2"/>
        <v/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107" t="str">
        <f>IFERROR(__xludf.DUMMYFUNCTION("""COMPUTED_VALUE"""),"Mako Lemore")</f>
        <v>Mako Lemore</v>
      </c>
      <c r="B6" s="108">
        <v>5.0</v>
      </c>
      <c r="C6" s="88">
        <f t="shared" si="1"/>
        <v>874.6734784</v>
      </c>
      <c r="D6" s="89" t="str">
        <f>VLOOKUP(A6,'Classement RoC'!$B$2:$C$150,1,0)</f>
        <v>Mako Lemore</v>
      </c>
      <c r="E6" s="118" t="str">
        <f t="shared" si="2"/>
        <v/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>
      <c r="A7" s="107" t="str">
        <f>IFERROR(__xludf.DUMMYFUNCTION("""COMPUTED_VALUE"""),"christ86000")</f>
        <v>christ86000</v>
      </c>
      <c r="B7" s="111">
        <v>6.0</v>
      </c>
      <c r="C7" s="88">
        <f t="shared" si="1"/>
        <v>819.3141867</v>
      </c>
      <c r="D7" s="89" t="str">
        <f>VLOOKUP(A7,'Classement RoC'!$B$2:$C$150,1,0)</f>
        <v>christ86000</v>
      </c>
      <c r="E7" s="118" t="str">
        <f t="shared" si="2"/>
        <v/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107" t="str">
        <f>IFERROR(__xludf.DUMMYFUNCTION("""COMPUTED_VALUE"""),"Pachavi")</f>
        <v>Pachavi</v>
      </c>
      <c r="B8" s="108">
        <v>7.0</v>
      </c>
      <c r="C8" s="88">
        <f t="shared" si="1"/>
        <v>772.5735815</v>
      </c>
      <c r="D8" s="89" t="str">
        <f>VLOOKUP(A8,'Classement RoC'!$B$2:$C$150,1,0)</f>
        <v>Pachavi</v>
      </c>
      <c r="E8" s="118" t="str">
        <f t="shared" si="2"/>
        <v/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107" t="str">
        <f>IFERROR(__xludf.DUMMYFUNCTION("""COMPUTED_VALUE"""),"Dirty Bazaar")</f>
        <v>Dirty Bazaar</v>
      </c>
      <c r="B9" s="111">
        <v>8.0</v>
      </c>
      <c r="C9" s="88">
        <f t="shared" si="1"/>
        <v>731.9594528</v>
      </c>
      <c r="D9" s="89" t="str">
        <f>VLOOKUP(A9,'Classement RoC'!$B$2:$C$150,1,0)</f>
        <v>Dirty Bazaar</v>
      </c>
      <c r="E9" s="118" t="str">
        <f t="shared" si="2"/>
        <v/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>
      <c r="A10" s="107" t="str">
        <f>IFERROR(__xludf.DUMMYFUNCTION("""COMPUTED_VALUE"""),"Blochedu86")</f>
        <v>Blochedu86</v>
      </c>
      <c r="B10" s="108">
        <v>9.0</v>
      </c>
      <c r="C10" s="88">
        <f t="shared" si="1"/>
        <v>695.9139043</v>
      </c>
      <c r="D10" s="89" t="str">
        <f>VLOOKUP(A10,'Classement RoC'!$B$2:$C$150,1,0)</f>
        <v>Blochedu86</v>
      </c>
      <c r="E10" s="118" t="str">
        <f t="shared" si="2"/>
        <v/>
      </c>
      <c r="F10" s="85"/>
      <c r="G10" s="68" t="s">
        <v>158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>
      <c r="A11" s="107" t="str">
        <f>IFERROR(__xludf.DUMMYFUNCTION("""COMPUTED_VALUE"""),"Phil1308")</f>
        <v>Phil1308</v>
      </c>
      <c r="B11" s="111">
        <v>10.0</v>
      </c>
      <c r="C11" s="88">
        <f t="shared" si="1"/>
        <v>663.4009893</v>
      </c>
      <c r="D11" s="89" t="str">
        <f>VLOOKUP(A11,'Classement RoC'!$B$2:$C$150,1,0)</f>
        <v>Phil1308</v>
      </c>
      <c r="E11" s="118" t="str">
        <f t="shared" si="2"/>
        <v/>
      </c>
      <c r="F11" s="85"/>
      <c r="G11" s="68" t="s">
        <v>67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>
      <c r="A12" s="107" t="str">
        <f>IFERROR(__xludf.DUMMYFUNCTION("""COMPUTED_VALUE"""),"Like_A_Fish")</f>
        <v>Like_A_Fish</v>
      </c>
      <c r="B12" s="108">
        <v>11.0</v>
      </c>
      <c r="C12" s="88">
        <f t="shared" si="1"/>
        <v>633.698422</v>
      </c>
      <c r="D12" s="89" t="str">
        <f>VLOOKUP(A12,'Classement RoC'!$B$2:$C$150,1,0)</f>
        <v>Like_A_Fish</v>
      </c>
      <c r="E12" s="118" t="str">
        <f t="shared" si="2"/>
        <v/>
      </c>
      <c r="F12" s="85"/>
      <c r="G12" s="68" t="s">
        <v>95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>
      <c r="A13" s="107" t="str">
        <f>IFERROR(__xludf.DUMMYFUNCTION("""COMPUTED_VALUE"""),"rastamokett")</f>
        <v>rastamokett</v>
      </c>
      <c r="B13" s="111">
        <v>12.0</v>
      </c>
      <c r="C13" s="88">
        <f t="shared" si="1"/>
        <v>606.2833591</v>
      </c>
      <c r="D13" s="89" t="str">
        <f>VLOOKUP(A13,'Classement RoC'!$B$2:$C$150,1,0)</f>
        <v>rastamokett</v>
      </c>
      <c r="E13" s="118" t="str">
        <f t="shared" si="2"/>
        <v/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>
      <c r="A14" s="107" t="str">
        <f>IFERROR(__xludf.DUMMYFUNCTION("""COMPUTED_VALUE"""),"LEGOLEGOTE")</f>
        <v>LEGOLEGOTE</v>
      </c>
      <c r="B14" s="108">
        <v>13.0</v>
      </c>
      <c r="C14" s="88">
        <f t="shared" si="1"/>
        <v>580.7656219</v>
      </c>
      <c r="D14" s="89" t="str">
        <f>VLOOKUP(A14,'Classement RoC'!$B$2:$C$150,1,0)</f>
        <v>LEGOLEGOTE</v>
      </c>
      <c r="E14" s="118" t="str">
        <f t="shared" si="2"/>
        <v/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>
      <c r="A15" s="107" t="str">
        <f>IFERROR(__xludf.DUMMYFUNCTION("""COMPUTED_VALUE"""),"erniedog56x")</f>
        <v>erniedog56x</v>
      </c>
      <c r="B15" s="111">
        <v>14.0</v>
      </c>
      <c r="C15" s="88">
        <f t="shared" si="1"/>
        <v>556.8465902</v>
      </c>
      <c r="D15" s="89" t="str">
        <f>VLOOKUP(A15,'Classement RoC'!$B$2:$C$150,1,0)</f>
        <v>erniedog56x</v>
      </c>
      <c r="E15" s="118" t="str">
        <f t="shared" si="2"/>
        <v/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>
      <c r="A16" s="107" t="str">
        <f>IFERROR(__xludf.DUMMYFUNCTION("""COMPUTED_VALUE"""),"i K K i")</f>
        <v>i K K i</v>
      </c>
      <c r="B16" s="108">
        <v>15.0</v>
      </c>
      <c r="C16" s="88">
        <f t="shared" si="1"/>
        <v>534.2928041</v>
      </c>
      <c r="D16" s="89" t="str">
        <f>VLOOKUP(A16,'Classement RoC'!$B$2:$C$150,1,0)</f>
        <v>i K K i</v>
      </c>
      <c r="E16" s="118" t="str">
        <f t="shared" si="2"/>
        <v/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>
      <c r="A17" s="107" t="str">
        <f>IFERROR(__xludf.DUMMYFUNCTION("""COMPUTED_VALUE"""),"_Sale-Bet_")</f>
        <v>_Sale-Bet_</v>
      </c>
      <c r="B17" s="111">
        <v>16.0</v>
      </c>
      <c r="C17" s="88">
        <f t="shared" si="1"/>
        <v>512.9184</v>
      </c>
      <c r="D17" s="89" t="str">
        <f>VLOOKUP(A17,'Classement RoC'!$B$2:$C$150,1,0)</f>
        <v>_Sale-Bet_</v>
      </c>
      <c r="E17" s="118" t="str">
        <f t="shared" si="2"/>
        <v/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>
      <c r="A18" s="107" t="str">
        <f>IFERROR(__xludf.DUMMYFUNCTION("""COMPUTED_VALUE"""),"Mitch")</f>
        <v>Mitch</v>
      </c>
      <c r="B18" s="108">
        <v>17.0</v>
      </c>
      <c r="C18" s="88">
        <f t="shared" si="1"/>
        <v>492.5730649</v>
      </c>
      <c r="D18" s="89" t="str">
        <f>VLOOKUP(A18,'Classement RoC'!$B$2:$C$150,1,0)</f>
        <v>Mitch</v>
      </c>
      <c r="E18" s="118" t="str">
        <f t="shared" si="2"/>
        <v/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>
      <c r="A19" s="107" t="str">
        <f>IFERROR(__xludf.DUMMYFUNCTION("""COMPUTED_VALUE"""),"FridAKahlo")</f>
        <v>FridAKahlo</v>
      </c>
      <c r="B19" s="111">
        <v>18.0</v>
      </c>
      <c r="C19" s="88">
        <f t="shared" si="1"/>
        <v>473.1335592</v>
      </c>
      <c r="D19" s="89" t="str">
        <f>VLOOKUP(A19,'Classement RoC'!$B$2:$C$150,1,0)</f>
        <v>FridAKahlo</v>
      </c>
      <c r="E19" s="118" t="str">
        <f t="shared" si="2"/>
        <v/>
      </c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>
      <c r="A20" s="107" t="str">
        <f>IFERROR(__xludf.DUMMYFUNCTION("""COMPUTED_VALUE"""),"butterfly-as")</f>
        <v>butterfly-as</v>
      </c>
      <c r="B20" s="108">
        <v>19.0</v>
      </c>
      <c r="C20" s="88">
        <f t="shared" si="1"/>
        <v>454.4976133</v>
      </c>
      <c r="D20" s="89" t="str">
        <f>VLOOKUP(A20,'Classement RoC'!$B$2:$C$150,1,0)</f>
        <v>Butterfly-As</v>
      </c>
      <c r="E20" s="118" t="str">
        <f t="shared" si="2"/>
        <v/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>
      <c r="A21" s="107" t="str">
        <f>IFERROR(__xludf.DUMMYFUNCTION("""COMPUTED_VALUE"""),"POMB1664")</f>
        <v>POMB1664</v>
      </c>
      <c r="B21" s="111">
        <v>20.0</v>
      </c>
      <c r="C21" s="88">
        <f t="shared" si="1"/>
        <v>436.5794456</v>
      </c>
      <c r="D21" s="89" t="str">
        <f>VLOOKUP(A21,'Classement RoC'!$B$2:$C$150,1,0)</f>
        <v>POMB1664</v>
      </c>
      <c r="E21" s="118" t="str">
        <f t="shared" si="2"/>
        <v/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>
      <c r="A22" s="107" t="str">
        <f>IFERROR(__xludf.DUMMYFUNCTION("""COMPUTED_VALUE"""),"ludolab")</f>
        <v>ludolab</v>
      </c>
      <c r="B22" s="108">
        <v>21.0</v>
      </c>
      <c r="C22" s="88">
        <f t="shared" si="1"/>
        <v>419.3064122</v>
      </c>
      <c r="D22" s="89" t="str">
        <f>VLOOKUP(A22,'Classement RoC'!$B$2:$C$150,1,0)</f>
        <v>ludolab</v>
      </c>
      <c r="E22" s="118" t="str">
        <f t="shared" si="2"/>
        <v/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>
      <c r="A23" s="107" t="str">
        <f>IFERROR(__xludf.DUMMYFUNCTION("""COMPUTED_VALUE"""),"AKlibur")</f>
        <v>AKlibur</v>
      </c>
      <c r="B23" s="111">
        <v>22.0</v>
      </c>
      <c r="C23" s="88">
        <f t="shared" si="1"/>
        <v>402.6164637</v>
      </c>
      <c r="D23" s="89" t="str">
        <f>VLOOKUP(A23,'Classement RoC'!$B$2:$C$150,1,0)</f>
        <v>AKlibur</v>
      </c>
      <c r="E23" s="118" t="str">
        <f t="shared" si="2"/>
        <v/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>
      <c r="A24" s="107" t="str">
        <f>IFERROR(__xludf.DUMMYFUNCTION("""COMPUTED_VALUE"""),"MaLLcoLLm..")</f>
        <v>MaLLcoLLm..</v>
      </c>
      <c r="B24" s="108">
        <v>23.0</v>
      </c>
      <c r="C24" s="88">
        <f t="shared" si="1"/>
        <v>386.4561865</v>
      </c>
      <c r="D24" s="89" t="str">
        <f>VLOOKUP(A24,'Classement RoC'!$B$2:$C$150,1,0)</f>
        <v>MaLLcoLLm..</v>
      </c>
      <c r="E24" s="118" t="str">
        <f t="shared" si="2"/>
        <v/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>
      <c r="A25" s="107" t="str">
        <f>IFERROR(__xludf.DUMMYFUNCTION("""COMPUTED_VALUE"""),"Jennyyy8")</f>
        <v>Jennyyy8</v>
      </c>
      <c r="B25" s="111">
        <v>24.0</v>
      </c>
      <c r="C25" s="88">
        <f t="shared" si="1"/>
        <v>370.7792751</v>
      </c>
      <c r="D25" s="89" t="str">
        <f>VLOOKUP(A25,'Classement RoC'!$B$2:$C$150,1,0)</f>
        <v>Jennyyy8</v>
      </c>
      <c r="E25" s="118" t="str">
        <f t="shared" si="2"/>
        <v/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>
      <c r="A26" s="107" t="str">
        <f>IFERROR(__xludf.DUMMYFUNCTION("""COMPUTED_VALUE"""),"sukkel")</f>
        <v>sukkel</v>
      </c>
      <c r="B26" s="108">
        <v>25.0</v>
      </c>
      <c r="C26" s="88">
        <f t="shared" si="1"/>
        <v>355.5453269</v>
      </c>
      <c r="D26" s="89" t="str">
        <f>VLOOKUP(A26,'Classement RoC'!$B$2:$C$150,1,0)</f>
        <v>sukkel</v>
      </c>
      <c r="E26" s="118" t="str">
        <f t="shared" si="2"/>
        <v/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>
      <c r="A27" s="107" t="str">
        <f>IFERROR(__xludf.DUMMYFUNCTION("""COMPUTED_VALUE"""),"Patgaret")</f>
        <v>Patgaret</v>
      </c>
      <c r="B27" s="111">
        <v>26.0</v>
      </c>
      <c r="C27" s="88">
        <f t="shared" si="1"/>
        <v>340.7188811</v>
      </c>
      <c r="D27" s="89" t="str">
        <f>VLOOKUP(A27,'Classement RoC'!$B$2:$C$150,1,0)</f>
        <v>Patgaret</v>
      </c>
      <c r="E27" s="118" t="str">
        <f t="shared" si="2"/>
        <v/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>
      <c r="A28" s="107" t="str">
        <f>IFERROR(__xludf.DUMMYFUNCTION("""COMPUTED_VALUE"""),"Le_Pictavien")</f>
        <v>Le_Pictavien</v>
      </c>
      <c r="B28" s="108">
        <v>27.0</v>
      </c>
      <c r="C28" s="88">
        <f t="shared" si="1"/>
        <v>326.2686455</v>
      </c>
      <c r="D28" s="89" t="str">
        <f>VLOOKUP(A28,'Classement RoC'!$B$2:$C$150,1,0)</f>
        <v>le_pictavien</v>
      </c>
      <c r="E28" s="118" t="str">
        <f t="shared" si="2"/>
        <v/>
      </c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>
      <c r="A29" s="107" t="str">
        <f>IFERROR(__xludf.DUMMYFUNCTION("""COMPUTED_VALUE"""),"chAAtAlere")</f>
        <v>chAAtAlere</v>
      </c>
      <c r="B29" s="111">
        <v>28.0</v>
      </c>
      <c r="C29" s="88">
        <f t="shared" si="1"/>
        <v>312.1668677</v>
      </c>
      <c r="D29" s="89" t="str">
        <f>VLOOKUP(A29,'Classement RoC'!$B$2:$C$150,1,0)</f>
        <v>chAAtAlere</v>
      </c>
      <c r="E29" s="118" t="str">
        <f t="shared" si="2"/>
        <v/>
      </c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>
      <c r="A30" s="107" t="str">
        <f>IFERROR(__xludf.DUMMYFUNCTION("""COMPUTED_VALUE"""),"Mikalack")</f>
        <v>Mikalack</v>
      </c>
      <c r="B30" s="108">
        <v>29.0</v>
      </c>
      <c r="C30" s="88">
        <f t="shared" si="1"/>
        <v>298.3888206</v>
      </c>
      <c r="D30" s="89" t="str">
        <f>VLOOKUP(A30,'Classement RoC'!$B$2:$C$150,1,0)</f>
        <v>Mikalack</v>
      </c>
      <c r="E30" s="118" t="str">
        <f t="shared" si="2"/>
        <v/>
      </c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>
      <c r="A31" s="107" t="str">
        <f>IFERROR(__xludf.DUMMYFUNCTION("""COMPUTED_VALUE"""),"Vaillant 86")</f>
        <v>Vaillant 86</v>
      </c>
      <c r="B31" s="111">
        <v>30.0</v>
      </c>
      <c r="C31" s="88">
        <f t="shared" si="1"/>
        <v>284.9123779</v>
      </c>
      <c r="D31" s="89" t="str">
        <f>VLOOKUP(A31,'Classement RoC'!$B$2:$C$150,1,0)</f>
        <v>vaillant 86</v>
      </c>
      <c r="E31" s="118" t="str">
        <f t="shared" si="2"/>
        <v/>
      </c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>
      <c r="A32" s="107" t="str">
        <f>IFERROR(__xludf.DUMMYFUNCTION("""COMPUTED_VALUE"""),"BBH 75")</f>
        <v>BBH 75</v>
      </c>
      <c r="B32" s="108">
        <v>31.0</v>
      </c>
      <c r="C32" s="88">
        <f t="shared" si="1"/>
        <v>271.7176616</v>
      </c>
      <c r="D32" s="89" t="str">
        <f>VLOOKUP(A32,'Classement RoC'!$B$2:$C$150,1,0)</f>
        <v>BBH 75</v>
      </c>
      <c r="E32" s="118" t="str">
        <f t="shared" si="2"/>
        <v/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>
      <c r="A33" s="107" t="str">
        <f>IFERROR(__xludf.DUMMYFUNCTION("""COMPUTED_VALUE"""),"-Feline")</f>
        <v>-Feline</v>
      </c>
      <c r="B33" s="111">
        <v>32.0</v>
      </c>
      <c r="C33" s="88">
        <f t="shared" si="1"/>
        <v>258.7867463</v>
      </c>
      <c r="D33" s="89" t="str">
        <f>VLOOKUP(A33,'Classement RoC'!$B$2:$C$150,1,0)</f>
        <v>-Feline</v>
      </c>
      <c r="E33" s="118" t="str">
        <f t="shared" si="2"/>
        <v/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>
      <c r="A34" s="107" t="str">
        <f>IFERROR(__xludf.DUMMYFUNCTION("""COMPUTED_VALUE"""),"BARBAPAPA.")</f>
        <v>BARBAPAPA.</v>
      </c>
      <c r="B34" s="108">
        <v>33.0</v>
      </c>
      <c r="C34" s="88">
        <f t="shared" si="1"/>
        <v>246.1034116</v>
      </c>
      <c r="D34" s="89" t="str">
        <f>VLOOKUP(A34,'Classement RoC'!$B$2:$C$150,1,0)</f>
        <v>BARBAPAPA.</v>
      </c>
      <c r="E34" s="118" t="str">
        <f t="shared" si="2"/>
        <v/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>
      <c r="A35" s="107" t="str">
        <f>IFERROR(__xludf.DUMMYFUNCTION("""COMPUTED_VALUE"""),"8kinder6")</f>
        <v>8kinder6</v>
      </c>
      <c r="B35" s="111">
        <v>34.0</v>
      </c>
      <c r="C35" s="88">
        <f t="shared" si="1"/>
        <v>233.6529318</v>
      </c>
      <c r="D35" s="89" t="str">
        <f>VLOOKUP(A35,'Classement RoC'!$B$2:$C$150,1,0)</f>
        <v>8kinder6</v>
      </c>
      <c r="E35" s="118" t="str">
        <f t="shared" si="2"/>
        <v/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>
      <c r="A36" s="107" t="str">
        <f>IFERROR(__xludf.DUMMYFUNCTION("""COMPUTED_VALUE"""),"fiodor86")</f>
        <v>fiodor86</v>
      </c>
      <c r="B36" s="108">
        <v>35.0</v>
      </c>
      <c r="C36" s="88">
        <f t="shared" si="1"/>
        <v>221.4218968</v>
      </c>
      <c r="D36" s="89" t="str">
        <f>VLOOKUP(A36,'Classement RoC'!$B$2:$C$150,1,0)</f>
        <v>fiodor86</v>
      </c>
      <c r="E36" s="118" t="str">
        <f t="shared" si="2"/>
        <v/>
      </c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>
      <c r="A37" s="107" t="str">
        <f>IFERROR(__xludf.DUMMYFUNCTION("""COMPUTED_VALUE"""),"Gregol2")</f>
        <v>Gregol2</v>
      </c>
      <c r="B37" s="111">
        <v>36.0</v>
      </c>
      <c r="C37" s="88">
        <f t="shared" si="1"/>
        <v>209.3980599</v>
      </c>
      <c r="D37" s="89" t="str">
        <f>VLOOKUP(A37,'Classement RoC'!$B$2:$C$150,1,0)</f>
        <v>gregol2</v>
      </c>
      <c r="E37" s="118" t="str">
        <f t="shared" si="2"/>
        <v/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>
      <c r="A38" s="107" t="str">
        <f>IFERROR(__xludf.DUMMYFUNCTION("""COMPUTED_VALUE"""),"NOVICEMYSTIC")</f>
        <v>NOVICEMYSTIC</v>
      </c>
      <c r="B38" s="108">
        <v>37.0</v>
      </c>
      <c r="C38" s="88">
        <f t="shared" si="1"/>
        <v>197.5702062</v>
      </c>
      <c r="D38" s="89" t="str">
        <f>VLOOKUP(A38,'Classement RoC'!$B$2:$C$150,1,0)</f>
        <v>NOVICEMYSTIC</v>
      </c>
      <c r="E38" s="118" t="str">
        <f t="shared" si="2"/>
        <v/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>
      <c r="A39" s="107" t="str">
        <f>IFERROR(__xludf.DUMMYFUNCTION("""COMPUTED_VALUE"""),"ariba")</f>
        <v>ariba</v>
      </c>
      <c r="B39" s="111">
        <v>38.0</v>
      </c>
      <c r="C39" s="88">
        <f t="shared" si="1"/>
        <v>185.9280391</v>
      </c>
      <c r="D39" s="89" t="str">
        <f>VLOOKUP(A39,'Classement RoC'!$B$2:$C$150,1,0)</f>
        <v>ariba</v>
      </c>
      <c r="E39" s="118" t="str">
        <f t="shared" si="2"/>
        <v/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>
      <c r="A40" s="107" t="str">
        <f>IFERROR(__xludf.DUMMYFUNCTION("""COMPUTED_VALUE"""),"Mailie86")</f>
        <v>Mailie86</v>
      </c>
      <c r="B40" s="108">
        <v>39.0</v>
      </c>
      <c r="C40" s="88">
        <f t="shared" si="1"/>
        <v>174.4620827</v>
      </c>
      <c r="D40" s="89" t="str">
        <f>VLOOKUP(A40,'Classement RoC'!$B$2:$C$150,1,0)</f>
        <v>Mailie86</v>
      </c>
      <c r="E40" s="118" t="str">
        <f t="shared" si="2"/>
        <v/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>
      <c r="A41" s="107" t="str">
        <f>IFERROR(__xludf.DUMMYFUNCTION("""COMPUTED_VALUE"""),"Legabodu86")</f>
        <v>Legabodu86</v>
      </c>
      <c r="B41" s="111">
        <v>40.0</v>
      </c>
      <c r="C41" s="88">
        <f t="shared" si="1"/>
        <v>163.1635959</v>
      </c>
      <c r="D41" s="89" t="str">
        <f>VLOOKUP(A41,'Classement RoC'!$B$2:$C$150,1,0)</f>
        <v>Legabodu86</v>
      </c>
      <c r="E41" s="118" t="str">
        <f t="shared" si="2"/>
        <v/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>
      <c r="A42" s="107" t="str">
        <f>IFERROR(__xludf.DUMMYFUNCTION("""COMPUTED_VALUE"""),"Sab86360")</f>
        <v>Sab86360</v>
      </c>
      <c r="B42" s="108">
        <v>41.0</v>
      </c>
      <c r="C42" s="88">
        <f t="shared" si="1"/>
        <v>152.024498</v>
      </c>
      <c r="D42" s="89" t="str">
        <f>VLOOKUP(A42,'Classement RoC'!$B$2:$C$150,1,0)</f>
        <v>Sab86360</v>
      </c>
      <c r="E42" s="118" t="str">
        <f t="shared" si="2"/>
        <v/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>
      <c r="A43" s="107" t="str">
        <f>IFERROR(__xludf.DUMMYFUNCTION("""COMPUTED_VALUE"""),"Abrakada")</f>
        <v>Abrakada</v>
      </c>
      <c r="B43" s="111">
        <v>42.0</v>
      </c>
      <c r="C43" s="88">
        <f t="shared" si="1"/>
        <v>141.0373036</v>
      </c>
      <c r="D43" s="89" t="str">
        <f>VLOOKUP(A43,'Classement RoC'!$B$2:$C$150,1,0)</f>
        <v>Abrakada</v>
      </c>
      <c r="E43" s="118" t="str">
        <f t="shared" si="2"/>
        <v/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>
      <c r="A44" s="107" t="str">
        <f>IFERROR(__xludf.DUMMYFUNCTION("""COMPUTED_VALUE"""),"Redblood92")</f>
        <v>Redblood92</v>
      </c>
      <c r="B44" s="108">
        <v>43.0</v>
      </c>
      <c r="C44" s="88">
        <f t="shared" si="1"/>
        <v>130.1950646</v>
      </c>
      <c r="D44" s="89" t="str">
        <f>VLOOKUP(A44,'Classement RoC'!$B$2:$C$150,1,0)</f>
        <v>Redblood92</v>
      </c>
      <c r="E44" s="118" t="str">
        <f t="shared" si="2"/>
        <v/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>
      <c r="A45" s="107" t="str">
        <f>IFERROR(__xludf.DUMMYFUNCTION("""COMPUTED_VALUE"""),"Bratake")</f>
        <v>Bratake</v>
      </c>
      <c r="B45" s="111">
        <v>44.0</v>
      </c>
      <c r="C45" s="88">
        <f t="shared" si="1"/>
        <v>119.4913204</v>
      </c>
      <c r="D45" s="89" t="str">
        <f>VLOOKUP(A45,'Classement RoC'!$B$2:$C$150,1,0)</f>
        <v>Bratake</v>
      </c>
      <c r="E45" s="118" t="str">
        <f t="shared" si="2"/>
        <v/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>
      <c r="A46" s="107" t="str">
        <f>IFERROR(__xludf.DUMMYFUNCTION("""COMPUTED_VALUE"""),"cassius-86")</f>
        <v>cassius-86</v>
      </c>
      <c r="B46" s="108">
        <v>45.0</v>
      </c>
      <c r="C46" s="88">
        <f t="shared" si="1"/>
        <v>108.920052</v>
      </c>
      <c r="D46" s="89" t="str">
        <f>VLOOKUP(A46,'Classement RoC'!$B$2:$C$150,1,0)</f>
        <v>cassius-86</v>
      </c>
      <c r="E46" s="118" t="str">
        <f t="shared" si="2"/>
        <v/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>
      <c r="A47" s="107" t="str">
        <f>IFERROR(__xludf.DUMMYFUNCTION("""COMPUTED_VALUE"""),"Rukia_ichigo")</f>
        <v>Rukia_ichigo</v>
      </c>
      <c r="B47" s="111">
        <v>46.0</v>
      </c>
      <c r="C47" s="88">
        <f t="shared" si="1"/>
        <v>98.475643</v>
      </c>
      <c r="D47" s="89" t="str">
        <f>VLOOKUP(A47,'Classement RoC'!$B$2:$C$150,1,0)</f>
        <v>Rukia_ichigo</v>
      </c>
      <c r="E47" s="118" t="str">
        <f t="shared" si="2"/>
        <v/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>
      <c r="A48" s="107" t="str">
        <f>IFERROR(__xludf.DUMMYFUNCTION("""COMPUTED_VALUE"""),"SIr_Tango")</f>
        <v>SIr_Tango</v>
      </c>
      <c r="B48" s="108">
        <v>47.0</v>
      </c>
      <c r="C48" s="88">
        <f t="shared" si="1"/>
        <v>88.15284399</v>
      </c>
      <c r="D48" s="89" t="str">
        <f>VLOOKUP(A48,'Classement RoC'!$B$2:$C$150,1,0)</f>
        <v>SIr_Tango</v>
      </c>
      <c r="E48" s="118" t="str">
        <f t="shared" si="2"/>
        <v/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>
      <c r="A49" s="107" t="str">
        <f>IFERROR(__xludf.DUMMYFUNCTION("""COMPUTED_VALUE"""),"chatouill86")</f>
        <v>chatouill86</v>
      </c>
      <c r="B49" s="111">
        <v>48.0</v>
      </c>
      <c r="C49" s="88">
        <f t="shared" si="1"/>
        <v>77.94674082</v>
      </c>
      <c r="D49" s="89" t="str">
        <f>VLOOKUP(A49,'Classement RoC'!$B$2:$C$150,1,0)</f>
        <v>chatouill86</v>
      </c>
      <c r="E49" s="118" t="str">
        <f t="shared" si="2"/>
        <v/>
      </c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>
      <c r="A50" s="107" t="str">
        <f>IFERROR(__xludf.DUMMYFUNCTION("""COMPUTED_VALUE"""),"Balzen86")</f>
        <v>Balzen86</v>
      </c>
      <c r="B50" s="108">
        <v>49.0</v>
      </c>
      <c r="C50" s="88">
        <f t="shared" si="1"/>
        <v>67.85272646</v>
      </c>
      <c r="D50" s="89" t="str">
        <f>VLOOKUP(A50,'Classement RoC'!$B$2:$C$150,1,0)</f>
        <v>Balzen86</v>
      </c>
      <c r="E50" s="118" t="str">
        <f t="shared" si="2"/>
        <v/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>
      <c r="A51" s="107" t="str">
        <f>IFERROR(__xludf.DUMMYFUNCTION("""COMPUTED_VALUE"""),"x calou61")</f>
        <v>x calou61</v>
      </c>
      <c r="B51" s="111">
        <v>50.0</v>
      </c>
      <c r="C51" s="88">
        <f t="shared" si="1"/>
        <v>57.86647564</v>
      </c>
      <c r="D51" s="89" t="str">
        <f>VLOOKUP(A51,'Classement RoC'!$B$2:$C$150,1,0)</f>
        <v>x calou61</v>
      </c>
      <c r="E51" s="118" t="str">
        <f t="shared" si="2"/>
        <v/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>
      <c r="A52" s="107" t="str">
        <f>IFERROR(__xludf.DUMMYFUNCTION("""COMPUTED_VALUE"""),"KamehamehAS")</f>
        <v>KamehamehAS</v>
      </c>
      <c r="B52" s="108">
        <v>51.0</v>
      </c>
      <c r="C52" s="88">
        <f t="shared" si="1"/>
        <v>47.98392211</v>
      </c>
      <c r="D52" s="89" t="str">
        <f>VLOOKUP(A52,'Classement RoC'!$B$2:$C$150,1,0)</f>
        <v>KamehamehAS</v>
      </c>
      <c r="E52" s="118" t="str">
        <f t="shared" si="2"/>
        <v/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>
      <c r="A53" s="107" t="str">
        <f>IFERROR(__xludf.DUMMYFUNCTION("""COMPUTED_VALUE"""),"COMBERS")</f>
        <v>COMBERS</v>
      </c>
      <c r="B53" s="111">
        <v>52.0</v>
      </c>
      <c r="C53" s="88">
        <f t="shared" si="1"/>
        <v>38.2012381</v>
      </c>
      <c r="D53" s="89" t="str">
        <f>VLOOKUP(A53,'Classement RoC'!$B$2:$C$150,1,0)</f>
        <v>COMBERS</v>
      </c>
      <c r="E53" s="118" t="str">
        <f t="shared" si="2"/>
        <v/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>
      <c r="A54" s="107" t="str">
        <f>IFERROR(__xludf.DUMMYFUNCTION("""COMPUTED_VALUE"""),"Kiki Bazaar")</f>
        <v>Kiki Bazaar</v>
      </c>
      <c r="B54" s="108">
        <v>53.0</v>
      </c>
      <c r="C54" s="88">
        <f t="shared" si="1"/>
        <v>28.5148158</v>
      </c>
      <c r="D54" s="89" t="str">
        <f>VLOOKUP(A54,'Classement RoC'!$B$2:$C$150,1,0)</f>
        <v>Kiki Bazaar</v>
      </c>
      <c r="E54" s="118" t="str">
        <f t="shared" si="2"/>
        <v/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>
      <c r="A55" s="107" t="str">
        <f>IFERROR(__xludf.DUMMYFUNCTION("""COMPUTED_VALUE"""),"UniThe")</f>
        <v>UniThe</v>
      </c>
      <c r="B55" s="111">
        <v>54.0</v>
      </c>
      <c r="C55" s="88">
        <f t="shared" si="1"/>
        <v>18.92125065</v>
      </c>
      <c r="D55" s="89" t="str">
        <f>VLOOKUP(A55,'Classement RoC'!$B$2:$C$150,1,0)</f>
        <v>UniThe</v>
      </c>
      <c r="E55" s="118" t="str">
        <f t="shared" si="2"/>
        <v/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>
      <c r="A56" s="107" t="str">
        <f>IFERROR(__xludf.DUMMYFUNCTION("""COMPUTED_VALUE"""),"Kevfurious")</f>
        <v>Kevfurious</v>
      </c>
      <c r="B56" s="108">
        <v>55.0</v>
      </c>
      <c r="C56" s="88">
        <f t="shared" si="1"/>
        <v>9.417326132</v>
      </c>
      <c r="D56" s="89" t="str">
        <f>VLOOKUP(A56,'Classement RoC'!$B$2:$C$150,1,0)</f>
        <v>Kevfurious</v>
      </c>
      <c r="E56" s="118" t="str">
        <f t="shared" si="2"/>
        <v/>
      </c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>
      <c r="A57" s="107"/>
      <c r="B57" s="111">
        <v>56.0</v>
      </c>
      <c r="C57" s="88">
        <f t="shared" si="1"/>
        <v>0</v>
      </c>
      <c r="D57" s="89" t="str">
        <f>VLOOKUP(A57,'Classement RoC'!$B$2:$C$150,1,0)</f>
        <v>#N/A</v>
      </c>
      <c r="E57" s="118" t="str">
        <f t="shared" si="2"/>
        <v>#N/A</v>
      </c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>
      <c r="A58" s="107"/>
      <c r="B58" s="108">
        <v>57.0</v>
      </c>
      <c r="C58" s="88">
        <f t="shared" si="1"/>
        <v>-9.333608261</v>
      </c>
      <c r="D58" s="89" t="str">
        <f>VLOOKUP(A58,'Classement RoC'!$B$2:$C$150,1,0)</f>
        <v>#N/A</v>
      </c>
      <c r="E58" s="118" t="str">
        <f t="shared" si="2"/>
        <v>#N/A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>
      <c r="A59" s="107"/>
      <c r="B59" s="111">
        <v>58.0</v>
      </c>
      <c r="C59" s="88">
        <f t="shared" si="1"/>
        <v>-18.58622886</v>
      </c>
      <c r="D59" s="89" t="str">
        <f>VLOOKUP(A59,'Classement RoC'!$B$2:$C$150,1,0)</f>
        <v>#N/A</v>
      </c>
      <c r="E59" s="118" t="str">
        <f t="shared" si="2"/>
        <v>#N/A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>
      <c r="A60" s="107"/>
      <c r="B60" s="108">
        <v>59.0</v>
      </c>
      <c r="C60" s="88">
        <f t="shared" si="1"/>
        <v>-27.76045212</v>
      </c>
      <c r="D60" s="89" t="str">
        <f>VLOOKUP(A60,'Classement RoC'!$B$2:$C$150,1,0)</f>
        <v>#N/A</v>
      </c>
      <c r="E60" s="118" t="str">
        <f t="shared" si="2"/>
        <v>#N/A</v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>
      <c r="A61" s="107"/>
      <c r="B61" s="111">
        <v>60.0</v>
      </c>
      <c r="C61" s="88">
        <f t="shared" si="1"/>
        <v>-36.85873804</v>
      </c>
      <c r="D61" s="89" t="str">
        <f>VLOOKUP(A61,'Classement RoC'!$B$2:$C$150,1,0)</f>
        <v>#N/A</v>
      </c>
      <c r="E61" s="118" t="str">
        <f t="shared" si="2"/>
        <v>#N/A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>
      <c r="A62" s="107"/>
      <c r="B62" s="108">
        <v>61.0</v>
      </c>
      <c r="C62" s="88">
        <f t="shared" si="1"/>
        <v>-45.88342501</v>
      </c>
      <c r="D62" s="89" t="str">
        <f>VLOOKUP(A62,'Classement RoC'!$B$2:$C$150,1,0)</f>
        <v>#N/A</v>
      </c>
      <c r="E62" s="118" t="str">
        <f t="shared" si="2"/>
        <v>#N/A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>
      <c r="A63" s="107"/>
      <c r="B63" s="111">
        <v>62.0</v>
      </c>
      <c r="C63" s="88">
        <f t="shared" si="1"/>
        <v>-54.83673782</v>
      </c>
      <c r="D63" s="89" t="str">
        <f>VLOOKUP(A63,'Classement RoC'!$B$2:$C$150,1,0)</f>
        <v>#N/A</v>
      </c>
      <c r="E63" s="118" t="str">
        <f t="shared" si="2"/>
        <v>#N/A</v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>
      <c r="A64" s="107"/>
      <c r="B64" s="108">
        <v>63.0</v>
      </c>
      <c r="C64" s="88">
        <f t="shared" si="1"/>
        <v>-63.72079504</v>
      </c>
      <c r="D64" s="89" t="str">
        <f>VLOOKUP(A64,'Classement RoC'!$B$2:$C$150,1,0)</f>
        <v>#N/A</v>
      </c>
      <c r="E64" s="118" t="str">
        <f t="shared" si="2"/>
        <v>#N/A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>
      <c r="A65" s="107"/>
      <c r="B65" s="111">
        <v>64.0</v>
      </c>
      <c r="C65" s="88">
        <f t="shared" si="1"/>
        <v>-72.53761576</v>
      </c>
      <c r="D65" s="89" t="str">
        <f>VLOOKUP(A65,'Classement RoC'!$B$2:$C$150,1,0)</f>
        <v>#N/A</v>
      </c>
      <c r="E65" s="118" t="str">
        <f t="shared" si="2"/>
        <v>#N/A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>
      <c r="A66" s="107"/>
      <c r="B66" s="108">
        <v>65.0</v>
      </c>
      <c r="C66" s="88">
        <f t="shared" si="1"/>
        <v>-81.28912586</v>
      </c>
      <c r="D66" s="89" t="str">
        <f>VLOOKUP(A66,'Classement RoC'!$B$2:$C$150,1,0)</f>
        <v>#N/A</v>
      </c>
      <c r="E66" s="118" t="str">
        <f t="shared" si="2"/>
        <v>#N/A</v>
      </c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>
      <c r="A67" s="107"/>
      <c r="B67" s="111">
        <v>66.0</v>
      </c>
      <c r="C67" s="88">
        <f t="shared" si="1"/>
        <v>-89.97716375</v>
      </c>
      <c r="D67" s="89" t="str">
        <f>VLOOKUP(A67,'Classement RoC'!$B$2:$C$150,1,0)</f>
        <v>#N/A</v>
      </c>
      <c r="E67" s="118" t="str">
        <f t="shared" si="2"/>
        <v>#N/A</v>
      </c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>
      <c r="A68" s="107"/>
      <c r="B68" s="108">
        <v>67.0</v>
      </c>
      <c r="C68" s="88">
        <f t="shared" si="1"/>
        <v>-98.60348566</v>
      </c>
      <c r="D68" s="89" t="str">
        <f>VLOOKUP(A68,'Classement RoC'!$B$2:$C$150,1,0)</f>
        <v>#N/A</v>
      </c>
      <c r="E68" s="118" t="str">
        <f t="shared" si="2"/>
        <v>#N/A</v>
      </c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>
      <c r="A69" s="107"/>
      <c r="B69" s="111">
        <v>68.0</v>
      </c>
      <c r="C69" s="88">
        <f t="shared" si="1"/>
        <v>-107.1697706</v>
      </c>
      <c r="D69" s="89" t="str">
        <f>VLOOKUP(A69,'Classement RoC'!$B$2:$C$150,1,0)</f>
        <v>#N/A</v>
      </c>
      <c r="E69" s="118" t="str">
        <f t="shared" si="2"/>
        <v>#N/A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>
      <c r="A70" s="107"/>
      <c r="B70" s="108">
        <v>69.0</v>
      </c>
      <c r="C70" s="88">
        <f t="shared" si="1"/>
        <v>-115.6776248</v>
      </c>
      <c r="D70" s="89" t="str">
        <f>VLOOKUP(A70,'Classement RoC'!$B$2:$C$150,1,0)</f>
        <v>#N/A</v>
      </c>
      <c r="E70" s="118" t="str">
        <f t="shared" si="2"/>
        <v>#N/A</v>
      </c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>
      <c r="A71" s="107"/>
      <c r="B71" s="111">
        <v>70.0</v>
      </c>
      <c r="C71" s="88">
        <f t="shared" si="1"/>
        <v>-124.1285862</v>
      </c>
      <c r="D71" s="89" t="str">
        <f>VLOOKUP(A71,'Classement RoC'!$B$2:$C$150,1,0)</f>
        <v>#N/A</v>
      </c>
      <c r="E71" s="118" t="str">
        <f t="shared" si="2"/>
        <v>#N/A</v>
      </c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>
      <c r="A72" s="107"/>
      <c r="B72" s="108">
        <v>71.0</v>
      </c>
      <c r="C72" s="88">
        <f t="shared" si="1"/>
        <v>-132.5241279</v>
      </c>
      <c r="D72" s="89" t="str">
        <f>VLOOKUP(A72,'Classement RoC'!$B$2:$C$150,1,0)</f>
        <v>#N/A</v>
      </c>
      <c r="E72" s="118" t="str">
        <f t="shared" si="2"/>
        <v>#N/A</v>
      </c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>
      <c r="A73" s="107"/>
      <c r="B73" s="111">
        <v>72.0</v>
      </c>
      <c r="C73" s="88">
        <f t="shared" si="1"/>
        <v>-140.8656624</v>
      </c>
      <c r="D73" s="89" t="str">
        <f>VLOOKUP(A73,'Classement RoC'!$B$2:$C$150,1,0)</f>
        <v>#N/A</v>
      </c>
      <c r="E73" s="118" t="str">
        <f t="shared" si="2"/>
        <v>#N/A</v>
      </c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>
      <c r="A74" s="107"/>
      <c r="B74" s="108">
        <v>73.0</v>
      </c>
      <c r="C74" s="88">
        <f t="shared" si="1"/>
        <v>-149.1545443</v>
      </c>
      <c r="D74" s="89" t="str">
        <f>VLOOKUP(A74,'Classement RoC'!$B$2:$C$150,1,0)</f>
        <v>#N/A</v>
      </c>
      <c r="E74" s="118" t="str">
        <f t="shared" si="2"/>
        <v>#N/A</v>
      </c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>
      <c r="A75" s="107"/>
      <c r="B75" s="111">
        <v>74.0</v>
      </c>
      <c r="C75" s="88">
        <f t="shared" si="1"/>
        <v>-157.392074</v>
      </c>
      <c r="D75" s="89" t="str">
        <f>VLOOKUP(A75,'Classement RoC'!$B$2:$C$150,1,0)</f>
        <v>#N/A</v>
      </c>
      <c r="E75" s="118" t="str">
        <f t="shared" si="2"/>
        <v>#N/A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>
      <c r="A76" s="107"/>
      <c r="B76" s="108">
        <v>75.0</v>
      </c>
      <c r="C76" s="88">
        <f t="shared" si="1"/>
        <v>-165.5795005</v>
      </c>
      <c r="D76" s="89" t="str">
        <f>VLOOKUP(A76,'Classement RoC'!$B$2:$C$150,1,0)</f>
        <v>#N/A</v>
      </c>
      <c r="E76" s="118" t="str">
        <f t="shared" si="2"/>
        <v>#N/A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>
      <c r="A77" s="107"/>
      <c r="B77" s="111">
        <v>76.0</v>
      </c>
      <c r="C77" s="88">
        <f t="shared" si="1"/>
        <v>-173.718024</v>
      </c>
      <c r="D77" s="89" t="str">
        <f>VLOOKUP(A77,'Classement RoC'!$B$2:$C$150,1,0)</f>
        <v>#N/A</v>
      </c>
      <c r="E77" s="118" t="str">
        <f t="shared" si="2"/>
        <v>#N/A</v>
      </c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>
      <c r="A78" s="107"/>
      <c r="B78" s="108">
        <v>77.0</v>
      </c>
      <c r="C78" s="88">
        <f t="shared" si="1"/>
        <v>-181.8087984</v>
      </c>
      <c r="D78" s="89" t="str">
        <f>VLOOKUP(A78,'Classement RoC'!$B$2:$C$150,1,0)</f>
        <v>#N/A</v>
      </c>
      <c r="E78" s="118" t="str">
        <f t="shared" si="2"/>
        <v>#N/A</v>
      </c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>
      <c r="A79" s="107"/>
      <c r="B79" s="111">
        <v>78.0</v>
      </c>
      <c r="C79" s="88">
        <f t="shared" si="1"/>
        <v>-189.8529341</v>
      </c>
      <c r="D79" s="89" t="str">
        <f>VLOOKUP(A79,'Classement RoC'!$B$2:$C$150,1,0)</f>
        <v>#N/A</v>
      </c>
      <c r="E79" s="118" t="str">
        <f t="shared" si="2"/>
        <v>#N/A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>
      <c r="A80" s="107"/>
      <c r="B80" s="108">
        <v>79.0</v>
      </c>
      <c r="C80" s="88">
        <f t="shared" si="1"/>
        <v>-197.8514996</v>
      </c>
      <c r="D80" s="89" t="str">
        <f>VLOOKUP(A80,'Classement RoC'!$B$2:$C$150,1,0)</f>
        <v>#N/A</v>
      </c>
      <c r="E80" s="118" t="str">
        <f t="shared" si="2"/>
        <v>#N/A</v>
      </c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>
      <c r="A81" s="107"/>
      <c r="B81" s="111">
        <v>80.0</v>
      </c>
      <c r="C81" s="88">
        <f t="shared" si="1"/>
        <v>-205.8055243</v>
      </c>
      <c r="D81" s="89" t="str">
        <f>VLOOKUP(A81,'Classement RoC'!$B$2:$C$150,1,0)</f>
        <v>#N/A</v>
      </c>
      <c r="E81" s="118" t="str">
        <f t="shared" si="2"/>
        <v>#N/A</v>
      </c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>
      <c r="A82" s="107"/>
      <c r="B82" s="108">
        <v>81.0</v>
      </c>
      <c r="C82" s="88">
        <f t="shared" si="1"/>
        <v>-213.716</v>
      </c>
      <c r="D82" s="89" t="str">
        <f>VLOOKUP(A82,'Classement RoC'!$B$2:$C$150,1,0)</f>
        <v>#N/A</v>
      </c>
      <c r="E82" s="118" t="str">
        <f t="shared" si="2"/>
        <v>#N/A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>
      <c r="A83" s="107"/>
      <c r="B83" s="111">
        <v>82.0</v>
      </c>
      <c r="C83" s="88">
        <f t="shared" si="1"/>
        <v>-221.5838827</v>
      </c>
      <c r="D83" s="89" t="str">
        <f>VLOOKUP(A83,'Classement RoC'!$B$2:$C$150,1,0)</f>
        <v>#N/A</v>
      </c>
      <c r="E83" s="118" t="str">
        <f t="shared" si="2"/>
        <v>#N/A</v>
      </c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>
      <c r="A84" s="107"/>
      <c r="B84" s="108">
        <v>83.0</v>
      </c>
      <c r="C84" s="88">
        <f t="shared" si="1"/>
        <v>-229.4100947</v>
      </c>
      <c r="D84" s="89" t="str">
        <f>VLOOKUP(A84,'Classement RoC'!$B$2:$C$150,1,0)</f>
        <v>#N/A</v>
      </c>
      <c r="E84" s="118" t="str">
        <f t="shared" si="2"/>
        <v>#N/A</v>
      </c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>
      <c r="A85" s="107"/>
      <c r="B85" s="111">
        <v>84.0</v>
      </c>
      <c r="C85" s="88">
        <f t="shared" si="1"/>
        <v>-237.1955259</v>
      </c>
      <c r="D85" s="89" t="str">
        <f>VLOOKUP(A85,'Classement RoC'!$B$2:$C$150,1,0)</f>
        <v>#N/A</v>
      </c>
      <c r="E85" s="118" t="str">
        <f t="shared" si="2"/>
        <v>#N/A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>
      <c r="A86" s="107"/>
      <c r="B86" s="108">
        <v>85.0</v>
      </c>
      <c r="C86" s="88">
        <f t="shared" si="1"/>
        <v>-244.9410356</v>
      </c>
      <c r="D86" s="89" t="str">
        <f>VLOOKUP(A86,'Classement RoC'!$B$2:$C$150,1,0)</f>
        <v>#N/A</v>
      </c>
      <c r="E86" s="118" t="str">
        <f t="shared" si="2"/>
        <v>#N/A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>
      <c r="A87" s="107"/>
      <c r="B87" s="111">
        <v>86.0</v>
      </c>
      <c r="C87" s="88">
        <f t="shared" si="1"/>
        <v>-252.6474534</v>
      </c>
      <c r="D87" s="89" t="str">
        <f>VLOOKUP(A87,'Classement RoC'!$B$2:$C$150,1,0)</f>
        <v>#N/A</v>
      </c>
      <c r="E87" s="118" t="str">
        <f t="shared" si="2"/>
        <v>#N/A</v>
      </c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>
      <c r="A88" s="107"/>
      <c r="B88" s="108">
        <v>87.0</v>
      </c>
      <c r="C88" s="88">
        <f t="shared" si="1"/>
        <v>-260.3155813</v>
      </c>
      <c r="D88" s="89" t="str">
        <f>VLOOKUP(A88,'Classement RoC'!$B$2:$C$150,1,0)</f>
        <v>#N/A</v>
      </c>
      <c r="E88" s="118" t="str">
        <f t="shared" si="2"/>
        <v>#N/A</v>
      </c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>
      <c r="A89" s="107"/>
      <c r="B89" s="111">
        <v>88.0</v>
      </c>
      <c r="C89" s="88">
        <f t="shared" si="1"/>
        <v>-267.9461945</v>
      </c>
      <c r="D89" s="89" t="str">
        <f>VLOOKUP(A89,'Classement RoC'!$B$2:$C$150,1,0)</f>
        <v>#N/A</v>
      </c>
      <c r="E89" s="118" t="str">
        <f t="shared" si="2"/>
        <v>#N/A</v>
      </c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>
      <c r="A90" s="107"/>
      <c r="B90" s="108">
        <v>89.0</v>
      </c>
      <c r="C90" s="88">
        <f t="shared" si="1"/>
        <v>-275.5400427</v>
      </c>
      <c r="D90" s="89" t="str">
        <f>VLOOKUP(A90,'Classement RoC'!$B$2:$C$150,1,0)</f>
        <v>#N/A</v>
      </c>
      <c r="E90" s="118" t="str">
        <f t="shared" si="2"/>
        <v>#N/A</v>
      </c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>
      <c r="A91" s="107"/>
      <c r="B91" s="111">
        <v>90.0</v>
      </c>
      <c r="C91" s="88">
        <f t="shared" si="1"/>
        <v>-283.0978511</v>
      </c>
      <c r="D91" s="89" t="str">
        <f>VLOOKUP(A91,'Classement RoC'!$B$2:$C$150,1,0)</f>
        <v>#N/A</v>
      </c>
      <c r="E91" s="118" t="str">
        <f t="shared" si="2"/>
        <v>#N/A</v>
      </c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>
      <c r="A92" s="107"/>
      <c r="B92" s="108">
        <v>91.0</v>
      </c>
      <c r="C92" s="88">
        <f t="shared" si="1"/>
        <v>-290.6203219</v>
      </c>
      <c r="D92" s="89" t="str">
        <f>VLOOKUP(A92,'Classement RoC'!$B$2:$C$150,1,0)</f>
        <v>#N/A</v>
      </c>
      <c r="E92" s="118" t="str">
        <f t="shared" si="2"/>
        <v>#N/A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>
      <c r="A93" s="107"/>
      <c r="B93" s="111">
        <v>92.0</v>
      </c>
      <c r="C93" s="88">
        <f t="shared" si="1"/>
        <v>-298.1081347</v>
      </c>
      <c r="D93" s="89" t="str">
        <f>VLOOKUP(A93,'Classement RoC'!$B$2:$C$150,1,0)</f>
        <v>#N/A</v>
      </c>
      <c r="E93" s="118" t="str">
        <f t="shared" si="2"/>
        <v>#N/A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>
      <c r="A94" s="107"/>
      <c r="B94" s="108">
        <v>93.0</v>
      </c>
      <c r="C94" s="88">
        <f t="shared" si="1"/>
        <v>-305.561948</v>
      </c>
      <c r="D94" s="89" t="str">
        <f>VLOOKUP(A94,'Classement RoC'!$B$2:$C$150,1,0)</f>
        <v>#N/A</v>
      </c>
      <c r="E94" s="118" t="str">
        <f t="shared" si="2"/>
        <v>#N/A</v>
      </c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>
      <c r="A95" s="107"/>
      <c r="B95" s="111">
        <v>94.0</v>
      </c>
      <c r="C95" s="88">
        <f t="shared" si="1"/>
        <v>-312.9823999</v>
      </c>
      <c r="D95" s="89" t="str">
        <f>VLOOKUP(A95,'Classement RoC'!$B$2:$C$150,1,0)</f>
        <v>#N/A</v>
      </c>
      <c r="E95" s="118" t="str">
        <f t="shared" si="2"/>
        <v>#N/A</v>
      </c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>
      <c r="A96" s="107"/>
      <c r="B96" s="108">
        <v>95.0</v>
      </c>
      <c r="C96" s="88">
        <f t="shared" si="1"/>
        <v>-320.3701089</v>
      </c>
      <c r="D96" s="89" t="str">
        <f>VLOOKUP(A96,'Classement RoC'!$B$2:$C$150,1,0)</f>
        <v>#N/A</v>
      </c>
      <c r="E96" s="118" t="str">
        <f t="shared" si="2"/>
        <v>#N/A</v>
      </c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>
      <c r="A97" s="107"/>
      <c r="B97" s="111">
        <v>96.0</v>
      </c>
      <c r="C97" s="88">
        <f t="shared" si="1"/>
        <v>-327.7256747</v>
      </c>
      <c r="D97" s="89" t="str">
        <f>VLOOKUP(A97,'Classement RoC'!$B$2:$C$150,1,0)</f>
        <v>#N/A</v>
      </c>
      <c r="E97" s="118" t="str">
        <f t="shared" si="2"/>
        <v>#N/A</v>
      </c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>
      <c r="A98" s="107"/>
      <c r="B98" s="108">
        <v>97.0</v>
      </c>
      <c r="C98" s="88">
        <f t="shared" si="1"/>
        <v>-335.0496791</v>
      </c>
      <c r="D98" s="89" t="str">
        <f>VLOOKUP(A98,'Classement RoC'!$B$2:$C$150,1,0)</f>
        <v>#N/A</v>
      </c>
      <c r="E98" s="118" t="str">
        <f t="shared" si="2"/>
        <v>#N/A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>
      <c r="A99" s="107"/>
      <c r="B99" s="111">
        <v>98.0</v>
      </c>
      <c r="C99" s="88">
        <f t="shared" si="1"/>
        <v>-342.3426867</v>
      </c>
      <c r="D99" s="89" t="str">
        <f>VLOOKUP(A99,'Classement RoC'!$B$2:$C$150,1,0)</f>
        <v>#N/A</v>
      </c>
      <c r="E99" s="118" t="str">
        <f t="shared" si="2"/>
        <v>#N/A</v>
      </c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>
      <c r="A100" s="107"/>
      <c r="B100" s="108">
        <v>99.0</v>
      </c>
      <c r="C100" s="88">
        <f t="shared" si="1"/>
        <v>-349.6052454</v>
      </c>
      <c r="D100" s="89" t="str">
        <f>VLOOKUP(A100,'Classement RoC'!$B$2:$C$150,1,0)</f>
        <v>#N/A</v>
      </c>
      <c r="E100" s="118" t="str">
        <f t="shared" si="2"/>
        <v>#N/A</v>
      </c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>
      <c r="A101" s="107"/>
      <c r="B101" s="111">
        <v>100.0</v>
      </c>
      <c r="C101" s="88">
        <f t="shared" si="1"/>
        <v>-356.8378875</v>
      </c>
      <c r="D101" s="89" t="str">
        <f>VLOOKUP(A101,'Classement RoC'!$B$2:$C$150,1,0)</f>
        <v>#N/A</v>
      </c>
      <c r="E101" s="118" t="str">
        <f t="shared" si="2"/>
        <v>#N/A</v>
      </c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>
      <c r="A102" s="107"/>
      <c r="B102" s="108">
        <v>101.0</v>
      </c>
      <c r="C102" s="88">
        <f t="shared" si="1"/>
        <v>-364.0411298</v>
      </c>
      <c r="D102" s="89" t="str">
        <f>VLOOKUP(A102,'Classement RoC'!$B$2:$C$150,1,0)</f>
        <v>#N/A</v>
      </c>
      <c r="E102" s="118" t="str">
        <f t="shared" si="2"/>
        <v>#N/A</v>
      </c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>
      <c r="A103" s="107"/>
      <c r="B103" s="111">
        <v>102.0</v>
      </c>
      <c r="C103" s="88">
        <f t="shared" si="1"/>
        <v>-371.2154745</v>
      </c>
      <c r="D103" s="89" t="str">
        <f>VLOOKUP(A103,'Classement RoC'!$B$2:$C$150,1,0)</f>
        <v>#N/A</v>
      </c>
      <c r="E103" s="118" t="str">
        <f t="shared" si="2"/>
        <v>#N/A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>
      <c r="A104" s="107"/>
      <c r="B104" s="108">
        <v>103.0</v>
      </c>
      <c r="C104" s="88">
        <f t="shared" si="1"/>
        <v>-378.3614097</v>
      </c>
      <c r="D104" s="89" t="str">
        <f>VLOOKUP(A104,'Classement RoC'!$B$2:$C$150,1,0)</f>
        <v>#N/A</v>
      </c>
      <c r="E104" s="118" t="str">
        <f t="shared" si="2"/>
        <v>#N/A</v>
      </c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>
      <c r="A105" s="107"/>
      <c r="B105" s="111">
        <v>104.0</v>
      </c>
      <c r="C105" s="88">
        <f t="shared" si="1"/>
        <v>-385.4794101</v>
      </c>
      <c r="D105" s="89" t="str">
        <f>VLOOKUP(A105,'Classement RoC'!$B$2:$C$150,1,0)</f>
        <v>#N/A</v>
      </c>
      <c r="E105" s="118" t="str">
        <f t="shared" si="2"/>
        <v>#N/A</v>
      </c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>
      <c r="A106" s="107"/>
      <c r="B106" s="108">
        <v>105.0</v>
      </c>
      <c r="C106" s="88">
        <f t="shared" si="1"/>
        <v>-392.5699371</v>
      </c>
      <c r="D106" s="89" t="str">
        <f>VLOOKUP(A106,'Classement RoC'!$B$2:$C$150,1,0)</f>
        <v>#N/A</v>
      </c>
      <c r="E106" s="118" t="str">
        <f t="shared" si="2"/>
        <v>#N/A</v>
      </c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>
      <c r="A107" s="107"/>
      <c r="B107" s="111">
        <v>106.0</v>
      </c>
      <c r="C107" s="88">
        <f t="shared" si="1"/>
        <v>-399.6334398</v>
      </c>
      <c r="D107" s="89" t="str">
        <f>VLOOKUP(A107,'Classement RoC'!$B$2:$C$150,1,0)</f>
        <v>#N/A</v>
      </c>
      <c r="E107" s="118" t="str">
        <f t="shared" si="2"/>
        <v>#N/A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>
      <c r="A108" s="107"/>
      <c r="B108" s="108">
        <v>107.0</v>
      </c>
      <c r="C108" s="88">
        <f t="shared" si="1"/>
        <v>-406.670355</v>
      </c>
      <c r="D108" s="89" t="str">
        <f>VLOOKUP(A108,'Classement RoC'!$B$2:$C$150,1,0)</f>
        <v>#N/A</v>
      </c>
      <c r="E108" s="118" t="str">
        <f t="shared" si="2"/>
        <v>#N/A</v>
      </c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>
      <c r="A109" s="107"/>
      <c r="B109" s="111">
        <v>108.0</v>
      </c>
      <c r="C109" s="88">
        <f t="shared" si="1"/>
        <v>-413.6811079</v>
      </c>
      <c r="D109" s="89" t="str">
        <f>VLOOKUP(A109,'Classement RoC'!$B$2:$C$150,1,0)</f>
        <v>#N/A</v>
      </c>
      <c r="E109" s="118" t="str">
        <f t="shared" si="2"/>
        <v>#N/A</v>
      </c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>
      <c r="A110" s="107"/>
      <c r="B110" s="108">
        <v>109.0</v>
      </c>
      <c r="C110" s="88">
        <f t="shared" si="1"/>
        <v>-420.6661127</v>
      </c>
      <c r="D110" s="89" t="str">
        <f>VLOOKUP(A110,'Classement RoC'!$B$2:$C$150,1,0)</f>
        <v>#N/A</v>
      </c>
      <c r="E110" s="118" t="str">
        <f t="shared" si="2"/>
        <v>#N/A</v>
      </c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>
      <c r="A111" s="107"/>
      <c r="B111" s="111">
        <v>110.0</v>
      </c>
      <c r="C111" s="88">
        <f t="shared" si="1"/>
        <v>-427.6257724</v>
      </c>
      <c r="D111" s="89" t="str">
        <f>VLOOKUP(A111,'Classement RoC'!$B$2:$C$150,1,0)</f>
        <v>#N/A</v>
      </c>
      <c r="E111" s="118" t="str">
        <f t="shared" si="2"/>
        <v>#N/A</v>
      </c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>
      <c r="A112" s="107"/>
      <c r="B112" s="108">
        <v>111.0</v>
      </c>
      <c r="C112" s="88">
        <f t="shared" si="1"/>
        <v>-434.56048</v>
      </c>
      <c r="D112" s="89" t="str">
        <f>VLOOKUP(A112,'Classement RoC'!$B$2:$C$150,1,0)</f>
        <v>#N/A</v>
      </c>
      <c r="E112" s="118" t="str">
        <f t="shared" si="2"/>
        <v>#N/A</v>
      </c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>
      <c r="A113" s="107"/>
      <c r="B113" s="111">
        <v>112.0</v>
      </c>
      <c r="C113" s="88">
        <f t="shared" si="1"/>
        <v>-441.470618</v>
      </c>
      <c r="D113" s="89" t="str">
        <f>VLOOKUP(A113,'Classement RoC'!$B$2:$C$150,1,0)</f>
        <v>#N/A</v>
      </c>
      <c r="E113" s="118" t="str">
        <f t="shared" si="2"/>
        <v>#N/A</v>
      </c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>
      <c r="A114" s="107"/>
      <c r="B114" s="108">
        <v>113.0</v>
      </c>
      <c r="C114" s="88">
        <f t="shared" si="1"/>
        <v>-448.3565595</v>
      </c>
      <c r="D114" s="89" t="str">
        <f>VLOOKUP(A114,'Classement RoC'!$B$2:$C$150,1,0)</f>
        <v>#N/A</v>
      </c>
      <c r="E114" s="118" t="str">
        <f t="shared" si="2"/>
        <v>#N/A</v>
      </c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>
      <c r="A115" s="107"/>
      <c r="B115" s="111">
        <v>114.0</v>
      </c>
      <c r="C115" s="88">
        <f t="shared" si="1"/>
        <v>-455.2186682</v>
      </c>
      <c r="D115" s="89" t="str">
        <f>VLOOKUP(A115,'Classement RoC'!$B$2:$C$150,1,0)</f>
        <v>#N/A</v>
      </c>
      <c r="E115" s="118" t="str">
        <f t="shared" si="2"/>
        <v>#N/A</v>
      </c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>
      <c r="A116" s="107"/>
      <c r="B116" s="108">
        <v>115.0</v>
      </c>
      <c r="C116" s="88">
        <f t="shared" si="1"/>
        <v>-462.0572986</v>
      </c>
      <c r="D116" s="89" t="str">
        <f>VLOOKUP(A116,'Classement RoC'!$B$2:$C$150,1,0)</f>
        <v>#N/A</v>
      </c>
      <c r="E116" s="118" t="str">
        <f t="shared" si="2"/>
        <v>#N/A</v>
      </c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>
      <c r="A117" s="107"/>
      <c r="B117" s="111">
        <v>116.0</v>
      </c>
      <c r="C117" s="88">
        <f t="shared" si="1"/>
        <v>-468.8727966</v>
      </c>
      <c r="D117" s="89" t="str">
        <f>VLOOKUP(A117,'Classement RoC'!$B$2:$C$150,1,0)</f>
        <v>#N/A</v>
      </c>
      <c r="E117" s="118" t="str">
        <f t="shared" si="2"/>
        <v>#N/A</v>
      </c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>
      <c r="A118" s="107"/>
      <c r="B118" s="108">
        <v>117.0</v>
      </c>
      <c r="C118" s="88">
        <f t="shared" si="1"/>
        <v>-475.6654995</v>
      </c>
      <c r="D118" s="89" t="str">
        <f>VLOOKUP(A118,'Classement RoC'!$B$2:$C$150,1,0)</f>
        <v>#N/A</v>
      </c>
      <c r="E118" s="118" t="str">
        <f t="shared" si="2"/>
        <v>#N/A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>
      <c r="A119" s="107"/>
      <c r="B119" s="111">
        <v>118.0</v>
      </c>
      <c r="C119" s="88">
        <f t="shared" si="1"/>
        <v>-482.4357366</v>
      </c>
      <c r="D119" s="89" t="str">
        <f>VLOOKUP(A119,'Classement RoC'!$B$2:$C$150,1,0)</f>
        <v>#N/A</v>
      </c>
      <c r="E119" s="118" t="str">
        <f t="shared" si="2"/>
        <v>#N/A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>
      <c r="A120" s="107"/>
      <c r="B120" s="108">
        <v>119.0</v>
      </c>
      <c r="C120" s="88">
        <f t="shared" si="1"/>
        <v>-489.1838292</v>
      </c>
      <c r="D120" s="89" t="str">
        <f>VLOOKUP(A120,'Classement RoC'!$B$2:$C$150,1,0)</f>
        <v>#N/A</v>
      </c>
      <c r="E120" s="118" t="str">
        <f t="shared" si="2"/>
        <v>#N/A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>
      <c r="A121" s="107"/>
      <c r="B121" s="111">
        <v>120.0</v>
      </c>
      <c r="C121" s="88">
        <f t="shared" si="1"/>
        <v>-495.910091</v>
      </c>
      <c r="D121" s="89" t="str">
        <f>VLOOKUP(A121,'Classement RoC'!$B$2:$C$150,1,0)</f>
        <v>#N/A</v>
      </c>
      <c r="E121" s="118" t="str">
        <f t="shared" si="2"/>
        <v>#N/A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>
      <c r="A122" s="107"/>
      <c r="B122" s="108">
        <v>121.0</v>
      </c>
      <c r="C122" s="88">
        <f t="shared" si="1"/>
        <v>-502.6148284</v>
      </c>
      <c r="D122" s="89" t="str">
        <f>VLOOKUP(A122,'Classement RoC'!$B$2:$C$150,1,0)</f>
        <v>#N/A</v>
      </c>
      <c r="E122" s="118" t="str">
        <f t="shared" si="2"/>
        <v>#N/A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>
      <c r="A123" s="107"/>
      <c r="B123" s="111">
        <v>122.0</v>
      </c>
      <c r="C123" s="88">
        <f t="shared" si="1"/>
        <v>-509.2983404</v>
      </c>
      <c r="D123" s="89" t="str">
        <f>VLOOKUP(A123,'Classement RoC'!$B$2:$C$150,1,0)</f>
        <v>#N/A</v>
      </c>
      <c r="E123" s="118" t="str">
        <f t="shared" si="2"/>
        <v>#N/A</v>
      </c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>
      <c r="A124" s="107"/>
      <c r="B124" s="108">
        <v>123.0</v>
      </c>
      <c r="C124" s="88">
        <f t="shared" si="1"/>
        <v>-515.9609194</v>
      </c>
      <c r="D124" s="89" t="str">
        <f>VLOOKUP(A124,'Classement RoC'!$B$2:$C$150,1,0)</f>
        <v>#N/A</v>
      </c>
      <c r="E124" s="118" t="str">
        <f t="shared" si="2"/>
        <v>#N/A</v>
      </c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>
      <c r="A125" s="107"/>
      <c r="B125" s="111">
        <v>124.0</v>
      </c>
      <c r="C125" s="88">
        <f t="shared" si="1"/>
        <v>-522.6028509</v>
      </c>
      <c r="D125" s="89" t="str">
        <f>VLOOKUP(A125,'Classement RoC'!$B$2:$C$150,1,0)</f>
        <v>#N/A</v>
      </c>
      <c r="E125" s="118" t="str">
        <f t="shared" si="2"/>
        <v>#N/A</v>
      </c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>
      <c r="A126" s="107"/>
      <c r="B126" s="108">
        <v>125.0</v>
      </c>
      <c r="C126" s="88">
        <f t="shared" si="1"/>
        <v>-529.2244139</v>
      </c>
      <c r="D126" s="89" t="str">
        <f>VLOOKUP(A126,'Classement RoC'!$B$2:$C$150,1,0)</f>
        <v>#N/A</v>
      </c>
      <c r="E126" s="118" t="str">
        <f t="shared" si="2"/>
        <v>#N/A</v>
      </c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>
      <c r="A127" s="107"/>
      <c r="B127" s="111">
        <v>126.0</v>
      </c>
      <c r="C127" s="88">
        <f t="shared" si="1"/>
        <v>-535.8258812</v>
      </c>
      <c r="D127" s="89" t="str">
        <f>VLOOKUP(A127,'Classement RoC'!$B$2:$C$150,1,0)</f>
        <v>#N/A</v>
      </c>
      <c r="E127" s="118" t="str">
        <f t="shared" si="2"/>
        <v>#N/A</v>
      </c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>
      <c r="A128" s="107"/>
      <c r="B128" s="108">
        <v>127.0</v>
      </c>
      <c r="C128" s="88">
        <f t="shared" si="1"/>
        <v>-542.4075195</v>
      </c>
      <c r="D128" s="89" t="str">
        <f>VLOOKUP(A128,'Classement RoC'!$B$2:$C$150,1,0)</f>
        <v>#N/A</v>
      </c>
      <c r="E128" s="118" t="str">
        <f t="shared" si="2"/>
        <v>#N/A</v>
      </c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>
      <c r="A129" s="107"/>
      <c r="B129" s="111">
        <v>128.0</v>
      </c>
      <c r="C129" s="88">
        <f t="shared" si="1"/>
        <v>-548.9695896</v>
      </c>
      <c r="D129" s="89" t="str">
        <f>VLOOKUP(A129,'Classement RoC'!$B$2:$C$150,1,0)</f>
        <v>#N/A</v>
      </c>
      <c r="E129" s="118" t="str">
        <f t="shared" si="2"/>
        <v>#N/A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>
      <c r="A130" s="107"/>
      <c r="B130" s="108">
        <v>129.0</v>
      </c>
      <c r="C130" s="88">
        <f t="shared" si="1"/>
        <v>-555.5123464</v>
      </c>
      <c r="D130" s="89" t="str">
        <f>VLOOKUP(A130,'Classement RoC'!$B$2:$C$150,1,0)</f>
        <v>#N/A</v>
      </c>
      <c r="E130" s="118" t="str">
        <f t="shared" si="2"/>
        <v>#N/A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>
      <c r="A131" s="107"/>
      <c r="B131" s="111">
        <v>130.0</v>
      </c>
      <c r="C131" s="88">
        <f t="shared" si="1"/>
        <v>-562.0360395</v>
      </c>
      <c r="D131" s="89" t="str">
        <f>VLOOKUP(A131,'Classement RoC'!$B$2:$C$150,1,0)</f>
        <v>#N/A</v>
      </c>
      <c r="E131" s="118" t="str">
        <f t="shared" si="2"/>
        <v>#N/A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>
      <c r="A132" s="107"/>
      <c r="B132" s="108">
        <v>131.0</v>
      </c>
      <c r="C132" s="88">
        <f t="shared" si="1"/>
        <v>-568.5409131</v>
      </c>
      <c r="D132" s="89" t="str">
        <f>VLOOKUP(A132,'Classement RoC'!$B$2:$C$150,1,0)</f>
        <v>#N/A</v>
      </c>
      <c r="E132" s="118" t="str">
        <f t="shared" si="2"/>
        <v>#N/A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>
      <c r="A133" s="107"/>
      <c r="B133" s="111">
        <v>132.0</v>
      </c>
      <c r="C133" s="88">
        <f t="shared" si="1"/>
        <v>-575.0272058</v>
      </c>
      <c r="D133" s="89" t="str">
        <f>VLOOKUP(A133,'Classement RoC'!$B$2:$C$150,1,0)</f>
        <v>#N/A</v>
      </c>
      <c r="E133" s="118" t="str">
        <f t="shared" si="2"/>
        <v>#N/A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>
      <c r="A134" s="107"/>
      <c r="B134" s="108">
        <v>133.0</v>
      </c>
      <c r="C134" s="88">
        <f t="shared" si="1"/>
        <v>-581.4951517</v>
      </c>
      <c r="D134" s="89" t="str">
        <f>VLOOKUP(A134,'Classement RoC'!$B$2:$C$150,1,0)</f>
        <v>#N/A</v>
      </c>
      <c r="E134" s="118" t="str">
        <f t="shared" si="2"/>
        <v>#N/A</v>
      </c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>
      <c r="A135" s="107"/>
      <c r="B135" s="111">
        <v>134.0</v>
      </c>
      <c r="C135" s="88">
        <f t="shared" si="1"/>
        <v>-587.9449795</v>
      </c>
      <c r="D135" s="89" t="str">
        <f>VLOOKUP(A135,'Classement RoC'!$B$2:$C$150,1,0)</f>
        <v>#N/A</v>
      </c>
      <c r="E135" s="118" t="str">
        <f t="shared" si="2"/>
        <v>#N/A</v>
      </c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>
      <c r="A136" s="107"/>
      <c r="B136" s="108">
        <v>135.0</v>
      </c>
      <c r="C136" s="88">
        <f t="shared" si="1"/>
        <v>-594.3769134</v>
      </c>
      <c r="D136" s="89" t="str">
        <f>VLOOKUP(A136,'Classement RoC'!$B$2:$C$150,1,0)</f>
        <v>#N/A</v>
      </c>
      <c r="E136" s="118" t="str">
        <f t="shared" si="2"/>
        <v>#N/A</v>
      </c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>
      <c r="A137" s="107"/>
      <c r="B137" s="111">
        <v>136.0</v>
      </c>
      <c r="C137" s="88">
        <f t="shared" si="1"/>
        <v>-600.7911727</v>
      </c>
      <c r="D137" s="89" t="str">
        <f>VLOOKUP(A137,'Classement RoC'!$B$2:$C$150,1,0)</f>
        <v>#N/A</v>
      </c>
      <c r="E137" s="118" t="str">
        <f t="shared" si="2"/>
        <v>#N/A</v>
      </c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>
      <c r="A138" s="107"/>
      <c r="B138" s="108">
        <v>137.0</v>
      </c>
      <c r="C138" s="88">
        <f t="shared" si="1"/>
        <v>-607.1879725</v>
      </c>
      <c r="D138" s="89" t="str">
        <f>VLOOKUP(A138,'Classement RoC'!$B$2:$C$150,1,0)</f>
        <v>#N/A</v>
      </c>
      <c r="E138" s="118" t="str">
        <f t="shared" si="2"/>
        <v>#N/A</v>
      </c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>
      <c r="A139" s="107"/>
      <c r="B139" s="111">
        <v>138.0</v>
      </c>
      <c r="C139" s="88">
        <f t="shared" si="1"/>
        <v>-613.5675233</v>
      </c>
      <c r="D139" s="89" t="str">
        <f>VLOOKUP(A139,'Classement RoC'!$B$2:$C$150,1,0)</f>
        <v>#N/A</v>
      </c>
      <c r="E139" s="118" t="str">
        <f t="shared" si="2"/>
        <v>#N/A</v>
      </c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>
      <c r="A140" s="107"/>
      <c r="B140" s="108">
        <v>139.0</v>
      </c>
      <c r="C140" s="88">
        <f t="shared" si="1"/>
        <v>-619.9300314</v>
      </c>
      <c r="D140" s="89" t="str">
        <f>VLOOKUP(A140,'Classement RoC'!$B$2:$C$150,1,0)</f>
        <v>#N/A</v>
      </c>
      <c r="E140" s="118" t="str">
        <f t="shared" si="2"/>
        <v>#N/A</v>
      </c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>
      <c r="A141" s="107"/>
      <c r="B141" s="111">
        <v>140.0</v>
      </c>
      <c r="C141" s="88">
        <f t="shared" si="1"/>
        <v>-626.2756989</v>
      </c>
      <c r="D141" s="89" t="str">
        <f>VLOOKUP(A141,'Classement RoC'!$B$2:$C$150,1,0)</f>
        <v>#N/A</v>
      </c>
      <c r="E141" s="118" t="str">
        <f t="shared" si="2"/>
        <v>#N/A</v>
      </c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>
      <c r="A142" s="107"/>
      <c r="B142" s="108">
        <v>141.0</v>
      </c>
      <c r="C142" s="88">
        <f t="shared" si="1"/>
        <v>-632.604724</v>
      </c>
      <c r="D142" s="89" t="str">
        <f>VLOOKUP(A142,'Classement RoC'!$B$2:$C$150,1,0)</f>
        <v>#N/A</v>
      </c>
      <c r="E142" s="118" t="str">
        <f t="shared" si="2"/>
        <v>#N/A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>
      <c r="A143" s="107"/>
      <c r="B143" s="111">
        <v>142.0</v>
      </c>
      <c r="C143" s="88">
        <f t="shared" si="1"/>
        <v>-638.9173009</v>
      </c>
      <c r="D143" s="89" t="str">
        <f>VLOOKUP(A143,'Classement RoC'!$B$2:$C$150,1,0)</f>
        <v>#N/A</v>
      </c>
      <c r="E143" s="118" t="str">
        <f t="shared" si="2"/>
        <v>#N/A</v>
      </c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>
      <c r="A144" s="107"/>
      <c r="B144" s="108">
        <v>143.0</v>
      </c>
      <c r="C144" s="88">
        <f t="shared" si="1"/>
        <v>-645.2136199</v>
      </c>
      <c r="D144" s="89" t="str">
        <f>VLOOKUP(A144,'Classement RoC'!$B$2:$C$150,1,0)</f>
        <v>#N/A</v>
      </c>
      <c r="E144" s="118" t="str">
        <f t="shared" si="2"/>
        <v>#N/A</v>
      </c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>
      <c r="A145" s="107"/>
      <c r="B145" s="111">
        <v>144.0</v>
      </c>
      <c r="C145" s="88">
        <f t="shared" si="1"/>
        <v>-651.4938678</v>
      </c>
      <c r="D145" s="89" t="str">
        <f>VLOOKUP(A145,'Classement RoC'!$B$2:$C$150,1,0)</f>
        <v>#N/A</v>
      </c>
      <c r="E145" s="118" t="str">
        <f t="shared" si="2"/>
        <v>#N/A</v>
      </c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>
      <c r="A146" s="107"/>
      <c r="B146" s="108">
        <v>145.0</v>
      </c>
      <c r="C146" s="88">
        <f t="shared" si="1"/>
        <v>-657.7582277</v>
      </c>
      <c r="D146" s="89" t="str">
        <f>VLOOKUP(A146,'Classement RoC'!$B$2:$C$150,1,0)</f>
        <v>#N/A</v>
      </c>
      <c r="E146" s="118" t="str">
        <f t="shared" si="2"/>
        <v>#N/A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>
      <c r="A147" s="107"/>
      <c r="B147" s="111">
        <v>146.0</v>
      </c>
      <c r="C147" s="88">
        <f t="shared" si="1"/>
        <v>-664.0068791</v>
      </c>
      <c r="D147" s="89" t="str">
        <f>VLOOKUP(A147,'Classement RoC'!$B$2:$C$150,1,0)</f>
        <v>#N/A</v>
      </c>
      <c r="E147" s="118" t="str">
        <f t="shared" si="2"/>
        <v>#N/A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>
      <c r="A148" s="107"/>
      <c r="B148" s="108">
        <v>147.0</v>
      </c>
      <c r="C148" s="88">
        <f t="shared" si="1"/>
        <v>-670.2399981</v>
      </c>
      <c r="D148" s="89" t="str">
        <f>VLOOKUP(A148,'Classement RoC'!$B$2:$C$150,1,0)</f>
        <v>#N/A</v>
      </c>
      <c r="E148" s="118" t="str">
        <f t="shared" si="2"/>
        <v>#N/A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>
      <c r="A149" s="107"/>
      <c r="B149" s="111">
        <v>148.0</v>
      </c>
      <c r="C149" s="88">
        <f t="shared" si="1"/>
        <v>-676.4577576</v>
      </c>
      <c r="D149" s="89" t="str">
        <f>VLOOKUP(A149,'Classement RoC'!$B$2:$C$150,1,0)</f>
        <v>#N/A</v>
      </c>
      <c r="E149" s="118" t="str">
        <f t="shared" si="2"/>
        <v>#N/A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>
      <c r="A150" s="107"/>
      <c r="B150" s="108">
        <v>149.0</v>
      </c>
      <c r="C150" s="88">
        <f t="shared" si="1"/>
        <v>-682.6603273</v>
      </c>
      <c r="D150" s="89" t="str">
        <f>VLOOKUP(A150,'Classement RoC'!$B$2:$C$150,1,0)</f>
        <v>#N/A</v>
      </c>
      <c r="E150" s="118" t="str">
        <f t="shared" si="2"/>
        <v>#N/A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>
      <c r="A151" s="107"/>
      <c r="B151" s="111">
        <v>150.0</v>
      </c>
      <c r="C151" s="88">
        <f t="shared" si="1"/>
        <v>-688.8478734</v>
      </c>
      <c r="D151" s="89" t="str">
        <f>VLOOKUP(A151,'Classement RoC'!$B$2:$C$150,1,0)</f>
        <v>#N/A</v>
      </c>
      <c r="E151" s="118" t="str">
        <f t="shared" si="2"/>
        <v>#N/A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>
      <c r="A152" s="107"/>
      <c r="B152" s="108">
        <v>151.0</v>
      </c>
      <c r="C152" s="88">
        <f t="shared" si="1"/>
        <v>-695.0205594</v>
      </c>
      <c r="D152" s="89" t="str">
        <f>VLOOKUP(A152,'Classement RoC'!$B$2:$C$150,1,0)</f>
        <v>#N/A</v>
      </c>
      <c r="E152" s="118" t="str">
        <f t="shared" si="2"/>
        <v>#N/A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>
      <c r="A153" s="107"/>
      <c r="B153" s="111">
        <v>152.0</v>
      </c>
      <c r="C153" s="88">
        <f t="shared" si="1"/>
        <v>-701.1785455</v>
      </c>
      <c r="D153" s="89" t="str">
        <f>VLOOKUP(A153,'Classement RoC'!$B$2:$C$150,1,0)</f>
        <v>#N/A</v>
      </c>
      <c r="E153" s="118" t="str">
        <f t="shared" si="2"/>
        <v>#N/A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>
      <c r="A154" s="107"/>
      <c r="B154" s="108">
        <v>153.0</v>
      </c>
      <c r="C154" s="88">
        <f t="shared" si="1"/>
        <v>-707.3219893</v>
      </c>
      <c r="D154" s="89" t="str">
        <f>VLOOKUP(A154,'Classement RoC'!$B$2:$C$150,1,0)</f>
        <v>#N/A</v>
      </c>
      <c r="E154" s="118" t="str">
        <f t="shared" si="2"/>
        <v>#N/A</v>
      </c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>
      <c r="A155" s="107"/>
      <c r="B155" s="111">
        <v>154.0</v>
      </c>
      <c r="C155" s="88">
        <f t="shared" si="1"/>
        <v>-713.4510454</v>
      </c>
      <c r="D155" s="89" t="str">
        <f>VLOOKUP(A155,'Classement RoC'!$B$2:$C$150,1,0)</f>
        <v>#N/A</v>
      </c>
      <c r="E155" s="118" t="str">
        <f t="shared" si="2"/>
        <v>#N/A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>
      <c r="A156" s="107"/>
      <c r="B156" s="108">
        <v>155.0</v>
      </c>
      <c r="C156" s="88">
        <f t="shared" si="1"/>
        <v>-719.5658654</v>
      </c>
      <c r="D156" s="89" t="str">
        <f>VLOOKUP(A156,'Classement RoC'!$B$2:$C$150,1,0)</f>
        <v>#N/A</v>
      </c>
      <c r="E156" s="118" t="str">
        <f t="shared" si="2"/>
        <v>#N/A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>
      <c r="A157" s="107"/>
      <c r="B157" s="111">
        <v>156.0</v>
      </c>
      <c r="C157" s="88">
        <f t="shared" si="1"/>
        <v>-725.6665986</v>
      </c>
      <c r="D157" s="89" t="str">
        <f>VLOOKUP(A157,'Classement RoC'!$B$2:$C$150,1,0)</f>
        <v>#N/A</v>
      </c>
      <c r="E157" s="118" t="str">
        <f t="shared" si="2"/>
        <v>#N/A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>
      <c r="A158" s="107"/>
      <c r="B158" s="108">
        <v>157.0</v>
      </c>
      <c r="C158" s="88">
        <f t="shared" si="1"/>
        <v>-731.7533913</v>
      </c>
      <c r="D158" s="89" t="str">
        <f>VLOOKUP(A158,'Classement RoC'!$B$2:$C$150,1,0)</f>
        <v>#N/A</v>
      </c>
      <c r="E158" s="118" t="str">
        <f t="shared" si="2"/>
        <v>#N/A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>
      <c r="A159" s="107"/>
      <c r="B159" s="111">
        <v>158.0</v>
      </c>
      <c r="C159" s="88">
        <f t="shared" si="1"/>
        <v>-737.8263875</v>
      </c>
      <c r="D159" s="89" t="str">
        <f>VLOOKUP(A159,'Classement RoC'!$B$2:$C$150,1,0)</f>
        <v>#N/A</v>
      </c>
      <c r="E159" s="118" t="str">
        <f t="shared" si="2"/>
        <v>#N/A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>
      <c r="A160" s="107"/>
      <c r="B160" s="108">
        <v>159.0</v>
      </c>
      <c r="C160" s="88">
        <f t="shared" si="1"/>
        <v>-743.8857284</v>
      </c>
      <c r="D160" s="89" t="str">
        <f>VLOOKUP(A160,'Classement RoC'!$B$2:$C$150,1,0)</f>
        <v>#N/A</v>
      </c>
      <c r="E160" s="118" t="str">
        <f t="shared" si="2"/>
        <v>#N/A</v>
      </c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>
      <c r="A161" s="107"/>
      <c r="B161" s="113">
        <v>160.0</v>
      </c>
      <c r="C161" s="88">
        <f t="shared" si="1"/>
        <v>-749.9315531</v>
      </c>
      <c r="D161" s="111" t="str">
        <f>VLOOKUP(A161,'Classement S6'!$B$2:$C$150,1,0)</f>
        <v>#N/A</v>
      </c>
      <c r="E161" s="118" t="str">
        <f t="shared" si="2"/>
        <v>#N/A</v>
      </c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>
      <c r="A1000" s="85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drawing r:id="rId1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00" t="s">
        <v>1</v>
      </c>
      <c r="B1" s="100" t="s">
        <v>141</v>
      </c>
      <c r="C1" s="101" t="s">
        <v>123</v>
      </c>
      <c r="D1" s="102" t="s">
        <v>142</v>
      </c>
      <c r="E1" s="114" t="s">
        <v>143</v>
      </c>
      <c r="F1" s="115"/>
      <c r="G1" s="116" t="s">
        <v>144</v>
      </c>
      <c r="H1" s="106">
        <f>MATCH("",A2:A161,-1)</f>
        <v>46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>
      <c r="A2" s="107" t="str">
        <f>IFERROR(__xludf.DUMMYFUNCTION(" IMPORTRANGE(""https://docs.google.com/spreadsheets/d/1aOi84KbIh2BisZequl-C8Fl61hFDSHWKC2NuyUkUijQ/edit#gid=243491689"",""extrac-Roller Coaster-1!A2:A161"")"),"SIr_Tango")</f>
        <v>SIr_Tango</v>
      </c>
      <c r="B2" s="108">
        <v>1.0</v>
      </c>
      <c r="C2" s="88">
        <f t="shared" ref="C2:C161" si="1">525*(1-(B2/($H$1+1)))*POWER((SQRT(($H$1+1)/B2)),1/2)</f>
        <v>1345.376203</v>
      </c>
      <c r="D2" s="89" t="str">
        <f>VLOOKUP(A2,'Classement RoC'!$B$2:$C$150,1,0)</f>
        <v>SIr_Tango</v>
      </c>
      <c r="E2" s="117" t="str">
        <f t="shared" ref="E2:E161" si="2">IF(D2=A2,"","erreur")</f>
        <v/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>
      <c r="A3" s="107" t="str">
        <f>IFERROR(__xludf.DUMMYFUNCTION("""COMPUTED_VALUE"""),"fiodor86")</f>
        <v>fiodor86</v>
      </c>
      <c r="B3" s="111">
        <v>2.0</v>
      </c>
      <c r="C3" s="88">
        <f t="shared" si="1"/>
        <v>1106.728069</v>
      </c>
      <c r="D3" s="89" t="str">
        <f>VLOOKUP(A3,'Classement RoC'!$B$2:$C$150,1,0)</f>
        <v>fiodor86</v>
      </c>
      <c r="E3" s="117" t="str">
        <f t="shared" si="2"/>
        <v/>
      </c>
      <c r="F3" s="85"/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>
      <c r="A4" s="107" t="str">
        <f>IFERROR(__xludf.DUMMYFUNCTION("""COMPUTED_VALUE"""),"Phil1308")</f>
        <v>Phil1308</v>
      </c>
      <c r="B4" s="108">
        <v>3.0</v>
      </c>
      <c r="C4" s="88">
        <f t="shared" si="1"/>
        <v>977.8185519</v>
      </c>
      <c r="D4" s="89" t="str">
        <f>VLOOKUP(A4,'Classement RoC'!$B$2:$C$150,1,0)</f>
        <v>Phil1308</v>
      </c>
      <c r="E4" s="117" t="str">
        <f t="shared" si="2"/>
        <v/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>
      <c r="A5" s="107" t="str">
        <f>IFERROR(__xludf.DUMMYFUNCTION("""COMPUTED_VALUE"""),"Elfy")</f>
        <v>Elfy</v>
      </c>
      <c r="B5" s="111">
        <v>4.0</v>
      </c>
      <c r="C5" s="88">
        <f t="shared" si="1"/>
        <v>889.2817254</v>
      </c>
      <c r="D5" s="89" t="str">
        <f>VLOOKUP(A5,'Classement RoC'!$B$2:$C$150,1,0)</f>
        <v>Elfy</v>
      </c>
      <c r="E5" s="118" t="str">
        <f t="shared" si="2"/>
        <v/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107" t="str">
        <f>IFERROR(__xludf.DUMMYFUNCTION("""COMPUTED_VALUE"""),"Loulou79")</f>
        <v>Loulou79</v>
      </c>
      <c r="B6" s="108">
        <v>5.0</v>
      </c>
      <c r="C6" s="88">
        <f t="shared" si="1"/>
        <v>821.4718756</v>
      </c>
      <c r="D6" s="89" t="str">
        <f>VLOOKUP(A6,'Classement RoC'!$B$2:$C$150,1,0)</f>
        <v>Loulou79</v>
      </c>
      <c r="E6" s="118" t="str">
        <f t="shared" si="2"/>
        <v/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>
      <c r="A7" s="107" t="str">
        <f>IFERROR(__xludf.DUMMYFUNCTION("""COMPUTED_VALUE"""),"immond")</f>
        <v>immond</v>
      </c>
      <c r="B7" s="111">
        <v>6.0</v>
      </c>
      <c r="C7" s="88">
        <f t="shared" si="1"/>
        <v>766.1820163</v>
      </c>
      <c r="D7" s="89" t="str">
        <f>VLOOKUP(A7,'Classement RoC'!$B$2:$C$150,1,0)</f>
        <v>immond</v>
      </c>
      <c r="E7" s="118" t="str">
        <f t="shared" si="2"/>
        <v/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107" t="str">
        <f>IFERROR(__xludf.DUMMYFUNCTION("""COMPUTED_VALUE"""),"Dirty Bazaar")</f>
        <v>Dirty Bazaar</v>
      </c>
      <c r="B8" s="108">
        <v>7.0</v>
      </c>
      <c r="C8" s="88">
        <f t="shared" si="1"/>
        <v>719.2359573</v>
      </c>
      <c r="D8" s="89" t="str">
        <f>VLOOKUP(A8,'Classement RoC'!$B$2:$C$150,1,0)</f>
        <v>Dirty Bazaar</v>
      </c>
      <c r="E8" s="118" t="str">
        <f t="shared" si="2"/>
        <v/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107" t="str">
        <f>IFERROR(__xludf.DUMMYFUNCTION("""COMPUTED_VALUE"""),"SINGE7")</f>
        <v>SINGE7</v>
      </c>
      <c r="B9" s="111">
        <v>8.0</v>
      </c>
      <c r="C9" s="88">
        <f t="shared" si="1"/>
        <v>678.2315997</v>
      </c>
      <c r="D9" s="89" t="str">
        <f>VLOOKUP(A9,'Classement RoC'!$B$2:$C$150,1,0)</f>
        <v>SINGE7</v>
      </c>
      <c r="E9" s="118" t="str">
        <f t="shared" si="2"/>
        <v/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>
      <c r="A10" s="107" t="str">
        <f>IFERROR(__xludf.DUMMYFUNCTION("""COMPUTED_VALUE"""),"8kinder6")</f>
        <v>8kinder6</v>
      </c>
      <c r="B10" s="108">
        <v>9.0</v>
      </c>
      <c r="C10" s="88">
        <f t="shared" si="1"/>
        <v>641.6657803</v>
      </c>
      <c r="D10" s="89" t="str">
        <f>VLOOKUP(A10,'Classement RoC'!$B$2:$C$150,1,0)</f>
        <v>8kinder6</v>
      </c>
      <c r="E10" s="118" t="str">
        <f t="shared" si="2"/>
        <v/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>
      <c r="A11" s="107" t="str">
        <f>IFERROR(__xludf.DUMMYFUNCTION("""COMPUTED_VALUE"""),"Le_Pictavien")</f>
        <v>Le_Pictavien</v>
      </c>
      <c r="B11" s="111">
        <v>10.0</v>
      </c>
      <c r="C11" s="88">
        <f t="shared" si="1"/>
        <v>608.5379036</v>
      </c>
      <c r="D11" s="89" t="str">
        <f>VLOOKUP(A11,'Classement RoC'!$B$2:$C$150,1,0)</f>
        <v>le_pictavien</v>
      </c>
      <c r="E11" s="118" t="str">
        <f t="shared" si="2"/>
        <v/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>
      <c r="A12" s="107" t="str">
        <f>IFERROR(__xludf.DUMMYFUNCTION("""COMPUTED_VALUE"""),"UrsaffMyLove")</f>
        <v>UrsaffMyLove</v>
      </c>
      <c r="B12" s="108">
        <v>11.0</v>
      </c>
      <c r="C12" s="88">
        <f t="shared" si="1"/>
        <v>578.1496132</v>
      </c>
      <c r="D12" s="89" t="str">
        <f>VLOOKUP(A12,'Classement RoC'!$B$2:$C$150,1,0)</f>
        <v>UrsaffMyLove</v>
      </c>
      <c r="E12" s="118" t="str">
        <f t="shared" si="2"/>
        <v/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>
      <c r="A13" s="107" t="str">
        <f>IFERROR(__xludf.DUMMYFUNCTION("""COMPUTED_VALUE"""),"Mako Lemore")</f>
        <v>Mako Lemore</v>
      </c>
      <c r="B13" s="111">
        <v>12.0</v>
      </c>
      <c r="C13" s="88">
        <f t="shared" si="1"/>
        <v>549.9948752</v>
      </c>
      <c r="D13" s="89" t="str">
        <f>VLOOKUP(A13,'Classement RoC'!$B$2:$C$150,1,0)</f>
        <v>Mako Lemore</v>
      </c>
      <c r="E13" s="118" t="str">
        <f t="shared" si="2"/>
        <v/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>
      <c r="A14" s="107" t="str">
        <f>IFERROR(__xludf.DUMMYFUNCTION("""COMPUTED_VALUE"""),"Legabodu86")</f>
        <v>Legabodu86</v>
      </c>
      <c r="B14" s="108">
        <v>13.0</v>
      </c>
      <c r="C14" s="88">
        <f t="shared" si="1"/>
        <v>523.695677</v>
      </c>
      <c r="D14" s="89" t="str">
        <f>VLOOKUP(A14,'Classement RoC'!$B$2:$C$150,1,0)</f>
        <v>Legabodu86</v>
      </c>
      <c r="E14" s="118" t="str">
        <f t="shared" si="2"/>
        <v/>
      </c>
      <c r="F14" s="85"/>
      <c r="G14" s="85"/>
      <c r="H14" s="68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>
      <c r="A15" s="107" t="str">
        <f>IFERROR(__xludf.DUMMYFUNCTION("""COMPUTED_VALUE"""),"Mitch")</f>
        <v>Mitch</v>
      </c>
      <c r="B15" s="111">
        <v>14.0</v>
      </c>
      <c r="C15" s="88">
        <f t="shared" si="1"/>
        <v>498.962424</v>
      </c>
      <c r="D15" s="89" t="str">
        <f>VLOOKUP(A15,'Classement RoC'!$B$2:$C$150,1,0)</f>
        <v>Mitch</v>
      </c>
      <c r="E15" s="118" t="str">
        <f t="shared" si="2"/>
        <v/>
      </c>
      <c r="F15" s="85"/>
      <c r="G15" s="85"/>
      <c r="H15" s="68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>
      <c r="A16" s="107" t="str">
        <f>IFERROR(__xludf.DUMMYFUNCTION("""COMPUTED_VALUE"""),"christ86000")</f>
        <v>christ86000</v>
      </c>
      <c r="B16" s="108">
        <v>15.0</v>
      </c>
      <c r="C16" s="88">
        <f t="shared" si="1"/>
        <v>475.5684921</v>
      </c>
      <c r="D16" s="89" t="str">
        <f>VLOOKUP(A16,'Classement RoC'!$B$2:$C$150,1,0)</f>
        <v>christ86000</v>
      </c>
      <c r="E16" s="118" t="str">
        <f t="shared" si="2"/>
        <v/>
      </c>
      <c r="F16" s="85"/>
      <c r="G16" s="85"/>
      <c r="H16" s="68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>
      <c r="A17" s="107" t="str">
        <f>IFERROR(__xludf.DUMMYFUNCTION("""COMPUTED_VALUE"""),"LEGOLEGOTE")</f>
        <v>LEGOLEGOTE</v>
      </c>
      <c r="B17" s="111">
        <v>16.0</v>
      </c>
      <c r="C17" s="88">
        <f t="shared" si="1"/>
        <v>453.3332858</v>
      </c>
      <c r="D17" s="89" t="str">
        <f>VLOOKUP(A17,'Classement RoC'!$B$2:$C$150,1,0)</f>
        <v>LEGOLEGOTE</v>
      </c>
      <c r="E17" s="118" t="str">
        <f t="shared" si="2"/>
        <v/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>
      <c r="A18" s="107" t="str">
        <f>IFERROR(__xludf.DUMMYFUNCTION("""COMPUTED_VALUE"""),"AKlibur")</f>
        <v>AKlibur</v>
      </c>
      <c r="B18" s="108">
        <v>17.0</v>
      </c>
      <c r="C18" s="88">
        <f t="shared" si="1"/>
        <v>432.1106142</v>
      </c>
      <c r="D18" s="89" t="str">
        <f>VLOOKUP(A18,'Classement RoC'!$B$2:$C$150,1,0)</f>
        <v>AKlibur</v>
      </c>
      <c r="E18" s="118" t="str">
        <f t="shared" si="2"/>
        <v/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>
      <c r="A19" s="107" t="str">
        <f>IFERROR(__xludf.DUMMYFUNCTION("""COMPUTED_VALUE"""),"chAAtAlere")</f>
        <v>chAAtAlere</v>
      </c>
      <c r="B19" s="111">
        <v>18.0</v>
      </c>
      <c r="C19" s="88">
        <f t="shared" si="1"/>
        <v>411.7805047</v>
      </c>
      <c r="D19" s="89" t="str">
        <f>VLOOKUP(A19,'Classement RoC'!$B$2:$C$150,1,0)</f>
        <v>chAAtAlere</v>
      </c>
      <c r="E19" s="118" t="str">
        <f t="shared" si="2"/>
        <v/>
      </c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>
      <c r="A20" s="107" t="str">
        <f>IFERROR(__xludf.DUMMYFUNCTION("""COMPUTED_VALUE"""),"Rukia_ichigo")</f>
        <v>Rukia_ichigo</v>
      </c>
      <c r="B20" s="108">
        <v>19.0</v>
      </c>
      <c r="C20" s="88">
        <f t="shared" si="1"/>
        <v>392.2433063</v>
      </c>
      <c r="D20" s="89" t="str">
        <f>VLOOKUP(A20,'Classement RoC'!$B$2:$C$150,1,0)</f>
        <v>Rukia_ichigo</v>
      </c>
      <c r="E20" s="118" t="str">
        <f t="shared" si="2"/>
        <v/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>
      <c r="A21" s="107" t="str">
        <f>IFERROR(__xludf.DUMMYFUNCTION("""COMPUTED_VALUE"""),"--WondeR--")</f>
        <v>--WondeR--</v>
      </c>
      <c r="B21" s="111">
        <v>20.0</v>
      </c>
      <c r="C21" s="88">
        <f t="shared" si="1"/>
        <v>373.4153574</v>
      </c>
      <c r="D21" s="89" t="str">
        <f>VLOOKUP(A21,'Classement RoC'!$B$2:$C$150,1,0)</f>
        <v>--WondeR--</v>
      </c>
      <c r="E21" s="118" t="str">
        <f t="shared" si="2"/>
        <v/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>
      <c r="A22" s="107" t="str">
        <f>IFERROR(__xludf.DUMMYFUNCTION("""COMPUTED_VALUE"""),"titounio")</f>
        <v>titounio</v>
      </c>
      <c r="B22" s="108">
        <v>21.0</v>
      </c>
      <c r="C22" s="88">
        <f t="shared" si="1"/>
        <v>355.2257454</v>
      </c>
      <c r="D22" s="89" t="str">
        <f>VLOOKUP(A22,'Classement RoC'!$B$2:$C$150,1,0)</f>
        <v>titounio</v>
      </c>
      <c r="E22" s="118" t="str">
        <f t="shared" si="2"/>
        <v/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>
      <c r="A23" s="107" t="str">
        <f>IFERROR(__xludf.DUMMYFUNCTION("""COMPUTED_VALUE"""),"Gregol2")</f>
        <v>Gregol2</v>
      </c>
      <c r="B23" s="111">
        <v>22.0</v>
      </c>
      <c r="C23" s="88">
        <f t="shared" si="1"/>
        <v>337.6138453</v>
      </c>
      <c r="D23" s="89" t="str">
        <f>VLOOKUP(A23,'Classement RoC'!$B$2:$C$150,1,0)</f>
        <v>gregol2</v>
      </c>
      <c r="E23" s="118" t="str">
        <f t="shared" si="2"/>
        <v/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>
      <c r="A24" s="107" t="str">
        <f>IFERROR(__xludf.DUMMYFUNCTION("""COMPUTED_VALUE"""),"patrick86370")</f>
        <v>patrick86370</v>
      </c>
      <c r="B24" s="108">
        <v>23.0</v>
      </c>
      <c r="C24" s="88">
        <f t="shared" si="1"/>
        <v>320.5274236</v>
      </c>
      <c r="D24" s="89" t="str">
        <f>VLOOKUP(A24,'Classement RoC'!$B$2:$C$150,1,0)</f>
        <v>patrick86370</v>
      </c>
      <c r="E24" s="118" t="str">
        <f t="shared" si="2"/>
        <v/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>
      <c r="A25" s="107" t="str">
        <f>IFERROR(__xludf.DUMMYFUNCTION("""COMPUTED_VALUE"""),"Angostoura")</f>
        <v>Angostoura</v>
      </c>
      <c r="B25" s="111">
        <v>24.0</v>
      </c>
      <c r="C25" s="88">
        <f t="shared" si="1"/>
        <v>303.9211582</v>
      </c>
      <c r="D25" s="89" t="str">
        <f>VLOOKUP(A25,'Classement RoC'!$B$2:$C$150,1,0)</f>
        <v>Angostoura</v>
      </c>
      <c r="E25" s="118" t="str">
        <f t="shared" si="2"/>
        <v/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>
      <c r="A26" s="107" t="str">
        <f>IFERROR(__xludf.DUMMYFUNCTION("""COMPUTED_VALUE"""),"RouteDuRhum")</f>
        <v>RouteDuRhum</v>
      </c>
      <c r="B26" s="108">
        <v>25.0</v>
      </c>
      <c r="C26" s="88">
        <f t="shared" si="1"/>
        <v>287.7554704</v>
      </c>
      <c r="D26" s="89" t="str">
        <f>VLOOKUP(A26,'Classement RoC'!$B$2:$C$150,1,0)</f>
        <v>RouteDuRhum</v>
      </c>
      <c r="E26" s="118" t="str">
        <f t="shared" si="2"/>
        <v/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>
      <c r="A27" s="107" t="str">
        <f>IFERROR(__xludf.DUMMYFUNCTION("""COMPUTED_VALUE"""),"Vaillant 86")</f>
        <v>Vaillant 86</v>
      </c>
      <c r="B27" s="111">
        <v>26.0</v>
      </c>
      <c r="C27" s="88">
        <f t="shared" si="1"/>
        <v>271.9955932</v>
      </c>
      <c r="D27" s="89" t="str">
        <f>VLOOKUP(A27,'Classement RoC'!$B$2:$C$150,1,0)</f>
        <v>vaillant 86</v>
      </c>
      <c r="E27" s="118" t="str">
        <f t="shared" si="2"/>
        <v/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>
      <c r="A28" s="107" t="str">
        <f>IFERROR(__xludf.DUMMYFUNCTION("""COMPUTED_VALUE"""),"Kiki Bazaar")</f>
        <v>Kiki Bazaar</v>
      </c>
      <c r="B28" s="108">
        <v>27.0</v>
      </c>
      <c r="C28" s="88">
        <f t="shared" si="1"/>
        <v>256.6108201</v>
      </c>
      <c r="D28" s="89" t="str">
        <f>VLOOKUP(A28,'Classement RoC'!$B$2:$C$150,1,0)</f>
        <v>Kiki Bazaar</v>
      </c>
      <c r="E28" s="118" t="str">
        <f t="shared" si="2"/>
        <v/>
      </c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>
      <c r="A29" s="107" t="str">
        <f>IFERROR(__xludf.DUMMYFUNCTION("""COMPUTED_VALUE"""),"POMB1664")</f>
        <v>POMB1664</v>
      </c>
      <c r="B29" s="111">
        <v>28.0</v>
      </c>
      <c r="C29" s="88">
        <f t="shared" si="1"/>
        <v>241.5738958</v>
      </c>
      <c r="D29" s="89" t="str">
        <f>VLOOKUP(A29,'Classement RoC'!$B$2:$C$150,1,0)</f>
        <v>POMB1664</v>
      </c>
      <c r="E29" s="118" t="str">
        <f t="shared" si="2"/>
        <v/>
      </c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>
      <c r="A30" s="107" t="str">
        <f>IFERROR(__xludf.DUMMYFUNCTION("""COMPUTED_VALUE"""),"KamehamehAS")</f>
        <v>KamehamehAS</v>
      </c>
      <c r="B30" s="108">
        <v>29.0</v>
      </c>
      <c r="C30" s="88">
        <f t="shared" si="1"/>
        <v>226.860516</v>
      </c>
      <c r="D30" s="89" t="str">
        <f>VLOOKUP(A30,'Classement RoC'!$B$2:$C$150,1,0)</f>
        <v>KamehamehAS</v>
      </c>
      <c r="E30" s="118" t="str">
        <f t="shared" si="2"/>
        <v/>
      </c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>
      <c r="A31" s="107" t="str">
        <f>IFERROR(__xludf.DUMMYFUNCTION("""COMPUTED_VALUE"""),"Rbl86")</f>
        <v>Rbl86</v>
      </c>
      <c r="B31" s="111">
        <v>30.0</v>
      </c>
      <c r="C31" s="88">
        <f t="shared" si="1"/>
        <v>212.4489151</v>
      </c>
      <c r="D31" s="89" t="str">
        <f>VLOOKUP(A31,'Classement RoC'!$B$2:$C$150,1,0)</f>
        <v>Rbl86</v>
      </c>
      <c r="E31" s="118" t="str">
        <f t="shared" si="2"/>
        <v/>
      </c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>
      <c r="A32" s="107" t="str">
        <f>IFERROR(__xludf.DUMMYFUNCTION("""COMPUTED_VALUE"""),"sukkel")</f>
        <v>sukkel</v>
      </c>
      <c r="B32" s="108">
        <v>31.0</v>
      </c>
      <c r="C32" s="88">
        <f t="shared" si="1"/>
        <v>198.319523</v>
      </c>
      <c r="D32" s="89" t="str">
        <f>VLOOKUP(A32,'Classement RoC'!$B$2:$C$150,1,0)</f>
        <v>sukkel</v>
      </c>
      <c r="E32" s="118" t="str">
        <f t="shared" si="2"/>
        <v/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>
      <c r="A33" s="107" t="str">
        <f>IFERROR(__xludf.DUMMYFUNCTION("""COMPUTED_VALUE"""),"NOVICEMYSTIC")</f>
        <v>NOVICEMYSTIC</v>
      </c>
      <c r="B33" s="111">
        <v>32.0</v>
      </c>
      <c r="C33" s="88">
        <f t="shared" si="1"/>
        <v>184.4546782</v>
      </c>
      <c r="D33" s="89" t="str">
        <f>VLOOKUP(A33,'Classement RoC'!$B$2:$C$150,1,0)</f>
        <v>NOVICEMYSTIC</v>
      </c>
      <c r="E33" s="118" t="str">
        <f t="shared" si="2"/>
        <v/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>
      <c r="A34" s="107" t="str">
        <f>IFERROR(__xludf.DUMMYFUNCTION("""COMPUTED_VALUE"""),"Redblood92")</f>
        <v>Redblood92</v>
      </c>
      <c r="B34" s="108">
        <v>33.0</v>
      </c>
      <c r="C34" s="88">
        <f t="shared" si="1"/>
        <v>170.8383864</v>
      </c>
      <c r="D34" s="89" t="str">
        <f>VLOOKUP(A34,'Classement RoC'!$B$2:$C$150,1,0)</f>
        <v>Redblood92</v>
      </c>
      <c r="E34" s="118" t="str">
        <f t="shared" si="2"/>
        <v/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>
      <c r="A35" s="107" t="str">
        <f>IFERROR(__xludf.DUMMYFUNCTION("""COMPUTED_VALUE"""),"Abrakada")</f>
        <v>Abrakada</v>
      </c>
      <c r="B35" s="111">
        <v>34.0</v>
      </c>
      <c r="C35" s="88">
        <f t="shared" si="1"/>
        <v>157.4561155</v>
      </c>
      <c r="D35" s="89" t="str">
        <f>VLOOKUP(A35,'Classement RoC'!$B$2:$C$150,1,0)</f>
        <v>Abrakada</v>
      </c>
      <c r="E35" s="118" t="str">
        <f t="shared" si="2"/>
        <v/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>
      <c r="A36" s="107" t="str">
        <f>IFERROR(__xludf.DUMMYFUNCTION("""COMPUTED_VALUE"""),"FridAKahlo")</f>
        <v>FridAKahlo</v>
      </c>
      <c r="B36" s="108">
        <v>35.0</v>
      </c>
      <c r="C36" s="88">
        <f t="shared" si="1"/>
        <v>144.294622</v>
      </c>
      <c r="D36" s="89" t="str">
        <f>VLOOKUP(A36,'Classement RoC'!$B$2:$C$150,1,0)</f>
        <v>FridAKahlo</v>
      </c>
      <c r="E36" s="118" t="str">
        <f t="shared" si="2"/>
        <v/>
      </c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>
      <c r="A37" s="107" t="str">
        <f>IFERROR(__xludf.DUMMYFUNCTION("""COMPUTED_VALUE"""),"Kevfurious")</f>
        <v>Kevfurious</v>
      </c>
      <c r="B37" s="111">
        <v>36.0</v>
      </c>
      <c r="C37" s="88">
        <f t="shared" si="1"/>
        <v>131.3418018</v>
      </c>
      <c r="D37" s="89" t="str">
        <f>VLOOKUP(A37,'Classement RoC'!$B$2:$C$150,1,0)</f>
        <v>Kevfurious</v>
      </c>
      <c r="E37" s="118" t="str">
        <f t="shared" si="2"/>
        <v/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>
      <c r="A38" s="107" t="str">
        <f>IFERROR(__xludf.DUMMYFUNCTION("""COMPUTED_VALUE"""),"gregmoore")</f>
        <v>gregmoore</v>
      </c>
      <c r="B38" s="108">
        <v>37.0</v>
      </c>
      <c r="C38" s="88">
        <f t="shared" si="1"/>
        <v>118.5865621</v>
      </c>
      <c r="D38" s="89" t="str">
        <f>VLOOKUP(A38,'Classement RoC'!$B$2:$C$150,1,0)</f>
        <v>Gregmoore</v>
      </c>
      <c r="E38" s="118" t="str">
        <f t="shared" si="2"/>
        <v/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>
      <c r="A39" s="107" t="str">
        <f>IFERROR(__xludf.DUMMYFUNCTION("""COMPUTED_VALUE"""),"chatouill86")</f>
        <v>chatouill86</v>
      </c>
      <c r="B39" s="111">
        <v>38.0</v>
      </c>
      <c r="C39" s="88">
        <f t="shared" si="1"/>
        <v>106.0187111</v>
      </c>
      <c r="D39" s="89" t="str">
        <f>VLOOKUP(A39,'Classement RoC'!$B$2:$C$150,1,0)</f>
        <v>chatouill86</v>
      </c>
      <c r="E39" s="118" t="str">
        <f t="shared" si="2"/>
        <v/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>
      <c r="A40" s="107" t="str">
        <f>IFERROR(__xludf.DUMMYFUNCTION("""COMPUTED_VALUE"""),"rastamokett")</f>
        <v>rastamokett</v>
      </c>
      <c r="B40" s="108">
        <v>39.0</v>
      </c>
      <c r="C40" s="88">
        <f t="shared" si="1"/>
        <v>93.62886208</v>
      </c>
      <c r="D40" s="89" t="str">
        <f>VLOOKUP(A40,'Classement RoC'!$B$2:$C$150,1,0)</f>
        <v>rastamokett</v>
      </c>
      <c r="E40" s="118" t="str">
        <f t="shared" si="2"/>
        <v/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>
      <c r="A41" s="107" t="str">
        <f>IFERROR(__xludf.DUMMYFUNCTION("""COMPUTED_VALUE"""),"BBH 75")</f>
        <v>BBH 75</v>
      </c>
      <c r="B41" s="111">
        <v>40.0</v>
      </c>
      <c r="C41" s="88">
        <f t="shared" si="1"/>
        <v>81.40834994</v>
      </c>
      <c r="D41" s="89" t="str">
        <f>VLOOKUP(A41,'Classement RoC'!$B$2:$C$150,1,0)</f>
        <v>BBH 75</v>
      </c>
      <c r="E41" s="118" t="str">
        <f t="shared" si="2"/>
        <v/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>
      <c r="A42" s="107" t="str">
        <f>IFERROR(__xludf.DUMMYFUNCTION("""COMPUTED_VALUE"""),"Like_A_Fish")</f>
        <v>Like_A_Fish</v>
      </c>
      <c r="B42" s="108">
        <v>41.0</v>
      </c>
      <c r="C42" s="88">
        <f t="shared" si="1"/>
        <v>69.34915859</v>
      </c>
      <c r="D42" s="89" t="str">
        <f>VLOOKUP(A42,'Classement RoC'!$B$2:$C$150,1,0)</f>
        <v>Like_A_Fish</v>
      </c>
      <c r="E42" s="118" t="str">
        <f t="shared" si="2"/>
        <v/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>
      <c r="A43" s="107" t="str">
        <f>IFERROR(__xludf.DUMMYFUNCTION("""COMPUTED_VALUE"""),"Patgaret")</f>
        <v>Patgaret</v>
      </c>
      <c r="B43" s="111">
        <v>42.0</v>
      </c>
      <c r="C43" s="88">
        <f t="shared" si="1"/>
        <v>57.44385691</v>
      </c>
      <c r="D43" s="89" t="str">
        <f>VLOOKUP(A43,'Classement RoC'!$B$2:$C$150,1,0)</f>
        <v>Patgaret</v>
      </c>
      <c r="E43" s="118" t="str">
        <f t="shared" si="2"/>
        <v/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>
      <c r="A44" s="107" t="str">
        <f>IFERROR(__xludf.DUMMYFUNCTION("""COMPUTED_VALUE"""),"Jennyyy8")</f>
        <v>Jennyyy8</v>
      </c>
      <c r="B44" s="108">
        <v>43.0</v>
      </c>
      <c r="C44" s="88">
        <f t="shared" si="1"/>
        <v>45.68554261</v>
      </c>
      <c r="D44" s="89" t="str">
        <f>VLOOKUP(A44,'Classement RoC'!$B$2:$C$150,1,0)</f>
        <v>Jennyyy8</v>
      </c>
      <c r="E44" s="118" t="str">
        <f t="shared" si="2"/>
        <v/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>
      <c r="A45" s="107" t="str">
        <f>IFERROR(__xludf.DUMMYFUNCTION("""COMPUTED_VALUE"""),"Pachavi")</f>
        <v>Pachavi</v>
      </c>
      <c r="B45" s="111">
        <v>44.0</v>
      </c>
      <c r="C45" s="88">
        <f t="shared" si="1"/>
        <v>34.06779267</v>
      </c>
      <c r="D45" s="89" t="str">
        <f>VLOOKUP(A45,'Classement RoC'!$B$2:$C$150,1,0)</f>
        <v>Pachavi</v>
      </c>
      <c r="E45" s="118" t="str">
        <f t="shared" si="2"/>
        <v/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>
      <c r="A46" s="107" t="str">
        <f>IFERROR(__xludf.DUMMYFUNCTION("""COMPUTED_VALUE"""),"Mikalack")</f>
        <v>Mikalack</v>
      </c>
      <c r="B46" s="108">
        <v>45.0</v>
      </c>
      <c r="C46" s="88">
        <f t="shared" si="1"/>
        <v>22.58461945</v>
      </c>
      <c r="D46" s="89" t="str">
        <f>VLOOKUP(A46,'Classement RoC'!$B$2:$C$150,1,0)</f>
        <v>Mikalack</v>
      </c>
      <c r="E46" s="118" t="str">
        <f t="shared" si="2"/>
        <v/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>
      <c r="A47" s="107" t="str">
        <f>IFERROR(__xludf.DUMMYFUNCTION("""COMPUTED_VALUE"""),"BARBAPAPA.")</f>
        <v>BARBAPAPA.</v>
      </c>
      <c r="B47" s="111">
        <v>46.0</v>
      </c>
      <c r="C47" s="88">
        <f t="shared" si="1"/>
        <v>11.23043173</v>
      </c>
      <c r="D47" s="89" t="str">
        <f>VLOOKUP(A47,'Classement RoC'!$B$2:$C$150,1,0)</f>
        <v>BARBAPAPA.</v>
      </c>
      <c r="E47" s="118" t="str">
        <f t="shared" si="2"/>
        <v/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>
      <c r="A48" s="107"/>
      <c r="B48" s="108">
        <v>47.0</v>
      </c>
      <c r="C48" s="88">
        <f t="shared" si="1"/>
        <v>0</v>
      </c>
      <c r="D48" s="89" t="str">
        <f>VLOOKUP(A48,'Classement RoC'!$B$2:$C$150,1,0)</f>
        <v>#N/A</v>
      </c>
      <c r="E48" s="118" t="str">
        <f t="shared" si="2"/>
        <v>#N/A</v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>
      <c r="A49" s="107"/>
      <c r="B49" s="111">
        <v>48.0</v>
      </c>
      <c r="C49" s="88">
        <f t="shared" si="1"/>
        <v>-11.11157445</v>
      </c>
      <c r="D49" s="89" t="str">
        <f>VLOOKUP(A49,'Classement RoC'!$B$2:$C$150,1,0)</f>
        <v>#N/A</v>
      </c>
      <c r="E49" s="118" t="str">
        <f t="shared" si="2"/>
        <v>#N/A</v>
      </c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>
      <c r="A50" s="107"/>
      <c r="B50" s="108">
        <v>49.0</v>
      </c>
      <c r="C50" s="88">
        <f t="shared" si="1"/>
        <v>-22.10888729</v>
      </c>
      <c r="D50" s="89" t="str">
        <f>VLOOKUP(A50,'Classement RoC'!$B$2:$C$150,1,0)</f>
        <v>#N/A</v>
      </c>
      <c r="E50" s="118" t="str">
        <f t="shared" si="2"/>
        <v>#N/A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>
      <c r="A51" s="107"/>
      <c r="B51" s="111">
        <v>50.0</v>
      </c>
      <c r="C51" s="88">
        <f t="shared" si="1"/>
        <v>-32.99625594</v>
      </c>
      <c r="D51" s="89" t="str">
        <f>VLOOKUP(A51,'Classement RoC'!$B$2:$C$150,1,0)</f>
        <v>#N/A</v>
      </c>
      <c r="E51" s="118" t="str">
        <f t="shared" si="2"/>
        <v>#N/A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>
      <c r="A52" s="107"/>
      <c r="B52" s="108">
        <v>51.0</v>
      </c>
      <c r="C52" s="88">
        <f t="shared" si="1"/>
        <v>-43.77774198</v>
      </c>
      <c r="D52" s="89" t="str">
        <f>VLOOKUP(A52,'Classement RoC'!$B$2:$C$150,1,0)</f>
        <v>#N/A</v>
      </c>
      <c r="E52" s="118" t="str">
        <f t="shared" si="2"/>
        <v>#N/A</v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>
      <c r="A53" s="107"/>
      <c r="B53" s="111">
        <v>52.0</v>
      </c>
      <c r="C53" s="88">
        <f t="shared" si="1"/>
        <v>-54.45717125</v>
      </c>
      <c r="D53" s="89" t="str">
        <f>VLOOKUP(A53,'Classement RoC'!$B$2:$C$150,1,0)</f>
        <v>#N/A</v>
      </c>
      <c r="E53" s="118" t="str">
        <f t="shared" si="2"/>
        <v>#N/A</v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>
      <c r="A54" s="107"/>
      <c r="B54" s="108">
        <v>53.0</v>
      </c>
      <c r="C54" s="88">
        <f t="shared" si="1"/>
        <v>-65.03815204</v>
      </c>
      <c r="D54" s="89" t="str">
        <f>VLOOKUP(A54,'Classement RoC'!$B$2:$C$150,1,0)</f>
        <v>#N/A</v>
      </c>
      <c r="E54" s="118" t="str">
        <f t="shared" si="2"/>
        <v>#N/A</v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>
      <c r="A55" s="107"/>
      <c r="B55" s="111">
        <v>54.0</v>
      </c>
      <c r="C55" s="88">
        <f t="shared" si="1"/>
        <v>-75.52409155</v>
      </c>
      <c r="D55" s="89" t="str">
        <f>VLOOKUP(A55,'Classement RoC'!$B$2:$C$150,1,0)</f>
        <v>#N/A</v>
      </c>
      <c r="E55" s="118" t="str">
        <f t="shared" si="2"/>
        <v>#N/A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>
      <c r="A56" s="107"/>
      <c r="B56" s="108">
        <v>55.0</v>
      </c>
      <c r="C56" s="88">
        <f t="shared" si="1"/>
        <v>-85.91821081</v>
      </c>
      <c r="D56" s="89" t="str">
        <f>VLOOKUP(A56,'Classement RoC'!$B$2:$C$150,1,0)</f>
        <v>#N/A</v>
      </c>
      <c r="E56" s="118" t="str">
        <f t="shared" si="2"/>
        <v>#N/A</v>
      </c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>
      <c r="A57" s="107"/>
      <c r="B57" s="111">
        <v>56.0</v>
      </c>
      <c r="C57" s="88">
        <f t="shared" si="1"/>
        <v>-96.22355825</v>
      </c>
      <c r="D57" s="89" t="str">
        <f>VLOOKUP(A57,'Classement RoC'!$B$2:$C$150,1,0)</f>
        <v>#N/A</v>
      </c>
      <c r="E57" s="118" t="str">
        <f t="shared" si="2"/>
        <v>#N/A</v>
      </c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>
      <c r="A58" s="107"/>
      <c r="B58" s="108">
        <v>57.0</v>
      </c>
      <c r="C58" s="88">
        <f t="shared" si="1"/>
        <v>-106.443022</v>
      </c>
      <c r="D58" s="89" t="str">
        <f>VLOOKUP(A58,'Classement RoC'!$B$2:$C$150,1,0)</f>
        <v>#N/A</v>
      </c>
      <c r="E58" s="118" t="str">
        <f t="shared" si="2"/>
        <v>#N/A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>
      <c r="A59" s="107"/>
      <c r="B59" s="111">
        <v>58.0</v>
      </c>
      <c r="C59" s="88">
        <f t="shared" si="1"/>
        <v>-116.5793412</v>
      </c>
      <c r="D59" s="89" t="str">
        <f>VLOOKUP(A59,'Classement RoC'!$B$2:$C$150,1,0)</f>
        <v>#N/A</v>
      </c>
      <c r="E59" s="118" t="str">
        <f t="shared" si="2"/>
        <v>#N/A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>
      <c r="A60" s="107"/>
      <c r="B60" s="108">
        <v>59.0</v>
      </c>
      <c r="C60" s="88">
        <f t="shared" si="1"/>
        <v>-126.6351162</v>
      </c>
      <c r="D60" s="89" t="str">
        <f>VLOOKUP(A60,'Classement RoC'!$B$2:$C$150,1,0)</f>
        <v>#N/A</v>
      </c>
      <c r="E60" s="118" t="str">
        <f t="shared" si="2"/>
        <v>#N/A</v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>
      <c r="A61" s="107"/>
      <c r="B61" s="111">
        <v>60.0</v>
      </c>
      <c r="C61" s="88">
        <f t="shared" si="1"/>
        <v>-136.6128179</v>
      </c>
      <c r="D61" s="89" t="str">
        <f>VLOOKUP(A61,'Classement RoC'!$B$2:$C$150,1,0)</f>
        <v>#N/A</v>
      </c>
      <c r="E61" s="118" t="str">
        <f t="shared" si="2"/>
        <v>#N/A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>
      <c r="A62" s="107"/>
      <c r="B62" s="108">
        <v>61.0</v>
      </c>
      <c r="C62" s="88">
        <f t="shared" si="1"/>
        <v>-146.5147967</v>
      </c>
      <c r="D62" s="89" t="str">
        <f>VLOOKUP(A62,'Classement RoC'!$B$2:$C$150,1,0)</f>
        <v>#N/A</v>
      </c>
      <c r="E62" s="118" t="str">
        <f t="shared" si="2"/>
        <v>#N/A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>
      <c r="A63" s="107"/>
      <c r="B63" s="111">
        <v>62.0</v>
      </c>
      <c r="C63" s="88">
        <f t="shared" si="1"/>
        <v>-156.34329</v>
      </c>
      <c r="D63" s="89" t="str">
        <f>VLOOKUP(A63,'Classement RoC'!$B$2:$C$150,1,0)</f>
        <v>#N/A</v>
      </c>
      <c r="E63" s="118" t="str">
        <f t="shared" si="2"/>
        <v>#N/A</v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>
      <c r="A64" s="107"/>
      <c r="B64" s="108">
        <v>63.0</v>
      </c>
      <c r="C64" s="88">
        <f t="shared" si="1"/>
        <v>-166.1004294</v>
      </c>
      <c r="D64" s="89" t="str">
        <f>VLOOKUP(A64,'Classement RoC'!$B$2:$C$150,1,0)</f>
        <v>#N/A</v>
      </c>
      <c r="E64" s="118" t="str">
        <f t="shared" si="2"/>
        <v>#N/A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>
      <c r="A65" s="107"/>
      <c r="B65" s="111">
        <v>64.0</v>
      </c>
      <c r="C65" s="88">
        <f t="shared" si="1"/>
        <v>-175.788248</v>
      </c>
      <c r="D65" s="89" t="str">
        <f>VLOOKUP(A65,'Classement RoC'!$B$2:$C$150,1,0)</f>
        <v>#N/A</v>
      </c>
      <c r="E65" s="118" t="str">
        <f t="shared" si="2"/>
        <v>#N/A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>
      <c r="A66" s="107"/>
      <c r="B66" s="108">
        <v>65.0</v>
      </c>
      <c r="C66" s="88">
        <f t="shared" si="1"/>
        <v>-185.4086859</v>
      </c>
      <c r="D66" s="89" t="str">
        <f>VLOOKUP(A66,'Classement RoC'!$B$2:$C$150,1,0)</f>
        <v>#N/A</v>
      </c>
      <c r="E66" s="118" t="str">
        <f t="shared" si="2"/>
        <v>#N/A</v>
      </c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>
      <c r="A67" s="107"/>
      <c r="B67" s="111">
        <v>66.0</v>
      </c>
      <c r="C67" s="88">
        <f t="shared" si="1"/>
        <v>-194.9635962</v>
      </c>
      <c r="D67" s="89" t="str">
        <f>VLOOKUP(A67,'Classement RoC'!$B$2:$C$150,1,0)</f>
        <v>#N/A</v>
      </c>
      <c r="E67" s="118" t="str">
        <f t="shared" si="2"/>
        <v>#N/A</v>
      </c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>
      <c r="A68" s="107"/>
      <c r="B68" s="108">
        <v>67.0</v>
      </c>
      <c r="C68" s="88">
        <f t="shared" si="1"/>
        <v>-204.4547501</v>
      </c>
      <c r="D68" s="89" t="str">
        <f>VLOOKUP(A68,'Classement RoC'!$B$2:$C$150,1,0)</f>
        <v>#N/A</v>
      </c>
      <c r="E68" s="118" t="str">
        <f t="shared" si="2"/>
        <v>#N/A</v>
      </c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>
      <c r="A69" s="107"/>
      <c r="B69" s="111">
        <v>68.0</v>
      </c>
      <c r="C69" s="88">
        <f t="shared" si="1"/>
        <v>-213.8838419</v>
      </c>
      <c r="D69" s="89" t="str">
        <f>VLOOKUP(A69,'Classement RoC'!$B$2:$C$150,1,0)</f>
        <v>#N/A</v>
      </c>
      <c r="E69" s="118" t="str">
        <f t="shared" si="2"/>
        <v>#N/A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>
      <c r="A70" s="107"/>
      <c r="B70" s="108">
        <v>69.0</v>
      </c>
      <c r="C70" s="88">
        <f t="shared" si="1"/>
        <v>-223.2524934</v>
      </c>
      <c r="D70" s="89" t="str">
        <f>VLOOKUP(A70,'Classement RoC'!$B$2:$C$150,1,0)</f>
        <v>#N/A</v>
      </c>
      <c r="E70" s="118" t="str">
        <f t="shared" si="2"/>
        <v>#N/A</v>
      </c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>
      <c r="A71" s="107"/>
      <c r="B71" s="111">
        <v>70.0</v>
      </c>
      <c r="C71" s="88">
        <f t="shared" si="1"/>
        <v>-232.5622583</v>
      </c>
      <c r="D71" s="89" t="str">
        <f>VLOOKUP(A71,'Classement RoC'!$B$2:$C$150,1,0)</f>
        <v>#N/A</v>
      </c>
      <c r="E71" s="118" t="str">
        <f t="shared" si="2"/>
        <v>#N/A</v>
      </c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>
      <c r="A72" s="107"/>
      <c r="B72" s="108">
        <v>71.0</v>
      </c>
      <c r="C72" s="88">
        <f t="shared" si="1"/>
        <v>-241.8146255</v>
      </c>
      <c r="D72" s="89" t="str">
        <f>VLOOKUP(A72,'Classement RoC'!$B$2:$C$150,1,0)</f>
        <v>#N/A</v>
      </c>
      <c r="E72" s="118" t="str">
        <f t="shared" si="2"/>
        <v>#N/A</v>
      </c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>
      <c r="A73" s="107"/>
      <c r="B73" s="111">
        <v>72.0</v>
      </c>
      <c r="C73" s="88">
        <f t="shared" si="1"/>
        <v>-251.0110235</v>
      </c>
      <c r="D73" s="89" t="str">
        <f>VLOOKUP(A73,'Classement RoC'!$B$2:$C$150,1,0)</f>
        <v>#N/A</v>
      </c>
      <c r="E73" s="118" t="str">
        <f t="shared" si="2"/>
        <v>#N/A</v>
      </c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>
      <c r="A74" s="107"/>
      <c r="B74" s="108">
        <v>73.0</v>
      </c>
      <c r="C74" s="88">
        <f t="shared" si="1"/>
        <v>-260.152823</v>
      </c>
      <c r="D74" s="89" t="str">
        <f>VLOOKUP(A74,'Classement RoC'!$B$2:$C$150,1,0)</f>
        <v>#N/A</v>
      </c>
      <c r="E74" s="118" t="str">
        <f t="shared" si="2"/>
        <v>#N/A</v>
      </c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>
      <c r="A75" s="107"/>
      <c r="B75" s="111">
        <v>74.0</v>
      </c>
      <c r="C75" s="88">
        <f t="shared" si="1"/>
        <v>-269.2413405</v>
      </c>
      <c r="D75" s="89" t="str">
        <f>VLOOKUP(A75,'Classement RoC'!$B$2:$C$150,1,0)</f>
        <v>#N/A</v>
      </c>
      <c r="E75" s="118" t="str">
        <f t="shared" si="2"/>
        <v>#N/A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>
      <c r="A76" s="107"/>
      <c r="B76" s="108">
        <v>75.0</v>
      </c>
      <c r="C76" s="88">
        <f t="shared" si="1"/>
        <v>-278.2778411</v>
      </c>
      <c r="D76" s="89" t="str">
        <f>VLOOKUP(A76,'Classement RoC'!$B$2:$C$150,1,0)</f>
        <v>#N/A</v>
      </c>
      <c r="E76" s="118" t="str">
        <f t="shared" si="2"/>
        <v>#N/A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>
      <c r="A77" s="107"/>
      <c r="B77" s="111">
        <v>76.0</v>
      </c>
      <c r="C77" s="88">
        <f t="shared" si="1"/>
        <v>-287.2635411</v>
      </c>
      <c r="D77" s="89" t="str">
        <f>VLOOKUP(A77,'Classement RoC'!$B$2:$C$150,1,0)</f>
        <v>#N/A</v>
      </c>
      <c r="E77" s="118" t="str">
        <f t="shared" si="2"/>
        <v>#N/A</v>
      </c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>
      <c r="A78" s="107"/>
      <c r="B78" s="108">
        <v>77.0</v>
      </c>
      <c r="C78" s="88">
        <f t="shared" si="1"/>
        <v>-296.1996107</v>
      </c>
      <c r="D78" s="89" t="str">
        <f>VLOOKUP(A78,'Classement RoC'!$B$2:$C$150,1,0)</f>
        <v>#N/A</v>
      </c>
      <c r="E78" s="118" t="str">
        <f t="shared" si="2"/>
        <v>#N/A</v>
      </c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>
      <c r="A79" s="107"/>
      <c r="B79" s="111">
        <v>78.0</v>
      </c>
      <c r="C79" s="88">
        <f t="shared" si="1"/>
        <v>-305.0871761</v>
      </c>
      <c r="D79" s="89" t="str">
        <f>VLOOKUP(A79,'Classement RoC'!$B$2:$C$150,1,0)</f>
        <v>#N/A</v>
      </c>
      <c r="E79" s="118" t="str">
        <f t="shared" si="2"/>
        <v>#N/A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>
      <c r="A80" s="107"/>
      <c r="B80" s="108">
        <v>79.0</v>
      </c>
      <c r="C80" s="88">
        <f t="shared" si="1"/>
        <v>-313.9273221</v>
      </c>
      <c r="D80" s="89" t="str">
        <f>VLOOKUP(A80,'Classement RoC'!$B$2:$C$150,1,0)</f>
        <v>#N/A</v>
      </c>
      <c r="E80" s="118" t="str">
        <f t="shared" si="2"/>
        <v>#N/A</v>
      </c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>
      <c r="A81" s="107"/>
      <c r="B81" s="111">
        <v>80.0</v>
      </c>
      <c r="C81" s="88">
        <f t="shared" si="1"/>
        <v>-322.721094</v>
      </c>
      <c r="D81" s="89" t="str">
        <f>VLOOKUP(A81,'Classement RoC'!$B$2:$C$150,1,0)</f>
        <v>#N/A</v>
      </c>
      <c r="E81" s="118" t="str">
        <f t="shared" si="2"/>
        <v>#N/A</v>
      </c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>
      <c r="A82" s="107"/>
      <c r="B82" s="108">
        <v>81.0</v>
      </c>
      <c r="C82" s="88">
        <f t="shared" si="1"/>
        <v>-331.4694993</v>
      </c>
      <c r="D82" s="89" t="str">
        <f>VLOOKUP(A82,'Classement RoC'!$B$2:$C$150,1,0)</f>
        <v>#N/A</v>
      </c>
      <c r="E82" s="118" t="str">
        <f t="shared" si="2"/>
        <v>#N/A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>
      <c r="A83" s="107"/>
      <c r="B83" s="111">
        <v>82.0</v>
      </c>
      <c r="C83" s="88">
        <f t="shared" si="1"/>
        <v>-340.17351</v>
      </c>
      <c r="D83" s="89" t="str">
        <f>VLOOKUP(A83,'Classement RoC'!$B$2:$C$150,1,0)</f>
        <v>#N/A</v>
      </c>
      <c r="E83" s="118" t="str">
        <f t="shared" si="2"/>
        <v>#N/A</v>
      </c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>
      <c r="A84" s="107"/>
      <c r="B84" s="108">
        <v>83.0</v>
      </c>
      <c r="C84" s="88">
        <f t="shared" si="1"/>
        <v>-348.834064</v>
      </c>
      <c r="D84" s="89" t="str">
        <f>VLOOKUP(A84,'Classement RoC'!$B$2:$C$150,1,0)</f>
        <v>#N/A</v>
      </c>
      <c r="E84" s="118" t="str">
        <f t="shared" si="2"/>
        <v>#N/A</v>
      </c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>
      <c r="A85" s="107"/>
      <c r="B85" s="111">
        <v>84.0</v>
      </c>
      <c r="C85" s="88">
        <f t="shared" si="1"/>
        <v>-357.4520668</v>
      </c>
      <c r="D85" s="89" t="str">
        <f>VLOOKUP(A85,'Classement RoC'!$B$2:$C$150,1,0)</f>
        <v>#N/A</v>
      </c>
      <c r="E85" s="118" t="str">
        <f t="shared" si="2"/>
        <v>#N/A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>
      <c r="A86" s="107"/>
      <c r="B86" s="108">
        <v>85.0</v>
      </c>
      <c r="C86" s="88">
        <f t="shared" si="1"/>
        <v>-366.028393</v>
      </c>
      <c r="D86" s="89" t="str">
        <f>VLOOKUP(A86,'Classement RoC'!$B$2:$C$150,1,0)</f>
        <v>#N/A</v>
      </c>
      <c r="E86" s="118" t="str">
        <f t="shared" si="2"/>
        <v>#N/A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>
      <c r="A87" s="107"/>
      <c r="B87" s="111">
        <v>86.0</v>
      </c>
      <c r="C87" s="88">
        <f t="shared" si="1"/>
        <v>-374.5638878</v>
      </c>
      <c r="D87" s="89" t="str">
        <f>VLOOKUP(A87,'Classement RoC'!$B$2:$C$150,1,0)</f>
        <v>#N/A</v>
      </c>
      <c r="E87" s="118" t="str">
        <f t="shared" si="2"/>
        <v>#N/A</v>
      </c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>
      <c r="A88" s="107"/>
      <c r="B88" s="108">
        <v>87.0</v>
      </c>
      <c r="C88" s="88">
        <f t="shared" si="1"/>
        <v>-383.0593683</v>
      </c>
      <c r="D88" s="89" t="str">
        <f>VLOOKUP(A88,'Classement RoC'!$B$2:$C$150,1,0)</f>
        <v>#N/A</v>
      </c>
      <c r="E88" s="118" t="str">
        <f t="shared" si="2"/>
        <v>#N/A</v>
      </c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>
      <c r="A89" s="107"/>
      <c r="B89" s="111">
        <v>88.0</v>
      </c>
      <c r="C89" s="88">
        <f t="shared" si="1"/>
        <v>-391.5156247</v>
      </c>
      <c r="D89" s="89" t="str">
        <f>VLOOKUP(A89,'Classement RoC'!$B$2:$C$150,1,0)</f>
        <v>#N/A</v>
      </c>
      <c r="E89" s="118" t="str">
        <f t="shared" si="2"/>
        <v>#N/A</v>
      </c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>
      <c r="A90" s="107"/>
      <c r="B90" s="108">
        <v>89.0</v>
      </c>
      <c r="C90" s="88">
        <f t="shared" si="1"/>
        <v>-399.9334216</v>
      </c>
      <c r="D90" s="89" t="str">
        <f>VLOOKUP(A90,'Classement RoC'!$B$2:$C$150,1,0)</f>
        <v>#N/A</v>
      </c>
      <c r="E90" s="118" t="str">
        <f t="shared" si="2"/>
        <v>#N/A</v>
      </c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>
      <c r="A91" s="107"/>
      <c r="B91" s="111">
        <v>90.0</v>
      </c>
      <c r="C91" s="88">
        <f t="shared" si="1"/>
        <v>-408.3134991</v>
      </c>
      <c r="D91" s="89" t="str">
        <f>VLOOKUP(A91,'Classement RoC'!$B$2:$C$150,1,0)</f>
        <v>#N/A</v>
      </c>
      <c r="E91" s="118" t="str">
        <f t="shared" si="2"/>
        <v>#N/A</v>
      </c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>
      <c r="A92" s="107"/>
      <c r="B92" s="108">
        <v>91.0</v>
      </c>
      <c r="C92" s="88">
        <f t="shared" si="1"/>
        <v>-416.6565739</v>
      </c>
      <c r="D92" s="89" t="str">
        <f>VLOOKUP(A92,'Classement RoC'!$B$2:$C$150,1,0)</f>
        <v>#N/A</v>
      </c>
      <c r="E92" s="118" t="str">
        <f t="shared" si="2"/>
        <v>#N/A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>
      <c r="A93" s="107"/>
      <c r="B93" s="111">
        <v>92.0</v>
      </c>
      <c r="C93" s="88">
        <f t="shared" si="1"/>
        <v>-424.9633402</v>
      </c>
      <c r="D93" s="89" t="str">
        <f>VLOOKUP(A93,'Classement RoC'!$B$2:$C$150,1,0)</f>
        <v>#N/A</v>
      </c>
      <c r="E93" s="118" t="str">
        <f t="shared" si="2"/>
        <v>#N/A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>
      <c r="A94" s="107"/>
      <c r="B94" s="108">
        <v>93.0</v>
      </c>
      <c r="C94" s="88">
        <f t="shared" si="1"/>
        <v>-433.2344708</v>
      </c>
      <c r="D94" s="89" t="str">
        <f>VLOOKUP(A94,'Classement RoC'!$B$2:$C$150,1,0)</f>
        <v>#N/A</v>
      </c>
      <c r="E94" s="118" t="str">
        <f t="shared" si="2"/>
        <v>#N/A</v>
      </c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>
      <c r="A95" s="107"/>
      <c r="B95" s="111">
        <v>94.0</v>
      </c>
      <c r="C95" s="88">
        <f t="shared" si="1"/>
        <v>-441.470618</v>
      </c>
      <c r="D95" s="89" t="str">
        <f>VLOOKUP(A95,'Classement RoC'!$B$2:$C$150,1,0)</f>
        <v>#N/A</v>
      </c>
      <c r="E95" s="118" t="str">
        <f t="shared" si="2"/>
        <v>#N/A</v>
      </c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>
      <c r="A96" s="107"/>
      <c r="B96" s="108">
        <v>95.0</v>
      </c>
      <c r="C96" s="88">
        <f t="shared" si="1"/>
        <v>-449.6724142</v>
      </c>
      <c r="D96" s="89" t="str">
        <f>VLOOKUP(A96,'Classement RoC'!$B$2:$C$150,1,0)</f>
        <v>#N/A</v>
      </c>
      <c r="E96" s="118" t="str">
        <f t="shared" si="2"/>
        <v>#N/A</v>
      </c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>
      <c r="A97" s="107"/>
      <c r="B97" s="111">
        <v>96.0</v>
      </c>
      <c r="C97" s="88">
        <f t="shared" si="1"/>
        <v>-457.8404732</v>
      </c>
      <c r="D97" s="89" t="str">
        <f>VLOOKUP(A97,'Classement RoC'!$B$2:$C$150,1,0)</f>
        <v>#N/A</v>
      </c>
      <c r="E97" s="118" t="str">
        <f t="shared" si="2"/>
        <v>#N/A</v>
      </c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>
      <c r="A98" s="107"/>
      <c r="B98" s="108">
        <v>97.0</v>
      </c>
      <c r="C98" s="88">
        <f t="shared" si="1"/>
        <v>-465.9753903</v>
      </c>
      <c r="D98" s="89" t="str">
        <f>VLOOKUP(A98,'Classement RoC'!$B$2:$C$150,1,0)</f>
        <v>#N/A</v>
      </c>
      <c r="E98" s="118" t="str">
        <f t="shared" si="2"/>
        <v>#N/A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>
      <c r="A99" s="107"/>
      <c r="B99" s="111">
        <v>98.0</v>
      </c>
      <c r="C99" s="88">
        <f t="shared" si="1"/>
        <v>-474.0777436</v>
      </c>
      <c r="D99" s="89" t="str">
        <f>VLOOKUP(A99,'Classement RoC'!$B$2:$C$150,1,0)</f>
        <v>#N/A</v>
      </c>
      <c r="E99" s="118" t="str">
        <f t="shared" si="2"/>
        <v>#N/A</v>
      </c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>
      <c r="A100" s="107"/>
      <c r="B100" s="108">
        <v>99.0</v>
      </c>
      <c r="C100" s="88">
        <f t="shared" si="1"/>
        <v>-482.1480947</v>
      </c>
      <c r="D100" s="89" t="str">
        <f>VLOOKUP(A100,'Classement RoC'!$B$2:$C$150,1,0)</f>
        <v>#N/A</v>
      </c>
      <c r="E100" s="118" t="str">
        <f t="shared" si="2"/>
        <v>#N/A</v>
      </c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>
      <c r="A101" s="107"/>
      <c r="B101" s="111">
        <v>100.0</v>
      </c>
      <c r="C101" s="88">
        <f t="shared" si="1"/>
        <v>-490.1869889</v>
      </c>
      <c r="D101" s="89" t="str">
        <f>VLOOKUP(A101,'Classement RoC'!$B$2:$C$150,1,0)</f>
        <v>#N/A</v>
      </c>
      <c r="E101" s="118" t="str">
        <f t="shared" si="2"/>
        <v>#N/A</v>
      </c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>
      <c r="A102" s="107"/>
      <c r="B102" s="108">
        <v>101.0</v>
      </c>
      <c r="C102" s="88">
        <f t="shared" si="1"/>
        <v>-498.1949562</v>
      </c>
      <c r="D102" s="89" t="str">
        <f>VLOOKUP(A102,'Classement RoC'!$B$2:$C$150,1,0)</f>
        <v>#N/A</v>
      </c>
      <c r="E102" s="118" t="str">
        <f t="shared" si="2"/>
        <v>#N/A</v>
      </c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>
      <c r="A103" s="107"/>
      <c r="B103" s="111">
        <v>102.0</v>
      </c>
      <c r="C103" s="88">
        <f t="shared" si="1"/>
        <v>-506.1725116</v>
      </c>
      <c r="D103" s="89" t="str">
        <f>VLOOKUP(A103,'Classement RoC'!$B$2:$C$150,1,0)</f>
        <v>#N/A</v>
      </c>
      <c r="E103" s="118" t="str">
        <f t="shared" si="2"/>
        <v>#N/A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>
      <c r="A104" s="107"/>
      <c r="B104" s="108">
        <v>103.0</v>
      </c>
      <c r="C104" s="88">
        <f t="shared" si="1"/>
        <v>-514.1201562</v>
      </c>
      <c r="D104" s="89" t="str">
        <f>VLOOKUP(A104,'Classement RoC'!$B$2:$C$150,1,0)</f>
        <v>#N/A</v>
      </c>
      <c r="E104" s="118" t="str">
        <f t="shared" si="2"/>
        <v>#N/A</v>
      </c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>
      <c r="A105" s="107"/>
      <c r="B105" s="111">
        <v>104.0</v>
      </c>
      <c r="C105" s="88">
        <f t="shared" si="1"/>
        <v>-522.038377</v>
      </c>
      <c r="D105" s="89" t="str">
        <f>VLOOKUP(A105,'Classement RoC'!$B$2:$C$150,1,0)</f>
        <v>#N/A</v>
      </c>
      <c r="E105" s="118" t="str">
        <f t="shared" si="2"/>
        <v>#N/A</v>
      </c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>
      <c r="A106" s="107"/>
      <c r="B106" s="108">
        <v>105.0</v>
      </c>
      <c r="C106" s="88">
        <f t="shared" si="1"/>
        <v>-529.9276482</v>
      </c>
      <c r="D106" s="89" t="str">
        <f>VLOOKUP(A106,'Classement RoC'!$B$2:$C$150,1,0)</f>
        <v>#N/A</v>
      </c>
      <c r="E106" s="118" t="str">
        <f t="shared" si="2"/>
        <v>#N/A</v>
      </c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>
      <c r="A107" s="107"/>
      <c r="B107" s="111">
        <v>106.0</v>
      </c>
      <c r="C107" s="88">
        <f t="shared" si="1"/>
        <v>-537.7884309</v>
      </c>
      <c r="D107" s="89" t="str">
        <f>VLOOKUP(A107,'Classement RoC'!$B$2:$C$150,1,0)</f>
        <v>#N/A</v>
      </c>
      <c r="E107" s="118" t="str">
        <f t="shared" si="2"/>
        <v>#N/A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>
      <c r="A108" s="107"/>
      <c r="B108" s="108">
        <v>107.0</v>
      </c>
      <c r="C108" s="88">
        <f t="shared" si="1"/>
        <v>-545.6211743</v>
      </c>
      <c r="D108" s="89" t="str">
        <f>VLOOKUP(A108,'Classement RoC'!$B$2:$C$150,1,0)</f>
        <v>#N/A</v>
      </c>
      <c r="E108" s="118" t="str">
        <f t="shared" si="2"/>
        <v>#N/A</v>
      </c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>
      <c r="A109" s="107"/>
      <c r="B109" s="111">
        <v>108.0</v>
      </c>
      <c r="C109" s="88">
        <f t="shared" si="1"/>
        <v>-553.4263155</v>
      </c>
      <c r="D109" s="89" t="str">
        <f>VLOOKUP(A109,'Classement RoC'!$B$2:$C$150,1,0)</f>
        <v>#N/A</v>
      </c>
      <c r="E109" s="118" t="str">
        <f t="shared" si="2"/>
        <v>#N/A</v>
      </c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>
      <c r="A110" s="107"/>
      <c r="B110" s="108">
        <v>109.0</v>
      </c>
      <c r="C110" s="88">
        <f t="shared" si="1"/>
        <v>-561.2042806</v>
      </c>
      <c r="D110" s="89" t="str">
        <f>VLOOKUP(A110,'Classement RoC'!$B$2:$C$150,1,0)</f>
        <v>#N/A</v>
      </c>
      <c r="E110" s="118" t="str">
        <f t="shared" si="2"/>
        <v>#N/A</v>
      </c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>
      <c r="A111" s="107"/>
      <c r="B111" s="111">
        <v>110.0</v>
      </c>
      <c r="C111" s="88">
        <f t="shared" si="1"/>
        <v>-568.9554844</v>
      </c>
      <c r="D111" s="89" t="str">
        <f>VLOOKUP(A111,'Classement RoC'!$B$2:$C$150,1,0)</f>
        <v>#N/A</v>
      </c>
      <c r="E111" s="118" t="str">
        <f t="shared" si="2"/>
        <v>#N/A</v>
      </c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>
      <c r="A112" s="107"/>
      <c r="B112" s="108">
        <v>111.0</v>
      </c>
      <c r="C112" s="88">
        <f t="shared" si="1"/>
        <v>-576.6803312</v>
      </c>
      <c r="D112" s="89" t="str">
        <f>VLOOKUP(A112,'Classement RoC'!$B$2:$C$150,1,0)</f>
        <v>#N/A</v>
      </c>
      <c r="E112" s="118" t="str">
        <f t="shared" si="2"/>
        <v>#N/A</v>
      </c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>
      <c r="A113" s="107"/>
      <c r="B113" s="111">
        <v>112.0</v>
      </c>
      <c r="C113" s="88">
        <f t="shared" si="1"/>
        <v>-584.3792153</v>
      </c>
      <c r="D113" s="89" t="str">
        <f>VLOOKUP(A113,'Classement RoC'!$B$2:$C$150,1,0)</f>
        <v>#N/A</v>
      </c>
      <c r="E113" s="118" t="str">
        <f t="shared" si="2"/>
        <v>#N/A</v>
      </c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>
      <c r="A114" s="107"/>
      <c r="B114" s="108">
        <v>113.0</v>
      </c>
      <c r="C114" s="88">
        <f t="shared" si="1"/>
        <v>-592.0525209</v>
      </c>
      <c r="D114" s="89" t="str">
        <f>VLOOKUP(A114,'Classement RoC'!$B$2:$C$150,1,0)</f>
        <v>#N/A</v>
      </c>
      <c r="E114" s="118" t="str">
        <f t="shared" si="2"/>
        <v>#N/A</v>
      </c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>
      <c r="A115" s="107"/>
      <c r="B115" s="111">
        <v>114.0</v>
      </c>
      <c r="C115" s="88">
        <f t="shared" si="1"/>
        <v>-599.7006227</v>
      </c>
      <c r="D115" s="89" t="str">
        <f>VLOOKUP(A115,'Classement RoC'!$B$2:$C$150,1,0)</f>
        <v>#N/A</v>
      </c>
      <c r="E115" s="118" t="str">
        <f t="shared" si="2"/>
        <v>#N/A</v>
      </c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>
      <c r="A116" s="107"/>
      <c r="B116" s="108">
        <v>115.0</v>
      </c>
      <c r="C116" s="88">
        <f t="shared" si="1"/>
        <v>-607.3238865</v>
      </c>
      <c r="D116" s="89" t="str">
        <f>VLOOKUP(A116,'Classement RoC'!$B$2:$C$150,1,0)</f>
        <v>#N/A</v>
      </c>
      <c r="E116" s="118" t="str">
        <f t="shared" si="2"/>
        <v>#N/A</v>
      </c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>
      <c r="A117" s="107"/>
      <c r="B117" s="111">
        <v>116.0</v>
      </c>
      <c r="C117" s="88">
        <f t="shared" si="1"/>
        <v>-614.9226688</v>
      </c>
      <c r="D117" s="89" t="str">
        <f>VLOOKUP(A117,'Classement RoC'!$B$2:$C$150,1,0)</f>
        <v>#N/A</v>
      </c>
      <c r="E117" s="118" t="str">
        <f t="shared" si="2"/>
        <v>#N/A</v>
      </c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>
      <c r="A118" s="107"/>
      <c r="B118" s="108">
        <v>117.0</v>
      </c>
      <c r="C118" s="88">
        <f t="shared" si="1"/>
        <v>-622.4973179</v>
      </c>
      <c r="D118" s="89" t="str">
        <f>VLOOKUP(A118,'Classement RoC'!$B$2:$C$150,1,0)</f>
        <v>#N/A</v>
      </c>
      <c r="E118" s="118" t="str">
        <f t="shared" si="2"/>
        <v>#N/A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>
      <c r="A119" s="107"/>
      <c r="B119" s="111">
        <v>118.0</v>
      </c>
      <c r="C119" s="88">
        <f t="shared" si="1"/>
        <v>-630.0481734</v>
      </c>
      <c r="D119" s="89" t="str">
        <f>VLOOKUP(A119,'Classement RoC'!$B$2:$C$150,1,0)</f>
        <v>#N/A</v>
      </c>
      <c r="E119" s="118" t="str">
        <f t="shared" si="2"/>
        <v>#N/A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>
      <c r="A120" s="107"/>
      <c r="B120" s="108">
        <v>119.0</v>
      </c>
      <c r="C120" s="88">
        <f t="shared" si="1"/>
        <v>-637.5755674</v>
      </c>
      <c r="D120" s="89" t="str">
        <f>VLOOKUP(A120,'Classement RoC'!$B$2:$C$150,1,0)</f>
        <v>#N/A</v>
      </c>
      <c r="E120" s="118" t="str">
        <f t="shared" si="2"/>
        <v>#N/A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>
      <c r="A121" s="107"/>
      <c r="B121" s="111">
        <v>120.0</v>
      </c>
      <c r="C121" s="88">
        <f t="shared" si="1"/>
        <v>-645.0798237</v>
      </c>
      <c r="D121" s="89" t="str">
        <f>VLOOKUP(A121,'Classement RoC'!$B$2:$C$150,1,0)</f>
        <v>#N/A</v>
      </c>
      <c r="E121" s="118" t="str">
        <f t="shared" si="2"/>
        <v>#N/A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>
      <c r="A122" s="107"/>
      <c r="B122" s="108">
        <v>121.0</v>
      </c>
      <c r="C122" s="88">
        <f t="shared" si="1"/>
        <v>-652.5612589</v>
      </c>
      <c r="D122" s="89" t="str">
        <f>VLOOKUP(A122,'Classement RoC'!$B$2:$C$150,1,0)</f>
        <v>#N/A</v>
      </c>
      <c r="E122" s="118" t="str">
        <f t="shared" si="2"/>
        <v>#N/A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>
      <c r="A123" s="107"/>
      <c r="B123" s="111">
        <v>122.0</v>
      </c>
      <c r="C123" s="88">
        <f t="shared" si="1"/>
        <v>-660.0201822</v>
      </c>
      <c r="D123" s="89" t="str">
        <f>VLOOKUP(A123,'Classement RoC'!$B$2:$C$150,1,0)</f>
        <v>#N/A</v>
      </c>
      <c r="E123" s="118" t="str">
        <f t="shared" si="2"/>
        <v>#N/A</v>
      </c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>
      <c r="A124" s="107"/>
      <c r="B124" s="108">
        <v>123.0</v>
      </c>
      <c r="C124" s="88">
        <f t="shared" si="1"/>
        <v>-667.4568959</v>
      </c>
      <c r="D124" s="89" t="str">
        <f>VLOOKUP(A124,'Classement RoC'!$B$2:$C$150,1,0)</f>
        <v>#N/A</v>
      </c>
      <c r="E124" s="118" t="str">
        <f t="shared" si="2"/>
        <v>#N/A</v>
      </c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>
      <c r="A125" s="107"/>
      <c r="B125" s="111">
        <v>124.0</v>
      </c>
      <c r="C125" s="88">
        <f t="shared" si="1"/>
        <v>-674.8716953</v>
      </c>
      <c r="D125" s="89" t="str">
        <f>VLOOKUP(A125,'Classement RoC'!$B$2:$C$150,1,0)</f>
        <v>#N/A</v>
      </c>
      <c r="E125" s="118" t="str">
        <f t="shared" si="2"/>
        <v>#N/A</v>
      </c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>
      <c r="A126" s="107"/>
      <c r="B126" s="108">
        <v>125.0</v>
      </c>
      <c r="C126" s="88">
        <f t="shared" si="1"/>
        <v>-682.2648692</v>
      </c>
      <c r="D126" s="89" t="str">
        <f>VLOOKUP(A126,'Classement RoC'!$B$2:$C$150,1,0)</f>
        <v>#N/A</v>
      </c>
      <c r="E126" s="118" t="str">
        <f t="shared" si="2"/>
        <v>#N/A</v>
      </c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>
      <c r="A127" s="107"/>
      <c r="B127" s="111">
        <v>126.0</v>
      </c>
      <c r="C127" s="88">
        <f t="shared" si="1"/>
        <v>-689.6366999</v>
      </c>
      <c r="D127" s="89" t="str">
        <f>VLOOKUP(A127,'Classement RoC'!$B$2:$C$150,1,0)</f>
        <v>#N/A</v>
      </c>
      <c r="E127" s="118" t="str">
        <f t="shared" si="2"/>
        <v>#N/A</v>
      </c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>
      <c r="A128" s="107"/>
      <c r="B128" s="108">
        <v>127.0</v>
      </c>
      <c r="C128" s="88">
        <f t="shared" si="1"/>
        <v>-696.9874636</v>
      </c>
      <c r="D128" s="89" t="str">
        <f>VLOOKUP(A128,'Classement RoC'!$B$2:$C$150,1,0)</f>
        <v>#N/A</v>
      </c>
      <c r="E128" s="118" t="str">
        <f t="shared" si="2"/>
        <v>#N/A</v>
      </c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>
      <c r="A129" s="107"/>
      <c r="B129" s="111">
        <v>128.0</v>
      </c>
      <c r="C129" s="88">
        <f t="shared" si="1"/>
        <v>-704.3174304</v>
      </c>
      <c r="D129" s="89" t="str">
        <f>VLOOKUP(A129,'Classement RoC'!$B$2:$C$150,1,0)</f>
        <v>#N/A</v>
      </c>
      <c r="E129" s="118" t="str">
        <f t="shared" si="2"/>
        <v>#N/A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>
      <c r="A130" s="107"/>
      <c r="B130" s="108">
        <v>129.0</v>
      </c>
      <c r="C130" s="88">
        <f t="shared" si="1"/>
        <v>-711.6268646</v>
      </c>
      <c r="D130" s="89" t="str">
        <f>VLOOKUP(A130,'Classement RoC'!$B$2:$C$150,1,0)</f>
        <v>#N/A</v>
      </c>
      <c r="E130" s="118" t="str">
        <f t="shared" si="2"/>
        <v>#N/A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>
      <c r="A131" s="107"/>
      <c r="B131" s="111">
        <v>130.0</v>
      </c>
      <c r="C131" s="88">
        <f t="shared" si="1"/>
        <v>-718.9160248</v>
      </c>
      <c r="D131" s="89" t="str">
        <f>VLOOKUP(A131,'Classement RoC'!$B$2:$C$150,1,0)</f>
        <v>#N/A</v>
      </c>
      <c r="E131" s="118" t="str">
        <f t="shared" si="2"/>
        <v>#N/A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>
      <c r="A132" s="107"/>
      <c r="B132" s="108">
        <v>131.0</v>
      </c>
      <c r="C132" s="88">
        <f t="shared" si="1"/>
        <v>-726.1851642</v>
      </c>
      <c r="D132" s="89" t="str">
        <f>VLOOKUP(A132,'Classement RoC'!$B$2:$C$150,1,0)</f>
        <v>#N/A</v>
      </c>
      <c r="E132" s="118" t="str">
        <f t="shared" si="2"/>
        <v>#N/A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>
      <c r="A133" s="107"/>
      <c r="B133" s="111">
        <v>132.0</v>
      </c>
      <c r="C133" s="88">
        <f t="shared" si="1"/>
        <v>-733.4345304</v>
      </c>
      <c r="D133" s="89" t="str">
        <f>VLOOKUP(A133,'Classement RoC'!$B$2:$C$150,1,0)</f>
        <v>#N/A</v>
      </c>
      <c r="E133" s="118" t="str">
        <f t="shared" si="2"/>
        <v>#N/A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>
      <c r="A134" s="107"/>
      <c r="B134" s="108">
        <v>133.0</v>
      </c>
      <c r="C134" s="88">
        <f t="shared" si="1"/>
        <v>-740.6643661</v>
      </c>
      <c r="D134" s="89" t="str">
        <f>VLOOKUP(A134,'Classement RoC'!$B$2:$C$150,1,0)</f>
        <v>#N/A</v>
      </c>
      <c r="E134" s="118" t="str">
        <f t="shared" si="2"/>
        <v>#N/A</v>
      </c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>
      <c r="A135" s="107"/>
      <c r="B135" s="111">
        <v>134.0</v>
      </c>
      <c r="C135" s="88">
        <f t="shared" si="1"/>
        <v>-747.874909</v>
      </c>
      <c r="D135" s="89" t="str">
        <f>VLOOKUP(A135,'Classement RoC'!$B$2:$C$150,1,0)</f>
        <v>#N/A</v>
      </c>
      <c r="E135" s="118" t="str">
        <f t="shared" si="2"/>
        <v>#N/A</v>
      </c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>
      <c r="A136" s="107"/>
      <c r="B136" s="108">
        <v>135.0</v>
      </c>
      <c r="C136" s="88">
        <f t="shared" si="1"/>
        <v>-755.0663915</v>
      </c>
      <c r="D136" s="89" t="str">
        <f>VLOOKUP(A136,'Classement RoC'!$B$2:$C$150,1,0)</f>
        <v>#N/A</v>
      </c>
      <c r="E136" s="118" t="str">
        <f t="shared" si="2"/>
        <v>#N/A</v>
      </c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>
      <c r="A137" s="107"/>
      <c r="B137" s="111">
        <v>136.0</v>
      </c>
      <c r="C137" s="88">
        <f t="shared" si="1"/>
        <v>-762.2390418</v>
      </c>
      <c r="D137" s="89" t="str">
        <f>VLOOKUP(A137,'Classement RoC'!$B$2:$C$150,1,0)</f>
        <v>#N/A</v>
      </c>
      <c r="E137" s="118" t="str">
        <f t="shared" si="2"/>
        <v>#N/A</v>
      </c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>
      <c r="A138" s="107"/>
      <c r="B138" s="108">
        <v>137.0</v>
      </c>
      <c r="C138" s="88">
        <f t="shared" si="1"/>
        <v>-769.393083</v>
      </c>
      <c r="D138" s="89" t="str">
        <f>VLOOKUP(A138,'Classement RoC'!$B$2:$C$150,1,0)</f>
        <v>#N/A</v>
      </c>
      <c r="E138" s="118" t="str">
        <f t="shared" si="2"/>
        <v>#N/A</v>
      </c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>
      <c r="A139" s="107"/>
      <c r="B139" s="111">
        <v>138.0</v>
      </c>
      <c r="C139" s="88">
        <f t="shared" si="1"/>
        <v>-776.5287341</v>
      </c>
      <c r="D139" s="89" t="str">
        <f>VLOOKUP(A139,'Classement RoC'!$B$2:$C$150,1,0)</f>
        <v>#N/A</v>
      </c>
      <c r="E139" s="118" t="str">
        <f t="shared" si="2"/>
        <v>#N/A</v>
      </c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>
      <c r="A140" s="107"/>
      <c r="B140" s="108">
        <v>139.0</v>
      </c>
      <c r="C140" s="88">
        <f t="shared" si="1"/>
        <v>-783.6462095</v>
      </c>
      <c r="D140" s="89" t="str">
        <f>VLOOKUP(A140,'Classement RoC'!$B$2:$C$150,1,0)</f>
        <v>#N/A</v>
      </c>
      <c r="E140" s="118" t="str">
        <f t="shared" si="2"/>
        <v>#N/A</v>
      </c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>
      <c r="A141" s="107"/>
      <c r="B141" s="111">
        <v>140.0</v>
      </c>
      <c r="C141" s="88">
        <f t="shared" si="1"/>
        <v>-790.7457194</v>
      </c>
      <c r="D141" s="89" t="str">
        <f>VLOOKUP(A141,'Classement RoC'!$B$2:$C$150,1,0)</f>
        <v>#N/A</v>
      </c>
      <c r="E141" s="118" t="str">
        <f t="shared" si="2"/>
        <v>#N/A</v>
      </c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>
      <c r="A142" s="107"/>
      <c r="B142" s="108">
        <v>141.0</v>
      </c>
      <c r="C142" s="88">
        <f t="shared" si="1"/>
        <v>-797.8274699</v>
      </c>
      <c r="D142" s="89" t="str">
        <f>VLOOKUP(A142,'Classement RoC'!$B$2:$C$150,1,0)</f>
        <v>#N/A</v>
      </c>
      <c r="E142" s="118" t="str">
        <f t="shared" si="2"/>
        <v>#N/A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>
      <c r="A143" s="107"/>
      <c r="B143" s="111">
        <v>142.0</v>
      </c>
      <c r="C143" s="88">
        <f t="shared" si="1"/>
        <v>-804.8916632</v>
      </c>
      <c r="D143" s="89" t="str">
        <f>VLOOKUP(A143,'Classement RoC'!$B$2:$C$150,1,0)</f>
        <v>#N/A</v>
      </c>
      <c r="E143" s="118" t="str">
        <f t="shared" si="2"/>
        <v>#N/A</v>
      </c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>
      <c r="A144" s="107"/>
      <c r="B144" s="108">
        <v>143.0</v>
      </c>
      <c r="C144" s="88">
        <f t="shared" si="1"/>
        <v>-811.9384974</v>
      </c>
      <c r="D144" s="89" t="str">
        <f>VLOOKUP(A144,'Classement RoC'!$B$2:$C$150,1,0)</f>
        <v>#N/A</v>
      </c>
      <c r="E144" s="118" t="str">
        <f t="shared" si="2"/>
        <v>#N/A</v>
      </c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>
      <c r="A145" s="107"/>
      <c r="B145" s="111">
        <v>144.0</v>
      </c>
      <c r="C145" s="88">
        <f t="shared" si="1"/>
        <v>-818.968167</v>
      </c>
      <c r="D145" s="89" t="str">
        <f>VLOOKUP(A145,'Classement RoC'!$B$2:$C$150,1,0)</f>
        <v>#N/A</v>
      </c>
      <c r="E145" s="118" t="str">
        <f t="shared" si="2"/>
        <v>#N/A</v>
      </c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>
      <c r="A146" s="107"/>
      <c r="B146" s="108">
        <v>145.0</v>
      </c>
      <c r="C146" s="88">
        <f t="shared" si="1"/>
        <v>-825.9808625</v>
      </c>
      <c r="D146" s="89" t="str">
        <f>VLOOKUP(A146,'Classement RoC'!$B$2:$C$150,1,0)</f>
        <v>#N/A</v>
      </c>
      <c r="E146" s="118" t="str">
        <f t="shared" si="2"/>
        <v>#N/A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>
      <c r="A147" s="107"/>
      <c r="B147" s="111">
        <v>146.0</v>
      </c>
      <c r="C147" s="88">
        <f t="shared" si="1"/>
        <v>-832.9767712</v>
      </c>
      <c r="D147" s="89" t="str">
        <f>VLOOKUP(A147,'Classement RoC'!$B$2:$C$150,1,0)</f>
        <v>#N/A</v>
      </c>
      <c r="E147" s="118" t="str">
        <f t="shared" si="2"/>
        <v>#N/A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>
      <c r="A148" s="107"/>
      <c r="B148" s="108">
        <v>147.0</v>
      </c>
      <c r="C148" s="88">
        <f t="shared" si="1"/>
        <v>-839.9560765</v>
      </c>
      <c r="D148" s="89" t="str">
        <f>VLOOKUP(A148,'Classement RoC'!$B$2:$C$150,1,0)</f>
        <v>#N/A</v>
      </c>
      <c r="E148" s="118" t="str">
        <f t="shared" si="2"/>
        <v>#N/A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>
      <c r="A149" s="107"/>
      <c r="B149" s="111">
        <v>148.0</v>
      </c>
      <c r="C149" s="88">
        <f t="shared" si="1"/>
        <v>-846.9189587</v>
      </c>
      <c r="D149" s="89" t="str">
        <f>VLOOKUP(A149,'Classement RoC'!$B$2:$C$150,1,0)</f>
        <v>#N/A</v>
      </c>
      <c r="E149" s="118" t="str">
        <f t="shared" si="2"/>
        <v>#N/A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>
      <c r="A150" s="107"/>
      <c r="B150" s="108">
        <v>149.0</v>
      </c>
      <c r="C150" s="88">
        <f t="shared" si="1"/>
        <v>-853.8655947</v>
      </c>
      <c r="D150" s="89" t="str">
        <f>VLOOKUP(A150,'Classement RoC'!$B$2:$C$150,1,0)</f>
        <v>#N/A</v>
      </c>
      <c r="E150" s="118" t="str">
        <f t="shared" si="2"/>
        <v>#N/A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>
      <c r="A151" s="107"/>
      <c r="B151" s="111">
        <v>150.0</v>
      </c>
      <c r="C151" s="88">
        <f t="shared" si="1"/>
        <v>-860.7961579</v>
      </c>
      <c r="D151" s="89" t="str">
        <f>VLOOKUP(A151,'Classement RoC'!$B$2:$C$150,1,0)</f>
        <v>#N/A</v>
      </c>
      <c r="E151" s="118" t="str">
        <f t="shared" si="2"/>
        <v>#N/A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>
      <c r="A152" s="107"/>
      <c r="B152" s="108">
        <v>151.0</v>
      </c>
      <c r="C152" s="88">
        <f t="shared" si="1"/>
        <v>-867.7108189</v>
      </c>
      <c r="D152" s="89" t="str">
        <f>VLOOKUP(A152,'Classement RoC'!$B$2:$C$150,1,0)</f>
        <v>#N/A</v>
      </c>
      <c r="E152" s="118" t="str">
        <f t="shared" si="2"/>
        <v>#N/A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>
      <c r="A153" s="107"/>
      <c r="B153" s="111">
        <v>152.0</v>
      </c>
      <c r="C153" s="88">
        <f t="shared" si="1"/>
        <v>-874.6097451</v>
      </c>
      <c r="D153" s="89" t="str">
        <f>VLOOKUP(A153,'Classement RoC'!$B$2:$C$150,1,0)</f>
        <v>#N/A</v>
      </c>
      <c r="E153" s="118" t="str">
        <f t="shared" si="2"/>
        <v>#N/A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>
      <c r="A154" s="107"/>
      <c r="B154" s="108">
        <v>153.0</v>
      </c>
      <c r="C154" s="88">
        <f t="shared" si="1"/>
        <v>-881.4931007</v>
      </c>
      <c r="D154" s="89" t="str">
        <f>VLOOKUP(A154,'Classement RoC'!$B$2:$C$150,1,0)</f>
        <v>#N/A</v>
      </c>
      <c r="E154" s="118" t="str">
        <f t="shared" si="2"/>
        <v>#N/A</v>
      </c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>
      <c r="A155" s="107"/>
      <c r="B155" s="111">
        <v>154.0</v>
      </c>
      <c r="C155" s="88">
        <f t="shared" si="1"/>
        <v>-888.3610473</v>
      </c>
      <c r="D155" s="89" t="str">
        <f>VLOOKUP(A155,'Classement RoC'!$B$2:$C$150,1,0)</f>
        <v>#N/A</v>
      </c>
      <c r="E155" s="118" t="str">
        <f t="shared" si="2"/>
        <v>#N/A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>
      <c r="A156" s="107"/>
      <c r="B156" s="108">
        <v>155.0</v>
      </c>
      <c r="C156" s="88">
        <f t="shared" si="1"/>
        <v>-895.2137434</v>
      </c>
      <c r="D156" s="89" t="str">
        <f>VLOOKUP(A156,'Classement RoC'!$B$2:$C$150,1,0)</f>
        <v>#N/A</v>
      </c>
      <c r="E156" s="118" t="str">
        <f t="shared" si="2"/>
        <v>#N/A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>
      <c r="A157" s="107"/>
      <c r="B157" s="111">
        <v>156.0</v>
      </c>
      <c r="C157" s="88">
        <f t="shared" si="1"/>
        <v>-902.0513448</v>
      </c>
      <c r="D157" s="89" t="str">
        <f>VLOOKUP(A157,'Classement RoC'!$B$2:$C$150,1,0)</f>
        <v>#N/A</v>
      </c>
      <c r="E157" s="118" t="str">
        <f t="shared" si="2"/>
        <v>#N/A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>
      <c r="A158" s="107"/>
      <c r="B158" s="108">
        <v>157.0</v>
      </c>
      <c r="C158" s="88">
        <f t="shared" si="1"/>
        <v>-908.8740046</v>
      </c>
      <c r="D158" s="89" t="str">
        <f>VLOOKUP(A158,'Classement RoC'!$B$2:$C$150,1,0)</f>
        <v>#N/A</v>
      </c>
      <c r="E158" s="118" t="str">
        <f t="shared" si="2"/>
        <v>#N/A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>
      <c r="A159" s="107"/>
      <c r="B159" s="111">
        <v>158.0</v>
      </c>
      <c r="C159" s="88">
        <f t="shared" si="1"/>
        <v>-915.6818732</v>
      </c>
      <c r="D159" s="89" t="str">
        <f>VLOOKUP(A159,'Classement RoC'!$B$2:$C$150,1,0)</f>
        <v>#N/A</v>
      </c>
      <c r="E159" s="118" t="str">
        <f t="shared" si="2"/>
        <v>#N/A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>
      <c r="A160" s="107"/>
      <c r="B160" s="108">
        <v>159.0</v>
      </c>
      <c r="C160" s="88">
        <f t="shared" si="1"/>
        <v>-922.4750985</v>
      </c>
      <c r="D160" s="89" t="str">
        <f>VLOOKUP(A160,'Classement RoC'!$B$2:$C$150,1,0)</f>
        <v>#N/A</v>
      </c>
      <c r="E160" s="118" t="str">
        <f t="shared" si="2"/>
        <v>#N/A</v>
      </c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>
      <c r="A161" s="107"/>
      <c r="B161" s="113">
        <v>160.0</v>
      </c>
      <c r="C161" s="88">
        <f t="shared" si="1"/>
        <v>-929.2538258</v>
      </c>
      <c r="D161" s="111" t="str">
        <f>VLOOKUP(A161,'Classement S6'!$B$2:$C$150,1,0)</f>
        <v>#N/A</v>
      </c>
      <c r="E161" s="118" t="str">
        <f t="shared" si="2"/>
        <v>#N/A</v>
      </c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>
      <c r="A1000" s="85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drawing r:id="rId1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00" t="s">
        <v>1</v>
      </c>
      <c r="B1" s="100" t="s">
        <v>141</v>
      </c>
      <c r="C1" s="101" t="s">
        <v>123</v>
      </c>
      <c r="D1" s="102" t="s">
        <v>142</v>
      </c>
      <c r="E1" s="114" t="s">
        <v>143</v>
      </c>
      <c r="F1" s="115"/>
      <c r="G1" s="116" t="s">
        <v>144</v>
      </c>
      <c r="H1" s="53">
        <f>MATCH("",A2:A161,-1)</f>
        <v>36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>
      <c r="A2" s="107" t="str">
        <f>IFERROR(__xludf.DUMMYFUNCTION(" IMPORTRANGE(""https://docs.google.com/spreadsheets/d/1re9HLP6cFeZU84wtLLfqn8RgxoK32zIHshw1FrCQQrY/edit#gid=243491689"",""extrac-Roller Coaster-1!A2:A161"")"),"MaLLcoLLm..")</f>
        <v>MaLLcoLLm..</v>
      </c>
      <c r="B2" s="108">
        <v>1.0</v>
      </c>
      <c r="C2" s="88">
        <f t="shared" ref="C2:C161" si="1">525*(1-(B2/($H$1+1)))*POWER((SQRT(($H$1+1)/B2)),1/2)</f>
        <v>1259.825838</v>
      </c>
      <c r="D2" s="89" t="str">
        <f>VLOOKUP(A2,'Classement RoC'!$B$2:$C$150,1,0)</f>
        <v>MaLLcoLLm..</v>
      </c>
      <c r="E2" s="117" t="str">
        <f t="shared" ref="E2:E161" si="2">IF(D2=A2,"","erreur")</f>
        <v/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>
      <c r="A3" s="107" t="str">
        <f>IFERROR(__xludf.DUMMYFUNCTION("""COMPUTED_VALUE"""),"Redblood92")</f>
        <v>Redblood92</v>
      </c>
      <c r="B3" s="111">
        <v>2.0</v>
      </c>
      <c r="C3" s="88">
        <f t="shared" si="1"/>
        <v>1029.955725</v>
      </c>
      <c r="D3" s="89" t="str">
        <f>VLOOKUP(A3,'Classement RoC'!$B$2:$C$150,1,0)</f>
        <v>Redblood92</v>
      </c>
      <c r="E3" s="117" t="str">
        <f t="shared" si="2"/>
        <v/>
      </c>
      <c r="F3" s="85"/>
      <c r="G3" s="9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>
      <c r="A4" s="107" t="str">
        <f>IFERROR(__xludf.DUMMYFUNCTION("""COMPUTED_VALUE"""),"POMB1664")</f>
        <v>POMB1664</v>
      </c>
      <c r="B4" s="108">
        <v>3.0</v>
      </c>
      <c r="C4" s="88">
        <f t="shared" si="1"/>
        <v>904.0794833</v>
      </c>
      <c r="D4" s="89" t="str">
        <f>VLOOKUP(A4,'Classement RoC'!$B$2:$C$150,1,0)</f>
        <v>POMB1664</v>
      </c>
      <c r="E4" s="117" t="str">
        <f t="shared" si="2"/>
        <v/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>
      <c r="A5" s="107" t="str">
        <f>IFERROR(__xludf.DUMMYFUNCTION("""COMPUTED_VALUE"""),"UniThe")</f>
        <v>UniThe</v>
      </c>
      <c r="B5" s="111">
        <v>4.0</v>
      </c>
      <c r="C5" s="88">
        <f t="shared" si="1"/>
        <v>816.5954437</v>
      </c>
      <c r="D5" s="89" t="str">
        <f>VLOOKUP(A5,'Classement RoC'!$B$2:$C$150,1,0)</f>
        <v>UniThe</v>
      </c>
      <c r="E5" s="118" t="str">
        <f t="shared" si="2"/>
        <v/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107" t="str">
        <f>IFERROR(__xludf.DUMMYFUNCTION("""COMPUTED_VALUE"""),"immond")</f>
        <v>immond</v>
      </c>
      <c r="B6" s="108">
        <v>5.0</v>
      </c>
      <c r="C6" s="88">
        <f t="shared" si="1"/>
        <v>748.8856134</v>
      </c>
      <c r="D6" s="89" t="str">
        <f>VLOOKUP(A6,'Classement RoC'!$B$2:$C$150,1,0)</f>
        <v>immond</v>
      </c>
      <c r="E6" s="118" t="str">
        <f t="shared" si="2"/>
        <v/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>
      <c r="A7" s="107" t="str">
        <f>IFERROR(__xludf.DUMMYFUNCTION("""COMPUTED_VALUE"""),"Kevfurious")</f>
        <v>Kevfurious</v>
      </c>
      <c r="B7" s="111">
        <v>6.0</v>
      </c>
      <c r="C7" s="88">
        <f t="shared" si="1"/>
        <v>693.157444</v>
      </c>
      <c r="D7" s="89" t="str">
        <f>VLOOKUP(A7,'Classement RoC'!$B$2:$C$150,1,0)</f>
        <v>Kevfurious</v>
      </c>
      <c r="E7" s="118" t="str">
        <f t="shared" si="2"/>
        <v/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107" t="str">
        <f>IFERROR(__xludf.DUMMYFUNCTION("""COMPUTED_VALUE"""),"BBH 75")</f>
        <v>BBH 75</v>
      </c>
      <c r="B8" s="108">
        <v>7.0</v>
      </c>
      <c r="C8" s="88">
        <f t="shared" si="1"/>
        <v>645.4383333</v>
      </c>
      <c r="D8" s="89" t="str">
        <f>VLOOKUP(A8,'Classement RoC'!$B$2:$C$150,1,0)</f>
        <v>BBH 75</v>
      </c>
      <c r="E8" s="118" t="str">
        <f t="shared" si="2"/>
        <v/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107" t="str">
        <f>IFERROR(__xludf.DUMMYFUNCTION("""COMPUTED_VALUE"""),"ariba")</f>
        <v>ariba</v>
      </c>
      <c r="B9" s="111">
        <v>8.0</v>
      </c>
      <c r="C9" s="88">
        <f t="shared" si="1"/>
        <v>603.4391897</v>
      </c>
      <c r="D9" s="89" t="str">
        <f>VLOOKUP(A9,'Classement RoC'!$B$2:$C$150,1,0)</f>
        <v>ariba</v>
      </c>
      <c r="E9" s="118" t="str">
        <f t="shared" si="2"/>
        <v/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>
      <c r="A10" s="107" t="str">
        <f>IFERROR(__xludf.DUMMYFUNCTION("""COMPUTED_VALUE"""),"Like_A_Fish")</f>
        <v>Like_A_Fish</v>
      </c>
      <c r="B10" s="108">
        <v>9.0</v>
      </c>
      <c r="C10" s="88">
        <f t="shared" si="1"/>
        <v>565.7250563</v>
      </c>
      <c r="D10" s="89" t="str">
        <f>VLOOKUP(A10,'Classement RoC'!$B$2:$C$150,1,0)</f>
        <v>Like_A_Fish</v>
      </c>
      <c r="E10" s="118" t="str">
        <f t="shared" si="2"/>
        <v/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>
      <c r="A11" s="107" t="str">
        <f>IFERROR(__xludf.DUMMYFUNCTION("""COMPUTED_VALUE"""),"erniedog56x")</f>
        <v>erniedog56x</v>
      </c>
      <c r="B11" s="111">
        <v>10.0</v>
      </c>
      <c r="C11" s="88">
        <f t="shared" si="1"/>
        <v>531.3390984</v>
      </c>
      <c r="D11" s="89" t="str">
        <f>VLOOKUP(A11,'Classement RoC'!$B$2:$C$150,1,0)</f>
        <v>erniedog56x</v>
      </c>
      <c r="E11" s="118" t="str">
        <f t="shared" si="2"/>
        <v/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>
      <c r="A12" s="107" t="str">
        <f>IFERROR(__xludf.DUMMYFUNCTION("""COMPUTED_VALUE"""),"chocobueno")</f>
        <v>chocobueno</v>
      </c>
      <c r="B12" s="108">
        <v>11.0</v>
      </c>
      <c r="C12" s="88">
        <f t="shared" si="1"/>
        <v>499.6123751</v>
      </c>
      <c r="D12" s="89" t="str">
        <f>VLOOKUP(A12,'Classement RoC'!$B$2:$C$150,1,0)</f>
        <v>chocobueno</v>
      </c>
      <c r="E12" s="118" t="str">
        <f t="shared" si="2"/>
        <v/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>
      <c r="A13" s="107" t="str">
        <f>IFERROR(__xludf.DUMMYFUNCTION("""COMPUTED_VALUE"""),"x calou61")</f>
        <v>x calou61</v>
      </c>
      <c r="B13" s="111">
        <v>12.0</v>
      </c>
      <c r="C13" s="88">
        <f t="shared" si="1"/>
        <v>470.0593628</v>
      </c>
      <c r="D13" s="89" t="str">
        <f>VLOOKUP(A13,'Classement RoC'!$B$2:$C$150,1,0)</f>
        <v>x calou61</v>
      </c>
      <c r="E13" s="118" t="str">
        <f t="shared" si="2"/>
        <v/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>
      <c r="A14" s="107" t="str">
        <f>IFERROR(__xludf.DUMMYFUNCTION("""COMPUTED_VALUE"""),"Vaillant 86")</f>
        <v>Vaillant 86</v>
      </c>
      <c r="B14" s="108">
        <v>13.0</v>
      </c>
      <c r="C14" s="88">
        <f t="shared" si="1"/>
        <v>442.3167786</v>
      </c>
      <c r="D14" s="89" t="str">
        <f>VLOOKUP(A14,'Classement RoC'!$B$2:$C$150,1,0)</f>
        <v>vaillant 86</v>
      </c>
      <c r="E14" s="118" t="str">
        <f t="shared" si="2"/>
        <v/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>
      <c r="A15" s="107" t="str">
        <f>IFERROR(__xludf.DUMMYFUNCTION("""COMPUTED_VALUE"""),"Loulou79")</f>
        <v>Loulou79</v>
      </c>
      <c r="B15" s="111">
        <v>14.0</v>
      </c>
      <c r="C15" s="88">
        <f t="shared" si="1"/>
        <v>416.1058652</v>
      </c>
      <c r="D15" s="89" t="str">
        <f>VLOOKUP(A15,'Classement RoC'!$B$2:$C$150,1,0)</f>
        <v>Loulou79</v>
      </c>
      <c r="E15" s="118" t="str">
        <f t="shared" si="2"/>
        <v/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>
      <c r="A16" s="107" t="str">
        <f>IFERROR(__xludf.DUMMYFUNCTION("""COMPUTED_VALUE"""),"Abrakada")</f>
        <v>Abrakada</v>
      </c>
      <c r="B16" s="108">
        <v>15.0</v>
      </c>
      <c r="C16" s="88">
        <f t="shared" si="1"/>
        <v>391.2081343</v>
      </c>
      <c r="D16" s="89" t="str">
        <f>VLOOKUP(A16,'Classement RoC'!$B$2:$C$150,1,0)</f>
        <v>Abrakada</v>
      </c>
      <c r="E16" s="118" t="str">
        <f t="shared" si="2"/>
        <v/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>
      <c r="A17" s="107" t="str">
        <f>IFERROR(__xludf.DUMMYFUNCTION("""COMPUTED_VALUE"""),"FridAKahlo")</f>
        <v>FridAKahlo</v>
      </c>
      <c r="B17" s="111">
        <v>16.0</v>
      </c>
      <c r="C17" s="88">
        <f t="shared" si="1"/>
        <v>367.4492027</v>
      </c>
      <c r="D17" s="89" t="str">
        <f>VLOOKUP(A17,'Classement RoC'!$B$2:$C$150,1,0)</f>
        <v>FridAKahlo</v>
      </c>
      <c r="E17" s="118" t="str">
        <f t="shared" si="2"/>
        <v/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>
      <c r="A18" s="107" t="str">
        <f>IFERROR(__xludf.DUMMYFUNCTION("""COMPUTED_VALUE"""),"_VisMaVie_")</f>
        <v>_VisMaVie_</v>
      </c>
      <c r="B18" s="108">
        <v>17.0</v>
      </c>
      <c r="C18" s="88">
        <f t="shared" si="1"/>
        <v>344.6876917</v>
      </c>
      <c r="D18" s="89" t="str">
        <f>VLOOKUP(A18,'Classement RoC'!$B$2:$C$150,1,0)</f>
        <v>_VisMaVie_</v>
      </c>
      <c r="E18" s="118" t="str">
        <f t="shared" si="2"/>
        <v/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>
      <c r="A19" s="107" t="str">
        <f>IFERROR(__xludf.DUMMYFUNCTION("""COMPUTED_VALUE"""),"christ86000")</f>
        <v>christ86000</v>
      </c>
      <c r="B19" s="111">
        <v>18.0</v>
      </c>
      <c r="C19" s="88">
        <f t="shared" si="1"/>
        <v>322.8074023</v>
      </c>
      <c r="D19" s="89" t="str">
        <f>VLOOKUP(A19,'Classement RoC'!$B$2:$C$150,1,0)</f>
        <v>christ86000</v>
      </c>
      <c r="E19" s="118" t="str">
        <f t="shared" si="2"/>
        <v/>
      </c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>
      <c r="A20" s="107" t="str">
        <f>IFERROR(__xludf.DUMMYFUNCTION("""COMPUTED_VALUE"""),"Patgaret")</f>
        <v>Patgaret</v>
      </c>
      <c r="B20" s="108">
        <v>19.0</v>
      </c>
      <c r="C20" s="88">
        <f t="shared" si="1"/>
        <v>301.7116745</v>
      </c>
      <c r="D20" s="89" t="str">
        <f>VLOOKUP(A20,'Classement RoC'!$B$2:$C$150,1,0)</f>
        <v>Patgaret</v>
      </c>
      <c r="E20" s="118" t="str">
        <f t="shared" si="2"/>
        <v/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>
      <c r="A21" s="107" t="str">
        <f>IFERROR(__xludf.DUMMYFUNCTION("""COMPUTED_VALUE"""),"fiodor86")</f>
        <v>fiodor86</v>
      </c>
      <c r="B21" s="111">
        <v>20.0</v>
      </c>
      <c r="C21" s="88">
        <f t="shared" si="1"/>
        <v>281.3192383</v>
      </c>
      <c r="D21" s="89" t="str">
        <f>VLOOKUP(A21,'Classement RoC'!$B$2:$C$150,1,0)</f>
        <v>fiodor86</v>
      </c>
      <c r="E21" s="118" t="str">
        <f t="shared" si="2"/>
        <v/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>
      <c r="A22" s="107" t="str">
        <f>IFERROR(__xludf.DUMMYFUNCTION("""COMPUTED_VALUE"""),"Fistipanda")</f>
        <v>Fistipanda</v>
      </c>
      <c r="B22" s="108">
        <v>21.0</v>
      </c>
      <c r="C22" s="88">
        <f t="shared" si="1"/>
        <v>261.5611086</v>
      </c>
      <c r="D22" s="89" t="str">
        <f>VLOOKUP(A22,'Classement RoC'!$B$2:$C$150,1,0)</f>
        <v>Fistipanda</v>
      </c>
      <c r="E22" s="118" t="str">
        <f t="shared" si="2"/>
        <v/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>
      <c r="A23" s="107" t="str">
        <f>IFERROR(__xludf.DUMMYFUNCTION("""COMPUTED_VALUE"""),"chAAtAlere")</f>
        <v>chAAtAlere</v>
      </c>
      <c r="B23" s="111">
        <v>22.0</v>
      </c>
      <c r="C23" s="88">
        <f t="shared" si="1"/>
        <v>242.3782242</v>
      </c>
      <c r="D23" s="89" t="str">
        <f>VLOOKUP(A23,'Classement RoC'!$B$2:$C$150,1,0)</f>
        <v>chAAtAlere</v>
      </c>
      <c r="E23" s="118" t="str">
        <f t="shared" si="2"/>
        <v/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>
      <c r="A24" s="107" t="str">
        <f>IFERROR(__xludf.DUMMYFUNCTION("""COMPUTED_VALUE"""),"Mako Lemore")</f>
        <v>Mako Lemore</v>
      </c>
      <c r="B24" s="108">
        <v>23.0</v>
      </c>
      <c r="C24" s="88">
        <f t="shared" si="1"/>
        <v>223.7196272</v>
      </c>
      <c r="D24" s="89" t="str">
        <f>VLOOKUP(A24,'Classement RoC'!$B$2:$C$150,1,0)</f>
        <v>Mako Lemore</v>
      </c>
      <c r="E24" s="118" t="str">
        <f t="shared" si="2"/>
        <v/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>
      <c r="A25" s="107" t="str">
        <f>IFERROR(__xludf.DUMMYFUNCTION("""COMPUTED_VALUE"""),"NOVICEMYSTIC")</f>
        <v>NOVICEMYSTIC</v>
      </c>
      <c r="B25" s="111">
        <v>24.0</v>
      </c>
      <c r="C25" s="88">
        <f t="shared" si="1"/>
        <v>205.5410412</v>
      </c>
      <c r="D25" s="89" t="str">
        <f>VLOOKUP(A25,'Classement RoC'!$B$2:$C$150,1,0)</f>
        <v>NOVICEMYSTIC</v>
      </c>
      <c r="E25" s="118" t="str">
        <f t="shared" si="2"/>
        <v/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>
      <c r="A26" s="107" t="str">
        <f>IFERROR(__xludf.DUMMYFUNCTION("""COMPUTED_VALUE"""),"SIr_Tango")</f>
        <v>SIr_Tango</v>
      </c>
      <c r="B26" s="108">
        <v>25.0</v>
      </c>
      <c r="C26" s="88">
        <f t="shared" si="1"/>
        <v>187.8037476</v>
      </c>
      <c r="D26" s="89" t="str">
        <f>VLOOKUP(A26,'Classement RoC'!$B$2:$C$150,1,0)</f>
        <v>SIr_Tango</v>
      </c>
      <c r="E26" s="118" t="str">
        <f t="shared" si="2"/>
        <v/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>
      <c r="A27" s="107" t="str">
        <f>IFERROR(__xludf.DUMMYFUNCTION("""COMPUTED_VALUE"""),"gregmoore")</f>
        <v>gregmoore</v>
      </c>
      <c r="B27" s="111">
        <v>26.0</v>
      </c>
      <c r="C27" s="88">
        <f t="shared" si="1"/>
        <v>170.4736887</v>
      </c>
      <c r="D27" s="89" t="str">
        <f>VLOOKUP(A27,'Classement RoC'!$B$2:$C$150,1,0)</f>
        <v>Gregmoore</v>
      </c>
      <c r="E27" s="118" t="str">
        <f t="shared" si="2"/>
        <v/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>
      <c r="A28" s="107" t="str">
        <f>IFERROR(__xludf.DUMMYFUNCTION("""COMPUTED_VALUE"""),"Phil1308")</f>
        <v>Phil1308</v>
      </c>
      <c r="B28" s="108">
        <v>27.0</v>
      </c>
      <c r="C28" s="88">
        <f t="shared" si="1"/>
        <v>153.520745</v>
      </c>
      <c r="D28" s="89" t="str">
        <f>VLOOKUP(A28,'Classement RoC'!$B$2:$C$150,1,0)</f>
        <v>Phil1308</v>
      </c>
      <c r="E28" s="118" t="str">
        <f t="shared" si="2"/>
        <v/>
      </c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>
      <c r="A29" s="107" t="str">
        <f>IFERROR(__xludf.DUMMYFUNCTION("""COMPUTED_VALUE"""),"Rod_John_VI")</f>
        <v>Rod_John_VI</v>
      </c>
      <c r="B29" s="111">
        <v>28.0</v>
      </c>
      <c r="C29" s="88">
        <f t="shared" si="1"/>
        <v>136.9181467</v>
      </c>
      <c r="D29" s="89" t="str">
        <f>VLOOKUP(A29,'Classement RoC'!$B$2:$C$150,1,0)</f>
        <v>Rod_John_VI</v>
      </c>
      <c r="E29" s="118" t="str">
        <f t="shared" si="2"/>
        <v/>
      </c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>
      <c r="A30" s="107" t="str">
        <f>IFERROR(__xludf.DUMMYFUNCTION("""COMPUTED_VALUE"""),"BARBAPAPA.")</f>
        <v>BARBAPAPA.</v>
      </c>
      <c r="B30" s="108">
        <v>29.0</v>
      </c>
      <c r="C30" s="88">
        <f t="shared" si="1"/>
        <v>120.6419915</v>
      </c>
      <c r="D30" s="89" t="str">
        <f>VLOOKUP(A30,'Classement RoC'!$B$2:$C$150,1,0)</f>
        <v>BARBAPAPA.</v>
      </c>
      <c r="E30" s="118" t="str">
        <f t="shared" si="2"/>
        <v/>
      </c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>
      <c r="A31" s="107" t="str">
        <f>IFERROR(__xludf.DUMMYFUNCTION("""COMPUTED_VALUE"""),"chatouill86")</f>
        <v>chatouill86</v>
      </c>
      <c r="B31" s="111">
        <v>30.0</v>
      </c>
      <c r="C31" s="88">
        <f t="shared" si="1"/>
        <v>104.6708466</v>
      </c>
      <c r="D31" s="89" t="str">
        <f>VLOOKUP(A31,'Classement RoC'!$B$2:$C$150,1,0)</f>
        <v>chatouill86</v>
      </c>
      <c r="E31" s="118" t="str">
        <f t="shared" si="2"/>
        <v/>
      </c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>
      <c r="A32" s="107" t="str">
        <f>IFERROR(__xludf.DUMMYFUNCTION("""COMPUTED_VALUE"""),"_Sale-Bet_")</f>
        <v>_Sale-Bet_</v>
      </c>
      <c r="B32" s="108">
        <v>31.0</v>
      </c>
      <c r="C32" s="88">
        <f t="shared" si="1"/>
        <v>88.98541645</v>
      </c>
      <c r="D32" s="89" t="str">
        <f>VLOOKUP(A32,'Classement RoC'!$B$2:$C$150,1,0)</f>
        <v>_Sale-Bet_</v>
      </c>
      <c r="E32" s="118" t="str">
        <f t="shared" si="2"/>
        <v/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>
      <c r="A33" s="107" t="str">
        <f>IFERROR(__xludf.DUMMYFUNCTION("""COMPUTED_VALUE"""),"patrick86370")</f>
        <v>patrick86370</v>
      </c>
      <c r="B33" s="111">
        <v>32.0</v>
      </c>
      <c r="C33" s="88">
        <f t="shared" si="1"/>
        <v>73.56826604</v>
      </c>
      <c r="D33" s="89" t="str">
        <f>VLOOKUP(A33,'Classement RoC'!$B$2:$C$150,1,0)</f>
        <v>patrick86370</v>
      </c>
      <c r="E33" s="118" t="str">
        <f t="shared" si="2"/>
        <v/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>
      <c r="A34" s="107" t="str">
        <f>IFERROR(__xludf.DUMMYFUNCTION("""COMPUTED_VALUE"""),"Jennyyy8")</f>
        <v>Jennyyy8</v>
      </c>
      <c r="B34" s="108">
        <v>33.0</v>
      </c>
      <c r="C34" s="88">
        <f t="shared" si="1"/>
        <v>58.4035864</v>
      </c>
      <c r="D34" s="89" t="str">
        <f>VLOOKUP(A34,'Classement RoC'!$B$2:$C$150,1,0)</f>
        <v>Jennyyy8</v>
      </c>
      <c r="E34" s="118" t="str">
        <f t="shared" si="2"/>
        <v/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>
      <c r="A35" s="107" t="str">
        <f>IFERROR(__xludf.DUMMYFUNCTION("""COMPUTED_VALUE"""),"Rukia_ichigo")</f>
        <v>Rukia_ichigo</v>
      </c>
      <c r="B35" s="111">
        <v>34.0</v>
      </c>
      <c r="C35" s="88">
        <f t="shared" si="1"/>
        <v>43.47699665</v>
      </c>
      <c r="D35" s="89" t="str">
        <f>VLOOKUP(A35,'Classement RoC'!$B$2:$C$150,1,0)</f>
        <v>Rukia_ichigo</v>
      </c>
      <c r="E35" s="118" t="str">
        <f t="shared" si="2"/>
        <v/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>
      <c r="A36" s="107" t="str">
        <f>IFERROR(__xludf.DUMMYFUNCTION("""COMPUTED_VALUE"""),"8kinder6")</f>
        <v>8kinder6</v>
      </c>
      <c r="B36" s="108">
        <v>35.0</v>
      </c>
      <c r="C36" s="88">
        <f t="shared" si="1"/>
        <v>28.77537519</v>
      </c>
      <c r="D36" s="89" t="str">
        <f>VLOOKUP(A36,'Classement RoC'!$B$2:$C$150,1,0)</f>
        <v>8kinder6</v>
      </c>
      <c r="E36" s="118" t="str">
        <f t="shared" si="2"/>
        <v/>
      </c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>
      <c r="A37" s="107" t="str">
        <f>IFERROR(__xludf.DUMMYFUNCTION("""COMPUTED_VALUE"""),"Legabodu86")</f>
        <v>Legabodu86</v>
      </c>
      <c r="B37" s="111">
        <v>36.0</v>
      </c>
      <c r="C37" s="88">
        <f t="shared" si="1"/>
        <v>14.28671513</v>
      </c>
      <c r="D37" s="89" t="str">
        <f>VLOOKUP(A37,'Classement RoC'!$B$2:$C$150,1,0)</f>
        <v>Legabodu86</v>
      </c>
      <c r="E37" s="118" t="str">
        <f t="shared" si="2"/>
        <v/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>
      <c r="A38" s="107"/>
      <c r="B38" s="108">
        <v>37.0</v>
      </c>
      <c r="C38" s="88">
        <f t="shared" si="1"/>
        <v>0</v>
      </c>
      <c r="D38" s="89" t="str">
        <f>VLOOKUP(A38,'Classement RoC'!$B$2:$C$150,1,0)</f>
        <v>#N/A</v>
      </c>
      <c r="E38" s="118" t="str">
        <f t="shared" si="2"/>
        <v>#N/A</v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>
      <c r="A39" s="107"/>
      <c r="B39" s="111">
        <v>38.0</v>
      </c>
      <c r="C39" s="88">
        <f t="shared" si="1"/>
        <v>-14.09490364</v>
      </c>
      <c r="D39" s="89" t="str">
        <f>VLOOKUP(A39,'Classement RoC'!$B$2:$C$150,1,0)</f>
        <v>#N/A</v>
      </c>
      <c r="E39" s="118" t="str">
        <f t="shared" si="2"/>
        <v>#N/A</v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>
      <c r="A40" s="107"/>
      <c r="B40" s="108">
        <v>39.0</v>
      </c>
      <c r="C40" s="88">
        <f t="shared" si="1"/>
        <v>-28.0073394</v>
      </c>
      <c r="D40" s="89" t="str">
        <f>VLOOKUP(A40,'Classement RoC'!$B$2:$C$150,1,0)</f>
        <v>#N/A</v>
      </c>
      <c r="E40" s="118" t="str">
        <f t="shared" si="2"/>
        <v>#N/A</v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>
      <c r="A41" s="107"/>
      <c r="B41" s="111">
        <v>40.0</v>
      </c>
      <c r="C41" s="88">
        <f t="shared" si="1"/>
        <v>-41.74594218</v>
      </c>
      <c r="D41" s="89" t="str">
        <f>VLOOKUP(A41,'Classement RoC'!$B$2:$C$150,1,0)</f>
        <v>#N/A</v>
      </c>
      <c r="E41" s="118" t="str">
        <f t="shared" si="2"/>
        <v>#N/A</v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>
      <c r="A42" s="107"/>
      <c r="B42" s="108">
        <v>41.0</v>
      </c>
      <c r="C42" s="88">
        <f t="shared" si="1"/>
        <v>-55.31870916</v>
      </c>
      <c r="D42" s="89" t="str">
        <f>VLOOKUP(A42,'Classement RoC'!$B$2:$C$150,1,0)</f>
        <v>#N/A</v>
      </c>
      <c r="E42" s="118" t="str">
        <f t="shared" si="2"/>
        <v>#N/A</v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>
      <c r="A43" s="107"/>
      <c r="B43" s="111">
        <v>42.0</v>
      </c>
      <c r="C43" s="88">
        <f t="shared" si="1"/>
        <v>-68.73306205</v>
      </c>
      <c r="D43" s="89" t="str">
        <f>VLOOKUP(A43,'Classement RoC'!$B$2:$C$150,1,0)</f>
        <v>#N/A</v>
      </c>
      <c r="E43" s="118" t="str">
        <f t="shared" si="2"/>
        <v>#N/A</v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>
      <c r="A44" s="107"/>
      <c r="B44" s="108">
        <v>43.0</v>
      </c>
      <c r="C44" s="88">
        <f t="shared" si="1"/>
        <v>-81.99590184</v>
      </c>
      <c r="D44" s="89" t="str">
        <f>VLOOKUP(A44,'Classement RoC'!$B$2:$C$150,1,0)</f>
        <v>#N/A</v>
      </c>
      <c r="E44" s="118" t="str">
        <f t="shared" si="2"/>
        <v>#N/A</v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>
      <c r="A45" s="107"/>
      <c r="B45" s="111">
        <v>44.0</v>
      </c>
      <c r="C45" s="88">
        <f t="shared" si="1"/>
        <v>-95.11365726</v>
      </c>
      <c r="D45" s="89" t="str">
        <f>VLOOKUP(A45,'Classement RoC'!$B$2:$C$150,1,0)</f>
        <v>#N/A</v>
      </c>
      <c r="E45" s="118" t="str">
        <f t="shared" si="2"/>
        <v>#N/A</v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>
      <c r="A46" s="107"/>
      <c r="B46" s="108">
        <v>45.0</v>
      </c>
      <c r="C46" s="88">
        <f t="shared" si="1"/>
        <v>-108.0923276</v>
      </c>
      <c r="D46" s="89" t="str">
        <f>VLOOKUP(A46,'Classement RoC'!$B$2:$C$150,1,0)</f>
        <v>#N/A</v>
      </c>
      <c r="E46" s="118" t="str">
        <f t="shared" si="2"/>
        <v>#N/A</v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>
      <c r="A47" s="107"/>
      <c r="B47" s="111">
        <v>46.0</v>
      </c>
      <c r="C47" s="88">
        <f t="shared" si="1"/>
        <v>-120.9375209</v>
      </c>
      <c r="D47" s="89" t="str">
        <f>VLOOKUP(A47,'Classement RoC'!$B$2:$C$150,1,0)</f>
        <v>#N/A</v>
      </c>
      <c r="E47" s="118" t="str">
        <f t="shared" si="2"/>
        <v>#N/A</v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>
      <c r="A48" s="107"/>
      <c r="B48" s="108">
        <v>47.0</v>
      </c>
      <c r="C48" s="88">
        <f t="shared" si="1"/>
        <v>-133.6544878</v>
      </c>
      <c r="D48" s="89" t="str">
        <f>VLOOKUP(A48,'Classement RoC'!$B$2:$C$150,1,0)</f>
        <v>#N/A</v>
      </c>
      <c r="E48" s="118" t="str">
        <f t="shared" si="2"/>
        <v>#N/A</v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>
      <c r="A49" s="107"/>
      <c r="B49" s="111">
        <v>48.0</v>
      </c>
      <c r="C49" s="88">
        <f t="shared" si="1"/>
        <v>-146.2481517</v>
      </c>
      <c r="D49" s="89" t="str">
        <f>VLOOKUP(A49,'Classement RoC'!$B$2:$C$150,1,0)</f>
        <v>#N/A</v>
      </c>
      <c r="E49" s="118" t="str">
        <f t="shared" si="2"/>
        <v>#N/A</v>
      </c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>
      <c r="A50" s="107"/>
      <c r="B50" s="108">
        <v>49.0</v>
      </c>
      <c r="C50" s="88">
        <f t="shared" si="1"/>
        <v>-158.7231363</v>
      </c>
      <c r="D50" s="89" t="str">
        <f>VLOOKUP(A50,'Classement RoC'!$B$2:$C$150,1,0)</f>
        <v>#N/A</v>
      </c>
      <c r="E50" s="118" t="str">
        <f t="shared" si="2"/>
        <v>#N/A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>
      <c r="A51" s="107"/>
      <c r="B51" s="111">
        <v>50.0</v>
      </c>
      <c r="C51" s="88">
        <f t="shared" si="1"/>
        <v>-171.0837896</v>
      </c>
      <c r="D51" s="89" t="str">
        <f>VLOOKUP(A51,'Classement RoC'!$B$2:$C$150,1,0)</f>
        <v>#N/A</v>
      </c>
      <c r="E51" s="118" t="str">
        <f t="shared" si="2"/>
        <v>#N/A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>
      <c r="A52" s="107"/>
      <c r="B52" s="108">
        <v>51.0</v>
      </c>
      <c r="C52" s="88">
        <f t="shared" si="1"/>
        <v>-183.334206</v>
      </c>
      <c r="D52" s="89" t="str">
        <f>VLOOKUP(A52,'Classement RoC'!$B$2:$C$150,1,0)</f>
        <v>#N/A</v>
      </c>
      <c r="E52" s="118" t="str">
        <f t="shared" si="2"/>
        <v>#N/A</v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>
      <c r="A53" s="107"/>
      <c r="B53" s="111">
        <v>52.0</v>
      </c>
      <c r="C53" s="88">
        <f t="shared" si="1"/>
        <v>-195.478246</v>
      </c>
      <c r="D53" s="89" t="str">
        <f>VLOOKUP(A53,'Classement RoC'!$B$2:$C$150,1,0)</f>
        <v>#N/A</v>
      </c>
      <c r="E53" s="118" t="str">
        <f t="shared" si="2"/>
        <v>#N/A</v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>
      <c r="A54" s="107"/>
      <c r="B54" s="108">
        <v>53.0</v>
      </c>
      <c r="C54" s="88">
        <f t="shared" si="1"/>
        <v>-207.5195541</v>
      </c>
      <c r="D54" s="89" t="str">
        <f>VLOOKUP(A54,'Classement RoC'!$B$2:$C$150,1,0)</f>
        <v>#N/A</v>
      </c>
      <c r="E54" s="118" t="str">
        <f t="shared" si="2"/>
        <v>#N/A</v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>
      <c r="A55" s="107"/>
      <c r="B55" s="111">
        <v>54.0</v>
      </c>
      <c r="C55" s="88">
        <f t="shared" si="1"/>
        <v>-219.4615751</v>
      </c>
      <c r="D55" s="89" t="str">
        <f>VLOOKUP(A55,'Classement RoC'!$B$2:$C$150,1,0)</f>
        <v>#N/A</v>
      </c>
      <c r="E55" s="118" t="str">
        <f t="shared" si="2"/>
        <v>#N/A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>
      <c r="A56" s="107"/>
      <c r="B56" s="108">
        <v>55.0</v>
      </c>
      <c r="C56" s="88">
        <f t="shared" si="1"/>
        <v>-231.3075684</v>
      </c>
      <c r="D56" s="89" t="str">
        <f>VLOOKUP(A56,'Classement RoC'!$B$2:$C$150,1,0)</f>
        <v>#N/A</v>
      </c>
      <c r="E56" s="118" t="str">
        <f t="shared" si="2"/>
        <v>#N/A</v>
      </c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>
      <c r="A57" s="107"/>
      <c r="B57" s="111">
        <v>56.0</v>
      </c>
      <c r="C57" s="88">
        <f t="shared" si="1"/>
        <v>-243.0606218</v>
      </c>
      <c r="D57" s="89" t="str">
        <f>VLOOKUP(A57,'Classement RoC'!$B$2:$C$150,1,0)</f>
        <v>#N/A</v>
      </c>
      <c r="E57" s="118" t="str">
        <f t="shared" si="2"/>
        <v>#N/A</v>
      </c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>
      <c r="A58" s="107"/>
      <c r="B58" s="108">
        <v>57.0</v>
      </c>
      <c r="C58" s="88">
        <f t="shared" si="1"/>
        <v>-254.7236634</v>
      </c>
      <c r="D58" s="89" t="str">
        <f>VLOOKUP(A58,'Classement RoC'!$B$2:$C$150,1,0)</f>
        <v>#N/A</v>
      </c>
      <c r="E58" s="118" t="str">
        <f t="shared" si="2"/>
        <v>#N/A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>
      <c r="A59" s="107"/>
      <c r="B59" s="111">
        <v>58.0</v>
      </c>
      <c r="C59" s="88">
        <f t="shared" si="1"/>
        <v>-266.2994728</v>
      </c>
      <c r="D59" s="89" t="str">
        <f>VLOOKUP(A59,'Classement RoC'!$B$2:$C$150,1,0)</f>
        <v>#N/A</v>
      </c>
      <c r="E59" s="118" t="str">
        <f t="shared" si="2"/>
        <v>#N/A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>
      <c r="A60" s="107"/>
      <c r="B60" s="108">
        <v>59.0</v>
      </c>
      <c r="C60" s="88">
        <f t="shared" si="1"/>
        <v>-277.7906911</v>
      </c>
      <c r="D60" s="89" t="str">
        <f>VLOOKUP(A60,'Classement RoC'!$B$2:$C$150,1,0)</f>
        <v>#N/A</v>
      </c>
      <c r="E60" s="118" t="str">
        <f t="shared" si="2"/>
        <v>#N/A</v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>
      <c r="A61" s="107"/>
      <c r="B61" s="111">
        <v>60.0</v>
      </c>
      <c r="C61" s="88">
        <f t="shared" si="1"/>
        <v>-289.1998303</v>
      </c>
      <c r="D61" s="89" t="str">
        <f>VLOOKUP(A61,'Classement RoC'!$B$2:$C$150,1,0)</f>
        <v>#N/A</v>
      </c>
      <c r="E61" s="118" t="str">
        <f t="shared" si="2"/>
        <v>#N/A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>
      <c r="A62" s="107"/>
      <c r="B62" s="108">
        <v>61.0</v>
      </c>
      <c r="C62" s="88">
        <f t="shared" si="1"/>
        <v>-300.5292817</v>
      </c>
      <c r="D62" s="89" t="str">
        <f>VLOOKUP(A62,'Classement RoC'!$B$2:$C$150,1,0)</f>
        <v>#N/A</v>
      </c>
      <c r="E62" s="118" t="str">
        <f t="shared" si="2"/>
        <v>#N/A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>
      <c r="A63" s="107"/>
      <c r="B63" s="111">
        <v>62.0</v>
      </c>
      <c r="C63" s="88">
        <f t="shared" si="1"/>
        <v>-311.7813238</v>
      </c>
      <c r="D63" s="89" t="str">
        <f>VLOOKUP(A63,'Classement RoC'!$B$2:$C$150,1,0)</f>
        <v>#N/A</v>
      </c>
      <c r="E63" s="118" t="str">
        <f t="shared" si="2"/>
        <v>#N/A</v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>
      <c r="A64" s="107"/>
      <c r="B64" s="108">
        <v>63.0</v>
      </c>
      <c r="C64" s="88">
        <f t="shared" si="1"/>
        <v>-322.9581294</v>
      </c>
      <c r="D64" s="89" t="str">
        <f>VLOOKUP(A64,'Classement RoC'!$B$2:$C$150,1,0)</f>
        <v>#N/A</v>
      </c>
      <c r="E64" s="118" t="str">
        <f t="shared" si="2"/>
        <v>#N/A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>
      <c r="A65" s="107"/>
      <c r="B65" s="111">
        <v>64.0</v>
      </c>
      <c r="C65" s="88">
        <f t="shared" si="1"/>
        <v>-334.0617724</v>
      </c>
      <c r="D65" s="89" t="str">
        <f>VLOOKUP(A65,'Classement RoC'!$B$2:$C$150,1,0)</f>
        <v>#N/A</v>
      </c>
      <c r="E65" s="118" t="str">
        <f t="shared" si="2"/>
        <v>#N/A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>
      <c r="A66" s="107"/>
      <c r="B66" s="108">
        <v>65.0</v>
      </c>
      <c r="C66" s="88">
        <f t="shared" si="1"/>
        <v>-345.0942337</v>
      </c>
      <c r="D66" s="89" t="str">
        <f>VLOOKUP(A66,'Classement RoC'!$B$2:$C$150,1,0)</f>
        <v>#N/A</v>
      </c>
      <c r="E66" s="118" t="str">
        <f t="shared" si="2"/>
        <v>#N/A</v>
      </c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>
      <c r="A67" s="107"/>
      <c r="B67" s="111">
        <v>66.0</v>
      </c>
      <c r="C67" s="88">
        <f t="shared" si="1"/>
        <v>-356.0574067</v>
      </c>
      <c r="D67" s="89" t="str">
        <f>VLOOKUP(A67,'Classement RoC'!$B$2:$C$150,1,0)</f>
        <v>#N/A</v>
      </c>
      <c r="E67" s="118" t="str">
        <f t="shared" si="2"/>
        <v>#N/A</v>
      </c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>
      <c r="A68" s="107"/>
      <c r="B68" s="108">
        <v>67.0</v>
      </c>
      <c r="C68" s="88">
        <f t="shared" si="1"/>
        <v>-366.9531029</v>
      </c>
      <c r="D68" s="89" t="str">
        <f>VLOOKUP(A68,'Classement RoC'!$B$2:$C$150,1,0)</f>
        <v>#N/A</v>
      </c>
      <c r="E68" s="118" t="str">
        <f t="shared" si="2"/>
        <v>#N/A</v>
      </c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>
      <c r="A69" s="107"/>
      <c r="B69" s="111">
        <v>68.0</v>
      </c>
      <c r="C69" s="88">
        <f t="shared" si="1"/>
        <v>-377.7830565</v>
      </c>
      <c r="D69" s="89" t="str">
        <f>VLOOKUP(A69,'Classement RoC'!$B$2:$C$150,1,0)</f>
        <v>#N/A</v>
      </c>
      <c r="E69" s="118" t="str">
        <f t="shared" si="2"/>
        <v>#N/A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>
      <c r="A70" s="107"/>
      <c r="B70" s="108">
        <v>69.0</v>
      </c>
      <c r="C70" s="88">
        <f t="shared" si="1"/>
        <v>-388.5489288</v>
      </c>
      <c r="D70" s="89" t="str">
        <f>VLOOKUP(A70,'Classement RoC'!$B$2:$C$150,1,0)</f>
        <v>#N/A</v>
      </c>
      <c r="E70" s="118" t="str">
        <f t="shared" si="2"/>
        <v>#N/A</v>
      </c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>
      <c r="A71" s="107"/>
      <c r="B71" s="111">
        <v>70.0</v>
      </c>
      <c r="C71" s="88">
        <f t="shared" si="1"/>
        <v>-399.2523124</v>
      </c>
      <c r="D71" s="89" t="str">
        <f>VLOOKUP(A71,'Classement RoC'!$B$2:$C$150,1,0)</f>
        <v>#N/A</v>
      </c>
      <c r="E71" s="118" t="str">
        <f t="shared" si="2"/>
        <v>#N/A</v>
      </c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>
      <c r="A72" s="107"/>
      <c r="B72" s="108">
        <v>71.0</v>
      </c>
      <c r="C72" s="88">
        <f t="shared" si="1"/>
        <v>-409.8947353</v>
      </c>
      <c r="D72" s="89" t="str">
        <f>VLOOKUP(A72,'Classement RoC'!$B$2:$C$150,1,0)</f>
        <v>#N/A</v>
      </c>
      <c r="E72" s="118" t="str">
        <f t="shared" si="2"/>
        <v>#N/A</v>
      </c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>
      <c r="A73" s="107"/>
      <c r="B73" s="111">
        <v>72.0</v>
      </c>
      <c r="C73" s="88">
        <f t="shared" si="1"/>
        <v>-420.4776638</v>
      </c>
      <c r="D73" s="89" t="str">
        <f>VLOOKUP(A73,'Classement RoC'!$B$2:$C$150,1,0)</f>
        <v>#N/A</v>
      </c>
      <c r="E73" s="118" t="str">
        <f t="shared" si="2"/>
        <v>#N/A</v>
      </c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>
      <c r="A74" s="107"/>
      <c r="B74" s="108">
        <v>73.0</v>
      </c>
      <c r="C74" s="88">
        <f t="shared" si="1"/>
        <v>-431.0025068</v>
      </c>
      <c r="D74" s="89" t="str">
        <f>VLOOKUP(A74,'Classement RoC'!$B$2:$C$150,1,0)</f>
        <v>#N/A</v>
      </c>
      <c r="E74" s="118" t="str">
        <f t="shared" si="2"/>
        <v>#N/A</v>
      </c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>
      <c r="A75" s="107"/>
      <c r="B75" s="111">
        <v>74.0</v>
      </c>
      <c r="C75" s="88">
        <f t="shared" si="1"/>
        <v>-441.470618</v>
      </c>
      <c r="D75" s="89" t="str">
        <f>VLOOKUP(A75,'Classement RoC'!$B$2:$C$150,1,0)</f>
        <v>#N/A</v>
      </c>
      <c r="E75" s="118" t="str">
        <f t="shared" si="2"/>
        <v>#N/A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>
      <c r="A76" s="107"/>
      <c r="B76" s="108">
        <v>75.0</v>
      </c>
      <c r="C76" s="88">
        <f t="shared" si="1"/>
        <v>-451.8832995</v>
      </c>
      <c r="D76" s="89" t="str">
        <f>VLOOKUP(A76,'Classement RoC'!$B$2:$C$150,1,0)</f>
        <v>#N/A</v>
      </c>
      <c r="E76" s="118" t="str">
        <f t="shared" si="2"/>
        <v>#N/A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>
      <c r="A77" s="107"/>
      <c r="B77" s="111">
        <v>76.0</v>
      </c>
      <c r="C77" s="88">
        <f t="shared" si="1"/>
        <v>-462.2418039</v>
      </c>
      <c r="D77" s="89" t="str">
        <f>VLOOKUP(A77,'Classement RoC'!$B$2:$C$150,1,0)</f>
        <v>#N/A</v>
      </c>
      <c r="E77" s="118" t="str">
        <f t="shared" si="2"/>
        <v>#N/A</v>
      </c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>
      <c r="A78" s="107"/>
      <c r="B78" s="108">
        <v>77.0</v>
      </c>
      <c r="C78" s="88">
        <f t="shared" si="1"/>
        <v>-472.5473373</v>
      </c>
      <c r="D78" s="89" t="str">
        <f>VLOOKUP(A78,'Classement RoC'!$B$2:$C$150,1,0)</f>
        <v>#N/A</v>
      </c>
      <c r="E78" s="118" t="str">
        <f t="shared" si="2"/>
        <v>#N/A</v>
      </c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>
      <c r="A79" s="107"/>
      <c r="B79" s="111">
        <v>78.0</v>
      </c>
      <c r="C79" s="88">
        <f t="shared" si="1"/>
        <v>-482.8010616</v>
      </c>
      <c r="D79" s="89" t="str">
        <f>VLOOKUP(A79,'Classement RoC'!$B$2:$C$150,1,0)</f>
        <v>#N/A</v>
      </c>
      <c r="E79" s="118" t="str">
        <f t="shared" si="2"/>
        <v>#N/A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>
      <c r="A80" s="107"/>
      <c r="B80" s="108">
        <v>79.0</v>
      </c>
      <c r="C80" s="88">
        <f t="shared" si="1"/>
        <v>-493.0040965</v>
      </c>
      <c r="D80" s="89" t="str">
        <f>VLOOKUP(A80,'Classement RoC'!$B$2:$C$150,1,0)</f>
        <v>#N/A</v>
      </c>
      <c r="E80" s="118" t="str">
        <f t="shared" si="2"/>
        <v>#N/A</v>
      </c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>
      <c r="A81" s="107"/>
      <c r="B81" s="111">
        <v>80.0</v>
      </c>
      <c r="C81" s="88">
        <f t="shared" si="1"/>
        <v>-503.1575215</v>
      </c>
      <c r="D81" s="89" t="str">
        <f>VLOOKUP(A81,'Classement RoC'!$B$2:$C$150,1,0)</f>
        <v>#N/A</v>
      </c>
      <c r="E81" s="118" t="str">
        <f t="shared" si="2"/>
        <v>#N/A</v>
      </c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>
      <c r="A82" s="107"/>
      <c r="B82" s="108">
        <v>81.0</v>
      </c>
      <c r="C82" s="88">
        <f t="shared" si="1"/>
        <v>-513.2623784</v>
      </c>
      <c r="D82" s="89" t="str">
        <f>VLOOKUP(A82,'Classement RoC'!$B$2:$C$150,1,0)</f>
        <v>#N/A</v>
      </c>
      <c r="E82" s="118" t="str">
        <f t="shared" si="2"/>
        <v>#N/A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>
      <c r="A83" s="107"/>
      <c r="B83" s="111">
        <v>82.0</v>
      </c>
      <c r="C83" s="88">
        <f t="shared" si="1"/>
        <v>-523.3196726</v>
      </c>
      <c r="D83" s="89" t="str">
        <f>VLOOKUP(A83,'Classement RoC'!$B$2:$C$150,1,0)</f>
        <v>#N/A</v>
      </c>
      <c r="E83" s="118" t="str">
        <f t="shared" si="2"/>
        <v>#N/A</v>
      </c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>
      <c r="A84" s="107"/>
      <c r="B84" s="108">
        <v>83.0</v>
      </c>
      <c r="C84" s="88">
        <f t="shared" si="1"/>
        <v>-533.330375</v>
      </c>
      <c r="D84" s="89" t="str">
        <f>VLOOKUP(A84,'Classement RoC'!$B$2:$C$150,1,0)</f>
        <v>#N/A</v>
      </c>
      <c r="E84" s="118" t="str">
        <f t="shared" si="2"/>
        <v>#N/A</v>
      </c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>
      <c r="A85" s="107"/>
      <c r="B85" s="111">
        <v>84.0</v>
      </c>
      <c r="C85" s="88">
        <f t="shared" si="1"/>
        <v>-543.2954236</v>
      </c>
      <c r="D85" s="89" t="str">
        <f>VLOOKUP(A85,'Classement RoC'!$B$2:$C$150,1,0)</f>
        <v>#N/A</v>
      </c>
      <c r="E85" s="118" t="str">
        <f t="shared" si="2"/>
        <v>#N/A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>
      <c r="A86" s="107"/>
      <c r="B86" s="108">
        <v>85.0</v>
      </c>
      <c r="C86" s="88">
        <f t="shared" si="1"/>
        <v>-553.215725</v>
      </c>
      <c r="D86" s="89" t="str">
        <f>VLOOKUP(A86,'Classement RoC'!$B$2:$C$150,1,0)</f>
        <v>#N/A</v>
      </c>
      <c r="E86" s="118" t="str">
        <f t="shared" si="2"/>
        <v>#N/A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>
      <c r="A87" s="107"/>
      <c r="B87" s="111">
        <v>86.0</v>
      </c>
      <c r="C87" s="88">
        <f t="shared" si="1"/>
        <v>-563.092156</v>
      </c>
      <c r="D87" s="89" t="str">
        <f>VLOOKUP(A87,'Classement RoC'!$B$2:$C$150,1,0)</f>
        <v>#N/A</v>
      </c>
      <c r="E87" s="118" t="str">
        <f t="shared" si="2"/>
        <v>#N/A</v>
      </c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>
      <c r="A88" s="107"/>
      <c r="B88" s="108">
        <v>87.0</v>
      </c>
      <c r="C88" s="88">
        <f t="shared" si="1"/>
        <v>-572.9255648</v>
      </c>
      <c r="D88" s="89" t="str">
        <f>VLOOKUP(A88,'Classement RoC'!$B$2:$C$150,1,0)</f>
        <v>#N/A</v>
      </c>
      <c r="E88" s="118" t="str">
        <f t="shared" si="2"/>
        <v>#N/A</v>
      </c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>
      <c r="A89" s="107"/>
      <c r="B89" s="111">
        <v>88.0</v>
      </c>
      <c r="C89" s="88">
        <f t="shared" si="1"/>
        <v>-582.7167721</v>
      </c>
      <c r="D89" s="89" t="str">
        <f>VLOOKUP(A89,'Classement RoC'!$B$2:$C$150,1,0)</f>
        <v>#N/A</v>
      </c>
      <c r="E89" s="118" t="str">
        <f t="shared" si="2"/>
        <v>#N/A</v>
      </c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>
      <c r="A90" s="107"/>
      <c r="B90" s="108">
        <v>89.0</v>
      </c>
      <c r="C90" s="88">
        <f t="shared" si="1"/>
        <v>-592.4665728</v>
      </c>
      <c r="D90" s="89" t="str">
        <f>VLOOKUP(A90,'Classement RoC'!$B$2:$C$150,1,0)</f>
        <v>#N/A</v>
      </c>
      <c r="E90" s="118" t="str">
        <f t="shared" si="2"/>
        <v>#N/A</v>
      </c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>
      <c r="A91" s="107"/>
      <c r="B91" s="111">
        <v>90.0</v>
      </c>
      <c r="C91" s="88">
        <f t="shared" si="1"/>
        <v>-602.1757367</v>
      </c>
      <c r="D91" s="89" t="str">
        <f>VLOOKUP(A91,'Classement RoC'!$B$2:$C$150,1,0)</f>
        <v>#N/A</v>
      </c>
      <c r="E91" s="118" t="str">
        <f t="shared" si="2"/>
        <v>#N/A</v>
      </c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>
      <c r="A92" s="107"/>
      <c r="B92" s="108">
        <v>91.0</v>
      </c>
      <c r="C92" s="88">
        <f t="shared" si="1"/>
        <v>-611.8450095</v>
      </c>
      <c r="D92" s="89" t="str">
        <f>VLOOKUP(A92,'Classement RoC'!$B$2:$C$150,1,0)</f>
        <v>#N/A</v>
      </c>
      <c r="E92" s="118" t="str">
        <f t="shared" si="2"/>
        <v>#N/A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>
      <c r="A93" s="107"/>
      <c r="B93" s="111">
        <v>92.0</v>
      </c>
      <c r="C93" s="88">
        <f t="shared" si="1"/>
        <v>-621.4751145</v>
      </c>
      <c r="D93" s="89" t="str">
        <f>VLOOKUP(A93,'Classement RoC'!$B$2:$C$150,1,0)</f>
        <v>#N/A</v>
      </c>
      <c r="E93" s="118" t="str">
        <f t="shared" si="2"/>
        <v>#N/A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>
      <c r="A94" s="107"/>
      <c r="B94" s="108">
        <v>93.0</v>
      </c>
      <c r="C94" s="88">
        <f t="shared" si="1"/>
        <v>-631.0667526</v>
      </c>
      <c r="D94" s="89" t="str">
        <f>VLOOKUP(A94,'Classement RoC'!$B$2:$C$150,1,0)</f>
        <v>#N/A</v>
      </c>
      <c r="E94" s="118" t="str">
        <f t="shared" si="2"/>
        <v>#N/A</v>
      </c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>
      <c r="A95" s="107"/>
      <c r="B95" s="111">
        <v>94.0</v>
      </c>
      <c r="C95" s="88">
        <f t="shared" si="1"/>
        <v>-640.6206041</v>
      </c>
      <c r="D95" s="89" t="str">
        <f>VLOOKUP(A95,'Classement RoC'!$B$2:$C$150,1,0)</f>
        <v>#N/A</v>
      </c>
      <c r="E95" s="118" t="str">
        <f t="shared" si="2"/>
        <v>#N/A</v>
      </c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>
      <c r="A96" s="107"/>
      <c r="B96" s="108">
        <v>95.0</v>
      </c>
      <c r="C96" s="88">
        <f t="shared" si="1"/>
        <v>-650.1373289</v>
      </c>
      <c r="D96" s="89" t="str">
        <f>VLOOKUP(A96,'Classement RoC'!$B$2:$C$150,1,0)</f>
        <v>#N/A</v>
      </c>
      <c r="E96" s="118" t="str">
        <f t="shared" si="2"/>
        <v>#N/A</v>
      </c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>
      <c r="A97" s="107"/>
      <c r="B97" s="111">
        <v>96.0</v>
      </c>
      <c r="C97" s="88">
        <f t="shared" si="1"/>
        <v>-659.6175677</v>
      </c>
      <c r="D97" s="89" t="str">
        <f>VLOOKUP(A97,'Classement RoC'!$B$2:$C$150,1,0)</f>
        <v>#N/A</v>
      </c>
      <c r="E97" s="118" t="str">
        <f t="shared" si="2"/>
        <v>#N/A</v>
      </c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>
      <c r="A98" s="107"/>
      <c r="B98" s="108">
        <v>97.0</v>
      </c>
      <c r="C98" s="88">
        <f t="shared" si="1"/>
        <v>-669.0619426</v>
      </c>
      <c r="D98" s="89" t="str">
        <f>VLOOKUP(A98,'Classement RoC'!$B$2:$C$150,1,0)</f>
        <v>#N/A</v>
      </c>
      <c r="E98" s="118" t="str">
        <f t="shared" si="2"/>
        <v>#N/A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>
      <c r="A99" s="107"/>
      <c r="B99" s="111">
        <v>98.0</v>
      </c>
      <c r="C99" s="88">
        <f t="shared" si="1"/>
        <v>-678.4710581</v>
      </c>
      <c r="D99" s="89" t="str">
        <f>VLOOKUP(A99,'Classement RoC'!$B$2:$C$150,1,0)</f>
        <v>#N/A</v>
      </c>
      <c r="E99" s="118" t="str">
        <f t="shared" si="2"/>
        <v>#N/A</v>
      </c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>
      <c r="A100" s="107"/>
      <c r="B100" s="108">
        <v>99.0</v>
      </c>
      <c r="C100" s="88">
        <f t="shared" si="1"/>
        <v>-687.8455013</v>
      </c>
      <c r="D100" s="89" t="str">
        <f>VLOOKUP(A100,'Classement RoC'!$B$2:$C$150,1,0)</f>
        <v>#N/A</v>
      </c>
      <c r="E100" s="118" t="str">
        <f t="shared" si="2"/>
        <v>#N/A</v>
      </c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>
      <c r="A101" s="107"/>
      <c r="B101" s="111">
        <v>100.0</v>
      </c>
      <c r="C101" s="88">
        <f t="shared" si="1"/>
        <v>-697.185843</v>
      </c>
      <c r="D101" s="89" t="str">
        <f>VLOOKUP(A101,'Classement RoC'!$B$2:$C$150,1,0)</f>
        <v>#N/A</v>
      </c>
      <c r="E101" s="118" t="str">
        <f t="shared" si="2"/>
        <v>#N/A</v>
      </c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>
      <c r="A102" s="107"/>
      <c r="B102" s="108">
        <v>101.0</v>
      </c>
      <c r="C102" s="88">
        <f t="shared" si="1"/>
        <v>-706.4926384</v>
      </c>
      <c r="D102" s="89" t="str">
        <f>VLOOKUP(A102,'Classement RoC'!$B$2:$C$150,1,0)</f>
        <v>#N/A</v>
      </c>
      <c r="E102" s="118" t="str">
        <f t="shared" si="2"/>
        <v>#N/A</v>
      </c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>
      <c r="A103" s="107"/>
      <c r="B103" s="111">
        <v>102.0</v>
      </c>
      <c r="C103" s="88">
        <f t="shared" si="1"/>
        <v>-715.7664272</v>
      </c>
      <c r="D103" s="89" t="str">
        <f>VLOOKUP(A103,'Classement RoC'!$B$2:$C$150,1,0)</f>
        <v>#N/A</v>
      </c>
      <c r="E103" s="118" t="str">
        <f t="shared" si="2"/>
        <v>#N/A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>
      <c r="A104" s="107"/>
      <c r="B104" s="108">
        <v>103.0</v>
      </c>
      <c r="C104" s="88">
        <f t="shared" si="1"/>
        <v>-725.0077345</v>
      </c>
      <c r="D104" s="89" t="str">
        <f>VLOOKUP(A104,'Classement RoC'!$B$2:$C$150,1,0)</f>
        <v>#N/A</v>
      </c>
      <c r="E104" s="118" t="str">
        <f t="shared" si="2"/>
        <v>#N/A</v>
      </c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>
      <c r="A105" s="107"/>
      <c r="B105" s="111">
        <v>104.0</v>
      </c>
      <c r="C105" s="88">
        <f t="shared" si="1"/>
        <v>-734.2170716</v>
      </c>
      <c r="D105" s="89" t="str">
        <f>VLOOKUP(A105,'Classement RoC'!$B$2:$C$150,1,0)</f>
        <v>#N/A</v>
      </c>
      <c r="E105" s="118" t="str">
        <f t="shared" si="2"/>
        <v>#N/A</v>
      </c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>
      <c r="A106" s="107"/>
      <c r="B106" s="108">
        <v>105.0</v>
      </c>
      <c r="C106" s="88">
        <f t="shared" si="1"/>
        <v>-743.3949359</v>
      </c>
      <c r="D106" s="89" t="str">
        <f>VLOOKUP(A106,'Classement RoC'!$B$2:$C$150,1,0)</f>
        <v>#N/A</v>
      </c>
      <c r="E106" s="118" t="str">
        <f t="shared" si="2"/>
        <v>#N/A</v>
      </c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>
      <c r="A107" s="107"/>
      <c r="B107" s="111">
        <v>106.0</v>
      </c>
      <c r="C107" s="88">
        <f t="shared" si="1"/>
        <v>-752.541812</v>
      </c>
      <c r="D107" s="89" t="str">
        <f>VLOOKUP(A107,'Classement RoC'!$B$2:$C$150,1,0)</f>
        <v>#N/A</v>
      </c>
      <c r="E107" s="118" t="str">
        <f t="shared" si="2"/>
        <v>#N/A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>
      <c r="A108" s="107"/>
      <c r="B108" s="108">
        <v>107.0</v>
      </c>
      <c r="C108" s="88">
        <f t="shared" si="1"/>
        <v>-761.6581718</v>
      </c>
      <c r="D108" s="89" t="str">
        <f>VLOOKUP(A108,'Classement RoC'!$B$2:$C$150,1,0)</f>
        <v>#N/A</v>
      </c>
      <c r="E108" s="118" t="str">
        <f t="shared" si="2"/>
        <v>#N/A</v>
      </c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>
      <c r="A109" s="107"/>
      <c r="B109" s="111">
        <v>108.0</v>
      </c>
      <c r="C109" s="88">
        <f t="shared" si="1"/>
        <v>-770.744475</v>
      </c>
      <c r="D109" s="89" t="str">
        <f>VLOOKUP(A109,'Classement RoC'!$B$2:$C$150,1,0)</f>
        <v>#N/A</v>
      </c>
      <c r="E109" s="118" t="str">
        <f t="shared" si="2"/>
        <v>#N/A</v>
      </c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>
      <c r="A110" s="107"/>
      <c r="B110" s="108">
        <v>109.0</v>
      </c>
      <c r="C110" s="88">
        <f t="shared" si="1"/>
        <v>-779.8011697</v>
      </c>
      <c r="D110" s="89" t="str">
        <f>VLOOKUP(A110,'Classement RoC'!$B$2:$C$150,1,0)</f>
        <v>#N/A</v>
      </c>
      <c r="E110" s="118" t="str">
        <f t="shared" si="2"/>
        <v>#N/A</v>
      </c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>
      <c r="A111" s="107"/>
      <c r="B111" s="111">
        <v>110.0</v>
      </c>
      <c r="C111" s="88">
        <f t="shared" si="1"/>
        <v>-788.8286927</v>
      </c>
      <c r="D111" s="89" t="str">
        <f>VLOOKUP(A111,'Classement RoC'!$B$2:$C$150,1,0)</f>
        <v>#N/A</v>
      </c>
      <c r="E111" s="118" t="str">
        <f t="shared" si="2"/>
        <v>#N/A</v>
      </c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>
      <c r="A112" s="107"/>
      <c r="B112" s="108">
        <v>111.0</v>
      </c>
      <c r="C112" s="88">
        <f t="shared" si="1"/>
        <v>-797.8274699</v>
      </c>
      <c r="D112" s="89" t="str">
        <f>VLOOKUP(A112,'Classement RoC'!$B$2:$C$150,1,0)</f>
        <v>#N/A</v>
      </c>
      <c r="E112" s="118" t="str">
        <f t="shared" si="2"/>
        <v>#N/A</v>
      </c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>
      <c r="A113" s="107"/>
      <c r="B113" s="111">
        <v>112.0</v>
      </c>
      <c r="C113" s="88">
        <f t="shared" si="1"/>
        <v>-806.7979166</v>
      </c>
      <c r="D113" s="89" t="str">
        <f>VLOOKUP(A113,'Classement RoC'!$B$2:$C$150,1,0)</f>
        <v>#N/A</v>
      </c>
      <c r="E113" s="118" t="str">
        <f t="shared" si="2"/>
        <v>#N/A</v>
      </c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>
      <c r="A114" s="107"/>
      <c r="B114" s="108">
        <v>113.0</v>
      </c>
      <c r="C114" s="88">
        <f t="shared" si="1"/>
        <v>-815.740438</v>
      </c>
      <c r="D114" s="89" t="str">
        <f>VLOOKUP(A114,'Classement RoC'!$B$2:$C$150,1,0)</f>
        <v>#N/A</v>
      </c>
      <c r="E114" s="118" t="str">
        <f t="shared" si="2"/>
        <v>#N/A</v>
      </c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>
      <c r="A115" s="107"/>
      <c r="B115" s="111">
        <v>114.0</v>
      </c>
      <c r="C115" s="88">
        <f t="shared" si="1"/>
        <v>-824.6554295</v>
      </c>
      <c r="D115" s="89" t="str">
        <f>VLOOKUP(A115,'Classement RoC'!$B$2:$C$150,1,0)</f>
        <v>#N/A</v>
      </c>
      <c r="E115" s="118" t="str">
        <f t="shared" si="2"/>
        <v>#N/A</v>
      </c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>
      <c r="A116" s="107"/>
      <c r="B116" s="108">
        <v>115.0</v>
      </c>
      <c r="C116" s="88">
        <f t="shared" si="1"/>
        <v>-833.5432769</v>
      </c>
      <c r="D116" s="89" t="str">
        <f>VLOOKUP(A116,'Classement RoC'!$B$2:$C$150,1,0)</f>
        <v>#N/A</v>
      </c>
      <c r="E116" s="118" t="str">
        <f t="shared" si="2"/>
        <v>#N/A</v>
      </c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>
      <c r="A117" s="107"/>
      <c r="B117" s="111">
        <v>116.0</v>
      </c>
      <c r="C117" s="88">
        <f t="shared" si="1"/>
        <v>-842.4043569</v>
      </c>
      <c r="D117" s="89" t="str">
        <f>VLOOKUP(A117,'Classement RoC'!$B$2:$C$150,1,0)</f>
        <v>#N/A</v>
      </c>
      <c r="E117" s="118" t="str">
        <f t="shared" si="2"/>
        <v>#N/A</v>
      </c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>
      <c r="A118" s="107"/>
      <c r="B118" s="108">
        <v>117.0</v>
      </c>
      <c r="C118" s="88">
        <f t="shared" si="1"/>
        <v>-851.2390373</v>
      </c>
      <c r="D118" s="89" t="str">
        <f>VLOOKUP(A118,'Classement RoC'!$B$2:$C$150,1,0)</f>
        <v>#N/A</v>
      </c>
      <c r="E118" s="118" t="str">
        <f t="shared" si="2"/>
        <v>#N/A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>
      <c r="A119" s="107"/>
      <c r="B119" s="111">
        <v>118.0</v>
      </c>
      <c r="C119" s="88">
        <f t="shared" si="1"/>
        <v>-860.0476775</v>
      </c>
      <c r="D119" s="89" t="str">
        <f>VLOOKUP(A119,'Classement RoC'!$B$2:$C$150,1,0)</f>
        <v>#N/A</v>
      </c>
      <c r="E119" s="118" t="str">
        <f t="shared" si="2"/>
        <v>#N/A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>
      <c r="A120" s="107"/>
      <c r="B120" s="108">
        <v>119.0</v>
      </c>
      <c r="C120" s="88">
        <f t="shared" si="1"/>
        <v>-868.8306283</v>
      </c>
      <c r="D120" s="89" t="str">
        <f>VLOOKUP(A120,'Classement RoC'!$B$2:$C$150,1,0)</f>
        <v>#N/A</v>
      </c>
      <c r="E120" s="118" t="str">
        <f t="shared" si="2"/>
        <v>#N/A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>
      <c r="A121" s="107"/>
      <c r="B121" s="111">
        <v>120.0</v>
      </c>
      <c r="C121" s="88">
        <f t="shared" si="1"/>
        <v>-877.5882326</v>
      </c>
      <c r="D121" s="89" t="str">
        <f>VLOOKUP(A121,'Classement RoC'!$B$2:$C$150,1,0)</f>
        <v>#N/A</v>
      </c>
      <c r="E121" s="118" t="str">
        <f t="shared" si="2"/>
        <v>#N/A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>
      <c r="A122" s="107"/>
      <c r="B122" s="108">
        <v>121.0</v>
      </c>
      <c r="C122" s="88">
        <f t="shared" si="1"/>
        <v>-886.3208255</v>
      </c>
      <c r="D122" s="89" t="str">
        <f>VLOOKUP(A122,'Classement RoC'!$B$2:$C$150,1,0)</f>
        <v>#N/A</v>
      </c>
      <c r="E122" s="118" t="str">
        <f t="shared" si="2"/>
        <v>#N/A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>
      <c r="A123" s="107"/>
      <c r="B123" s="111">
        <v>122.0</v>
      </c>
      <c r="C123" s="88">
        <f t="shared" si="1"/>
        <v>-895.0287346</v>
      </c>
      <c r="D123" s="89" t="str">
        <f>VLOOKUP(A123,'Classement RoC'!$B$2:$C$150,1,0)</f>
        <v>#N/A</v>
      </c>
      <c r="E123" s="118" t="str">
        <f t="shared" si="2"/>
        <v>#N/A</v>
      </c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>
      <c r="A124" s="107"/>
      <c r="B124" s="108">
        <v>123.0</v>
      </c>
      <c r="C124" s="88">
        <f t="shared" si="1"/>
        <v>-903.7122801</v>
      </c>
      <c r="D124" s="89" t="str">
        <f>VLOOKUP(A124,'Classement RoC'!$B$2:$C$150,1,0)</f>
        <v>#N/A</v>
      </c>
      <c r="E124" s="118" t="str">
        <f t="shared" si="2"/>
        <v>#N/A</v>
      </c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>
      <c r="A125" s="107"/>
      <c r="B125" s="111">
        <v>124.0</v>
      </c>
      <c r="C125" s="88">
        <f t="shared" si="1"/>
        <v>-912.3717753</v>
      </c>
      <c r="D125" s="89" t="str">
        <f>VLOOKUP(A125,'Classement RoC'!$B$2:$C$150,1,0)</f>
        <v>#N/A</v>
      </c>
      <c r="E125" s="118" t="str">
        <f t="shared" si="2"/>
        <v>#N/A</v>
      </c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>
      <c r="A126" s="107"/>
      <c r="B126" s="108">
        <v>125.0</v>
      </c>
      <c r="C126" s="88">
        <f t="shared" si="1"/>
        <v>-921.0075264</v>
      </c>
      <c r="D126" s="89" t="str">
        <f>VLOOKUP(A126,'Classement RoC'!$B$2:$C$150,1,0)</f>
        <v>#N/A</v>
      </c>
      <c r="E126" s="118" t="str">
        <f t="shared" si="2"/>
        <v>#N/A</v>
      </c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>
      <c r="A127" s="107"/>
      <c r="B127" s="111">
        <v>126.0</v>
      </c>
      <c r="C127" s="88">
        <f t="shared" si="1"/>
        <v>-929.6198332</v>
      </c>
      <c r="D127" s="89" t="str">
        <f>VLOOKUP(A127,'Classement RoC'!$B$2:$C$150,1,0)</f>
        <v>#N/A</v>
      </c>
      <c r="E127" s="118" t="str">
        <f t="shared" si="2"/>
        <v>#N/A</v>
      </c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>
      <c r="A128" s="107"/>
      <c r="B128" s="108">
        <v>127.0</v>
      </c>
      <c r="C128" s="88">
        <f t="shared" si="1"/>
        <v>-938.2089889</v>
      </c>
      <c r="D128" s="89" t="str">
        <f>VLOOKUP(A128,'Classement RoC'!$B$2:$C$150,1,0)</f>
        <v>#N/A</v>
      </c>
      <c r="E128" s="118" t="str">
        <f t="shared" si="2"/>
        <v>#N/A</v>
      </c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>
      <c r="A129" s="107"/>
      <c r="B129" s="111">
        <v>128.0</v>
      </c>
      <c r="C129" s="88">
        <f t="shared" si="1"/>
        <v>-946.7752803</v>
      </c>
      <c r="D129" s="89" t="str">
        <f>VLOOKUP(A129,'Classement RoC'!$B$2:$C$150,1,0)</f>
        <v>#N/A</v>
      </c>
      <c r="E129" s="118" t="str">
        <f t="shared" si="2"/>
        <v>#N/A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>
      <c r="A130" s="107"/>
      <c r="B130" s="108">
        <v>129.0</v>
      </c>
      <c r="C130" s="88">
        <f t="shared" si="1"/>
        <v>-955.3189885</v>
      </c>
      <c r="D130" s="89" t="str">
        <f>VLOOKUP(A130,'Classement RoC'!$B$2:$C$150,1,0)</f>
        <v>#N/A</v>
      </c>
      <c r="E130" s="118" t="str">
        <f t="shared" si="2"/>
        <v>#N/A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>
      <c r="A131" s="107"/>
      <c r="B131" s="111">
        <v>130.0</v>
      </c>
      <c r="C131" s="88">
        <f t="shared" si="1"/>
        <v>-963.8403883</v>
      </c>
      <c r="D131" s="89" t="str">
        <f>VLOOKUP(A131,'Classement RoC'!$B$2:$C$150,1,0)</f>
        <v>#N/A</v>
      </c>
      <c r="E131" s="118" t="str">
        <f t="shared" si="2"/>
        <v>#N/A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>
      <c r="A132" s="107"/>
      <c r="B132" s="108">
        <v>131.0</v>
      </c>
      <c r="C132" s="88">
        <f t="shared" si="1"/>
        <v>-972.3397492</v>
      </c>
      <c r="D132" s="89" t="str">
        <f>VLOOKUP(A132,'Classement RoC'!$B$2:$C$150,1,0)</f>
        <v>#N/A</v>
      </c>
      <c r="E132" s="118" t="str">
        <f t="shared" si="2"/>
        <v>#N/A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>
      <c r="A133" s="107"/>
      <c r="B133" s="111">
        <v>132.0</v>
      </c>
      <c r="C133" s="88">
        <f t="shared" si="1"/>
        <v>-980.8173347</v>
      </c>
      <c r="D133" s="89" t="str">
        <f>VLOOKUP(A133,'Classement RoC'!$B$2:$C$150,1,0)</f>
        <v>#N/A</v>
      </c>
      <c r="E133" s="118" t="str">
        <f t="shared" si="2"/>
        <v>#N/A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>
      <c r="A134" s="107"/>
      <c r="B134" s="108">
        <v>133.0</v>
      </c>
      <c r="C134" s="88">
        <f t="shared" si="1"/>
        <v>-989.2734032</v>
      </c>
      <c r="D134" s="89" t="str">
        <f>VLOOKUP(A134,'Classement RoC'!$B$2:$C$150,1,0)</f>
        <v>#N/A</v>
      </c>
      <c r="E134" s="118" t="str">
        <f t="shared" si="2"/>
        <v>#N/A</v>
      </c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>
      <c r="A135" s="107"/>
      <c r="B135" s="111">
        <v>134.0</v>
      </c>
      <c r="C135" s="88">
        <f t="shared" si="1"/>
        <v>-997.7082078</v>
      </c>
      <c r="D135" s="89" t="str">
        <f>VLOOKUP(A135,'Classement RoC'!$B$2:$C$150,1,0)</f>
        <v>#N/A</v>
      </c>
      <c r="E135" s="118" t="str">
        <f t="shared" si="2"/>
        <v>#N/A</v>
      </c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>
      <c r="A136" s="107"/>
      <c r="B136" s="108">
        <v>135.0</v>
      </c>
      <c r="C136" s="88">
        <f t="shared" si="1"/>
        <v>-1006.121996</v>
      </c>
      <c r="D136" s="89" t="str">
        <f>VLOOKUP(A136,'Classement RoC'!$B$2:$C$150,1,0)</f>
        <v>#N/A</v>
      </c>
      <c r="E136" s="118" t="str">
        <f t="shared" si="2"/>
        <v>#N/A</v>
      </c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>
      <c r="A137" s="107"/>
      <c r="B137" s="111">
        <v>136.0</v>
      </c>
      <c r="C137" s="88">
        <f t="shared" si="1"/>
        <v>-1014.515012</v>
      </c>
      <c r="D137" s="89" t="str">
        <f>VLOOKUP(A137,'Classement RoC'!$B$2:$C$150,1,0)</f>
        <v>#N/A</v>
      </c>
      <c r="E137" s="118" t="str">
        <f t="shared" si="2"/>
        <v>#N/A</v>
      </c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>
      <c r="A138" s="107"/>
      <c r="B138" s="108">
        <v>137.0</v>
      </c>
      <c r="C138" s="88">
        <f t="shared" si="1"/>
        <v>-1022.887493</v>
      </c>
      <c r="D138" s="89" t="str">
        <f>VLOOKUP(A138,'Classement RoC'!$B$2:$C$150,1,0)</f>
        <v>#N/A</v>
      </c>
      <c r="E138" s="118" t="str">
        <f t="shared" si="2"/>
        <v>#N/A</v>
      </c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>
      <c r="A139" s="107"/>
      <c r="B139" s="111">
        <v>138.0</v>
      </c>
      <c r="C139" s="88">
        <f t="shared" si="1"/>
        <v>-1031.239673</v>
      </c>
      <c r="D139" s="89" t="str">
        <f>VLOOKUP(A139,'Classement RoC'!$B$2:$C$150,1,0)</f>
        <v>#N/A</v>
      </c>
      <c r="E139" s="118" t="str">
        <f t="shared" si="2"/>
        <v>#N/A</v>
      </c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>
      <c r="A140" s="107"/>
      <c r="B140" s="108">
        <v>139.0</v>
      </c>
      <c r="C140" s="88">
        <f t="shared" si="1"/>
        <v>-1039.571781</v>
      </c>
      <c r="D140" s="89" t="str">
        <f>VLOOKUP(A140,'Classement RoC'!$B$2:$C$150,1,0)</f>
        <v>#N/A</v>
      </c>
      <c r="E140" s="118" t="str">
        <f t="shared" si="2"/>
        <v>#N/A</v>
      </c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>
      <c r="A141" s="107"/>
      <c r="B141" s="111">
        <v>140.0</v>
      </c>
      <c r="C141" s="88">
        <f t="shared" si="1"/>
        <v>-1047.884041</v>
      </c>
      <c r="D141" s="89" t="str">
        <f>VLOOKUP(A141,'Classement RoC'!$B$2:$C$150,1,0)</f>
        <v>#N/A</v>
      </c>
      <c r="E141" s="118" t="str">
        <f t="shared" si="2"/>
        <v>#N/A</v>
      </c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>
      <c r="A142" s="107"/>
      <c r="B142" s="108">
        <v>141.0</v>
      </c>
      <c r="C142" s="88">
        <f t="shared" si="1"/>
        <v>-1056.176673</v>
      </c>
      <c r="D142" s="89" t="str">
        <f>VLOOKUP(A142,'Classement RoC'!$B$2:$C$150,1,0)</f>
        <v>#N/A</v>
      </c>
      <c r="E142" s="118" t="str">
        <f t="shared" si="2"/>
        <v>#N/A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>
      <c r="A143" s="107"/>
      <c r="B143" s="111">
        <v>142.0</v>
      </c>
      <c r="C143" s="88">
        <f t="shared" si="1"/>
        <v>-1064.449895</v>
      </c>
      <c r="D143" s="89" t="str">
        <f>VLOOKUP(A143,'Classement RoC'!$B$2:$C$150,1,0)</f>
        <v>#N/A</v>
      </c>
      <c r="E143" s="118" t="str">
        <f t="shared" si="2"/>
        <v>#N/A</v>
      </c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>
      <c r="A144" s="107"/>
      <c r="B144" s="108">
        <v>143.0</v>
      </c>
      <c r="C144" s="88">
        <f t="shared" si="1"/>
        <v>-1072.703916</v>
      </c>
      <c r="D144" s="89" t="str">
        <f>VLOOKUP(A144,'Classement RoC'!$B$2:$C$150,1,0)</f>
        <v>#N/A</v>
      </c>
      <c r="E144" s="118" t="str">
        <f t="shared" si="2"/>
        <v>#N/A</v>
      </c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>
      <c r="A145" s="107"/>
      <c r="B145" s="111">
        <v>144.0</v>
      </c>
      <c r="C145" s="88">
        <f t="shared" si="1"/>
        <v>-1080.938947</v>
      </c>
      <c r="D145" s="89" t="str">
        <f>VLOOKUP(A145,'Classement RoC'!$B$2:$C$150,1,0)</f>
        <v>#N/A</v>
      </c>
      <c r="E145" s="118" t="str">
        <f t="shared" si="2"/>
        <v>#N/A</v>
      </c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>
      <c r="A146" s="107"/>
      <c r="B146" s="108">
        <v>145.0</v>
      </c>
      <c r="C146" s="88">
        <f t="shared" si="1"/>
        <v>-1089.15519</v>
      </c>
      <c r="D146" s="89" t="str">
        <f>VLOOKUP(A146,'Classement RoC'!$B$2:$C$150,1,0)</f>
        <v>#N/A</v>
      </c>
      <c r="E146" s="118" t="str">
        <f t="shared" si="2"/>
        <v>#N/A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>
      <c r="A147" s="107"/>
      <c r="B147" s="111">
        <v>146.0</v>
      </c>
      <c r="C147" s="88">
        <f t="shared" si="1"/>
        <v>-1097.352846</v>
      </c>
      <c r="D147" s="89" t="str">
        <f>VLOOKUP(A147,'Classement RoC'!$B$2:$C$150,1,0)</f>
        <v>#N/A</v>
      </c>
      <c r="E147" s="118" t="str">
        <f t="shared" si="2"/>
        <v>#N/A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>
      <c r="A148" s="107"/>
      <c r="B148" s="108">
        <v>147.0</v>
      </c>
      <c r="C148" s="88">
        <f t="shared" si="1"/>
        <v>-1105.532112</v>
      </c>
      <c r="D148" s="89" t="str">
        <f>VLOOKUP(A148,'Classement RoC'!$B$2:$C$150,1,0)</f>
        <v>#N/A</v>
      </c>
      <c r="E148" s="118" t="str">
        <f t="shared" si="2"/>
        <v>#N/A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>
      <c r="A149" s="107"/>
      <c r="B149" s="111">
        <v>148.0</v>
      </c>
      <c r="C149" s="88">
        <f t="shared" si="1"/>
        <v>-1113.69318</v>
      </c>
      <c r="D149" s="89" t="str">
        <f>VLOOKUP(A149,'Classement RoC'!$B$2:$C$150,1,0)</f>
        <v>#N/A</v>
      </c>
      <c r="E149" s="118" t="str">
        <f t="shared" si="2"/>
        <v>#N/A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>
      <c r="A150" s="107"/>
      <c r="B150" s="108">
        <v>149.0</v>
      </c>
      <c r="C150" s="88">
        <f t="shared" si="1"/>
        <v>-1121.836241</v>
      </c>
      <c r="D150" s="89" t="str">
        <f>VLOOKUP(A150,'Classement RoC'!$B$2:$C$150,1,0)</f>
        <v>#N/A</v>
      </c>
      <c r="E150" s="118" t="str">
        <f t="shared" si="2"/>
        <v>#N/A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>
      <c r="A151" s="107"/>
      <c r="B151" s="111">
        <v>150.0</v>
      </c>
      <c r="C151" s="88">
        <f t="shared" si="1"/>
        <v>-1129.961481</v>
      </c>
      <c r="D151" s="89" t="str">
        <f>VLOOKUP(A151,'Classement RoC'!$B$2:$C$150,1,0)</f>
        <v>#N/A</v>
      </c>
      <c r="E151" s="118" t="str">
        <f t="shared" si="2"/>
        <v>#N/A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>
      <c r="A152" s="107"/>
      <c r="B152" s="108">
        <v>151.0</v>
      </c>
      <c r="C152" s="88">
        <f t="shared" si="1"/>
        <v>-1138.069082</v>
      </c>
      <c r="D152" s="89" t="str">
        <f>VLOOKUP(A152,'Classement RoC'!$B$2:$C$150,1,0)</f>
        <v>#N/A</v>
      </c>
      <c r="E152" s="118" t="str">
        <f t="shared" si="2"/>
        <v>#N/A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>
      <c r="A153" s="107"/>
      <c r="B153" s="111">
        <v>152.0</v>
      </c>
      <c r="C153" s="88">
        <f t="shared" si="1"/>
        <v>-1146.159224</v>
      </c>
      <c r="D153" s="89" t="str">
        <f>VLOOKUP(A153,'Classement RoC'!$B$2:$C$150,1,0)</f>
        <v>#N/A</v>
      </c>
      <c r="E153" s="118" t="str">
        <f t="shared" si="2"/>
        <v>#N/A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>
      <c r="A154" s="107"/>
      <c r="B154" s="108">
        <v>153.0</v>
      </c>
      <c r="C154" s="88">
        <f t="shared" si="1"/>
        <v>-1154.232083</v>
      </c>
      <c r="D154" s="89" t="str">
        <f>VLOOKUP(A154,'Classement RoC'!$B$2:$C$150,1,0)</f>
        <v>#N/A</v>
      </c>
      <c r="E154" s="118" t="str">
        <f t="shared" si="2"/>
        <v>#N/A</v>
      </c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>
      <c r="A155" s="107"/>
      <c r="B155" s="111">
        <v>154.0</v>
      </c>
      <c r="C155" s="88">
        <f t="shared" si="1"/>
        <v>-1162.287834</v>
      </c>
      <c r="D155" s="89" t="str">
        <f>VLOOKUP(A155,'Classement RoC'!$B$2:$C$150,1,0)</f>
        <v>#N/A</v>
      </c>
      <c r="E155" s="118" t="str">
        <f t="shared" si="2"/>
        <v>#N/A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>
      <c r="A156" s="107"/>
      <c r="B156" s="108">
        <v>155.0</v>
      </c>
      <c r="C156" s="88">
        <f t="shared" si="1"/>
        <v>-1170.326646</v>
      </c>
      <c r="D156" s="89" t="str">
        <f>VLOOKUP(A156,'Classement RoC'!$B$2:$C$150,1,0)</f>
        <v>#N/A</v>
      </c>
      <c r="E156" s="118" t="str">
        <f t="shared" si="2"/>
        <v>#N/A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>
      <c r="A157" s="107"/>
      <c r="B157" s="111">
        <v>156.0</v>
      </c>
      <c r="C157" s="88">
        <f t="shared" si="1"/>
        <v>-1178.348687</v>
      </c>
      <c r="D157" s="89" t="str">
        <f>VLOOKUP(A157,'Classement RoC'!$B$2:$C$150,1,0)</f>
        <v>#N/A</v>
      </c>
      <c r="E157" s="118" t="str">
        <f t="shared" si="2"/>
        <v>#N/A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>
      <c r="A158" s="107"/>
      <c r="B158" s="108">
        <v>157.0</v>
      </c>
      <c r="C158" s="88">
        <f t="shared" si="1"/>
        <v>-1186.354121</v>
      </c>
      <c r="D158" s="89" t="str">
        <f>VLOOKUP(A158,'Classement RoC'!$B$2:$C$150,1,0)</f>
        <v>#N/A</v>
      </c>
      <c r="E158" s="118" t="str">
        <f t="shared" si="2"/>
        <v>#N/A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>
      <c r="A159" s="107"/>
      <c r="B159" s="111">
        <v>158.0</v>
      </c>
      <c r="C159" s="88">
        <f t="shared" si="1"/>
        <v>-1194.343111</v>
      </c>
      <c r="D159" s="89" t="str">
        <f>VLOOKUP(A159,'Classement RoC'!$B$2:$C$150,1,0)</f>
        <v>#N/A</v>
      </c>
      <c r="E159" s="118" t="str">
        <f t="shared" si="2"/>
        <v>#N/A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>
      <c r="A160" s="107"/>
      <c r="B160" s="108">
        <v>159.0</v>
      </c>
      <c r="C160" s="88">
        <f t="shared" si="1"/>
        <v>-1202.315816</v>
      </c>
      <c r="D160" s="89" t="str">
        <f>VLOOKUP(A160,'Classement RoC'!$B$2:$C$150,1,0)</f>
        <v>#N/A</v>
      </c>
      <c r="E160" s="118" t="str">
        <f t="shared" si="2"/>
        <v>#N/A</v>
      </c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>
      <c r="A161" s="107"/>
      <c r="B161" s="113">
        <v>160.0</v>
      </c>
      <c r="C161" s="88">
        <f t="shared" si="1"/>
        <v>-1210.272391</v>
      </c>
      <c r="D161" s="111" t="str">
        <f>VLOOKUP(A161,'Classement S6'!$B$2:$C$150,1,0)</f>
        <v>#N/A</v>
      </c>
      <c r="E161" s="118" t="str">
        <f t="shared" si="2"/>
        <v>#N/A</v>
      </c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>
      <c r="A1000" s="85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71"/>
    <col customWidth="1" min="2" max="2" width="22.29"/>
    <col customWidth="1" min="3" max="3" width="14.0"/>
    <col customWidth="1" min="4" max="4" width="3.86"/>
    <col customWidth="1" min="5" max="5" width="20.14"/>
    <col customWidth="1" min="6" max="6" width="9.71"/>
    <col customWidth="1" min="7" max="7" width="20.57"/>
    <col customWidth="1" min="8" max="8" width="9.71"/>
    <col customWidth="1" min="9" max="9" width="20.57"/>
    <col customWidth="1" min="10" max="10" width="9.71"/>
    <col customWidth="1" min="11" max="11" width="20.57"/>
    <col customWidth="1" min="12" max="12" width="9.71"/>
    <col customWidth="1" min="13" max="13" width="20.57"/>
    <col customWidth="1" min="14" max="14" width="9.71"/>
    <col customWidth="1" min="15" max="15" width="20.57"/>
    <col customWidth="1" min="16" max="16" width="9.71"/>
    <col customWidth="1" min="17" max="17" width="20.57"/>
    <col customWidth="1" min="18" max="18" width="9.71"/>
    <col customWidth="1" min="19" max="19" width="20.57"/>
    <col customWidth="1" min="20" max="28" width="9.71"/>
  </cols>
  <sheetData>
    <row r="1" ht="37.5" customHeight="1">
      <c r="A1" s="17" t="s">
        <v>0</v>
      </c>
      <c r="B1" s="18" t="s">
        <v>122</v>
      </c>
      <c r="C1" s="19" t="s">
        <v>123</v>
      </c>
      <c r="D1" s="20" t="s">
        <v>3</v>
      </c>
      <c r="E1" s="21" t="s">
        <v>124</v>
      </c>
      <c r="F1" s="22" t="s">
        <v>125</v>
      </c>
      <c r="G1" s="21" t="s">
        <v>126</v>
      </c>
      <c r="H1" s="22" t="s">
        <v>127</v>
      </c>
      <c r="I1" s="21" t="s">
        <v>128</v>
      </c>
      <c r="J1" s="22" t="s">
        <v>129</v>
      </c>
      <c r="K1" s="21" t="s">
        <v>130</v>
      </c>
      <c r="L1" s="22" t="s">
        <v>131</v>
      </c>
      <c r="M1" s="21" t="s">
        <v>132</v>
      </c>
      <c r="N1" s="22" t="s">
        <v>133</v>
      </c>
      <c r="O1" s="21" t="s">
        <v>134</v>
      </c>
      <c r="P1" s="22" t="s">
        <v>135</v>
      </c>
      <c r="Q1" s="21" t="s">
        <v>136</v>
      </c>
      <c r="R1" s="22" t="s">
        <v>137</v>
      </c>
      <c r="S1" s="21" t="s">
        <v>138</v>
      </c>
      <c r="T1" s="23" t="s">
        <v>139</v>
      </c>
      <c r="U1" s="24"/>
      <c r="V1" s="24"/>
      <c r="W1" s="24"/>
      <c r="X1" s="24"/>
      <c r="Y1" s="24"/>
      <c r="Z1" s="24"/>
      <c r="AA1" s="24"/>
      <c r="AB1" s="24"/>
    </row>
    <row r="2">
      <c r="A2" s="7">
        <v>1.0</v>
      </c>
      <c r="B2" s="25" t="s">
        <v>10</v>
      </c>
      <c r="C2" s="26">
        <f t="shared" ref="C2:C251" si="1">F2+H2+J2+L2+N2+P2+R2+T2-small((U2:AB2),1)</f>
        <v>8061.08037</v>
      </c>
      <c r="D2" s="27"/>
      <c r="E2" s="28">
        <f>IFERROR(VLOOKUP($B2,S6M1!$A$1:$B$161,2,0),0)</f>
        <v>14</v>
      </c>
      <c r="F2" s="29">
        <f>IFERROR(VLOOKUP(E2,S6M1!$B$1:$C$161,2,0),0)</f>
        <v>950.1317907</v>
      </c>
      <c r="G2" s="28">
        <f>IFERROR(VLOOKUP($B2,S6M2!$A$1:$B$161,2,0),0)</f>
        <v>13</v>
      </c>
      <c r="H2" s="29">
        <f>IFERROR(VLOOKUP(G2,S6M2!$B$1:$C$161,2,0),0)</f>
        <v>902.081274</v>
      </c>
      <c r="I2" s="28">
        <f>IFERROR(VLOOKUP($B2,S6M3!$A$1:$B$161,2,0),0)</f>
        <v>11</v>
      </c>
      <c r="J2" s="29">
        <f>IFERROR(VLOOKUP(I2,S6M3!$B$1:$C$161,2,0),0)</f>
        <v>1028.922596</v>
      </c>
      <c r="K2" s="28">
        <f>IFERROR(VLOOKUP($B2,S6M4!$A$1:$B$161,2,0),0)</f>
        <v>1</v>
      </c>
      <c r="L2" s="29">
        <f>IFERROR(VLOOKUP(K2,S6M4!$B$1:$C$161,2,0),0)</f>
        <v>2236.582608</v>
      </c>
      <c r="M2" s="28">
        <f>IFERROR(VLOOKUP($B2,S6M5!$A$1:$B$161,2,0),0)</f>
        <v>21</v>
      </c>
      <c r="N2" s="29">
        <f>IFERROR(VLOOKUP(M2,S6M5!$B$1:$C$161,2,0),0)</f>
        <v>693.4661278</v>
      </c>
      <c r="O2" s="28">
        <f>IFERROR(VLOOKUP($B2,S6M6!$A$1:$B$161,2,0),0)</f>
        <v>3</v>
      </c>
      <c r="P2" s="29">
        <f>IFERROR(VLOOKUP(O2,S6M6!$B$1:$C$161,2,0),0)</f>
        <v>1646.327927</v>
      </c>
      <c r="Q2" s="28">
        <f>IFERROR(VLOOKUP($B2,S6M7!$A$1:$B$161,2,0),0)</f>
        <v>18</v>
      </c>
      <c r="R2" s="29">
        <f>IFERROR(VLOOKUP(Q2,S6M7!$B$1:$C$161,2,0),0)</f>
        <v>603.5680462</v>
      </c>
      <c r="S2" s="28">
        <f>IFERROR(VLOOKUP($B2,S6M8!$A$1:$B$161,2,0),0)</f>
        <v>34</v>
      </c>
      <c r="T2" s="29">
        <f>IFERROR(VLOOKUP(S2,S6M8!$B$1:$C$161,2,0),0)</f>
        <v>193.9236382</v>
      </c>
      <c r="U2" s="29">
        <f>IFERROR(VLOOKUP(E2,S6M1!$B$1:$C$161,2,0),0)</f>
        <v>950.1317907</v>
      </c>
      <c r="V2" s="29">
        <f>IFERROR(VLOOKUP(G2,S6M2!$B$1:$C$161,2,0),0)</f>
        <v>902.081274</v>
      </c>
      <c r="W2" s="29">
        <f>IFERROR(VLOOKUP(I2,S6M3!$B$1:$C$161,2,0),0)</f>
        <v>1028.922596</v>
      </c>
      <c r="X2" s="29">
        <f>IFERROR(VLOOKUP(K2,S6M4!$B$1:$C$161,2,0),0)</f>
        <v>2236.582608</v>
      </c>
      <c r="Y2" s="29">
        <f>IFERROR(VLOOKUP(M2,S6M5!$B$1:$C$161,2,0),0)</f>
        <v>693.4661278</v>
      </c>
      <c r="Z2" s="29">
        <f>IFERROR(VLOOKUP(O2,S6M6!$B$1:$C$161,2,0),0)</f>
        <v>1646.327927</v>
      </c>
      <c r="AA2" s="29">
        <f>IFERROR(VLOOKUP(Q2,S6M7!$B$1:$C$161,2,0),0)</f>
        <v>603.5680462</v>
      </c>
      <c r="AB2" s="29">
        <f>IFERROR(VLOOKUP(S2,S6M8!$B$1:$C$161,2,0),0)</f>
        <v>193.9236382</v>
      </c>
    </row>
    <row r="3">
      <c r="A3" s="7">
        <v>2.0</v>
      </c>
      <c r="B3" s="25" t="s">
        <v>7</v>
      </c>
      <c r="C3" s="26">
        <f t="shared" si="1"/>
        <v>7065.748169</v>
      </c>
      <c r="D3" s="27"/>
      <c r="E3" s="28">
        <f>IFERROR(VLOOKUP($B3,S6M1!$A$1:$B$161,2,0),0)</f>
        <v>37</v>
      </c>
      <c r="F3" s="29">
        <f>IFERROR(VLOOKUP(E3,S6M1!$B$1:$C$161,2,0),0)</f>
        <v>433.5635027</v>
      </c>
      <c r="G3" s="28">
        <f>IFERROR(VLOOKUP($B3,S6M2!$A$1:$B$161,2,0),0)</f>
        <v>45</v>
      </c>
      <c r="H3" s="29">
        <f>IFERROR(VLOOKUP(G3,S6M2!$B$1:$C$161,2,0),0)</f>
        <v>191.0553554</v>
      </c>
      <c r="I3" s="28">
        <f>IFERROR(VLOOKUP($B3,S6M3!$A$1:$B$161,2,0),0)</f>
        <v>3</v>
      </c>
      <c r="J3" s="29">
        <f>IFERROR(VLOOKUP(I3,S6M3!$B$1:$C$161,2,0),0)</f>
        <v>1638.719146</v>
      </c>
      <c r="K3" s="28">
        <f>IFERROR(VLOOKUP($B3,S6M4!$A$1:$B$161,2,0),0)</f>
        <v>62</v>
      </c>
      <c r="L3" s="29">
        <f>IFERROR(VLOOKUP(K3,S6M4!$B$1:$C$161,2,0),0)</f>
        <v>37.36184392</v>
      </c>
      <c r="M3" s="28">
        <f>IFERROR(VLOOKUP($B3,S6M5!$A$1:$B$161,2,0),0)</f>
        <v>29</v>
      </c>
      <c r="N3" s="29">
        <f>IFERROR(VLOOKUP(M3,S6M5!$B$1:$C$161,2,0),0)</f>
        <v>514.8854985</v>
      </c>
      <c r="O3" s="28">
        <f>IFERROR(VLOOKUP($B3,S6M6!$A$1:$B$161,2,0),0)</f>
        <v>1</v>
      </c>
      <c r="P3" s="29">
        <f>IFERROR(VLOOKUP(O3,S6M6!$B$1:$C$161,2,0),0)</f>
        <v>2236.582608</v>
      </c>
      <c r="Q3" s="28">
        <f>IFERROR(VLOOKUP($B3,S6M7!$A$1:$B$161,2,0),0)</f>
        <v>0</v>
      </c>
      <c r="R3" s="29">
        <f>IFERROR(VLOOKUP(Q3,S6M7!$B$1:$C$161,2,0),0)</f>
        <v>0</v>
      </c>
      <c r="S3" s="28">
        <f>IFERROR(VLOOKUP($B3,S6M8!$A$1:$B$161,2,0),0)</f>
        <v>1</v>
      </c>
      <c r="T3" s="29">
        <f>IFERROR(VLOOKUP(S3,S6M8!$B$1:$C$161,2,0),0)</f>
        <v>2013.580215</v>
      </c>
      <c r="U3" s="29">
        <f>IFERROR(VLOOKUP(E3,S6M1!$B$1:$C$161,2,0),0)</f>
        <v>433.5635027</v>
      </c>
      <c r="V3" s="29">
        <f>IFERROR(VLOOKUP(G3,S6M2!$B$1:$C$161,2,0),0)</f>
        <v>191.0553554</v>
      </c>
      <c r="W3" s="29">
        <f>IFERROR(VLOOKUP(I3,S6M3!$B$1:$C$161,2,0),0)</f>
        <v>1638.719146</v>
      </c>
      <c r="X3" s="29">
        <f>IFERROR(VLOOKUP(K3,S6M4!$B$1:$C$161,2,0),0)</f>
        <v>37.36184392</v>
      </c>
      <c r="Y3" s="29">
        <f>IFERROR(VLOOKUP(M3,S6M5!$B$1:$C$161,2,0),0)</f>
        <v>514.8854985</v>
      </c>
      <c r="Z3" s="29">
        <f>IFERROR(VLOOKUP(O3,S6M6!$B$1:$C$161,2,0),0)</f>
        <v>2236.582608</v>
      </c>
      <c r="AA3" s="29">
        <f>IFERROR(VLOOKUP(Q3,S6M7!$B$1:$C$161,2,0),0)</f>
        <v>0</v>
      </c>
      <c r="AB3" s="29">
        <f>IFERROR(VLOOKUP(S3,S6M8!$B$1:$C$161,2,0),0)</f>
        <v>2013.580215</v>
      </c>
    </row>
    <row r="4">
      <c r="A4" s="7">
        <v>3.0</v>
      </c>
      <c r="B4" s="25" t="s">
        <v>13</v>
      </c>
      <c r="C4" s="26">
        <f t="shared" si="1"/>
        <v>6880.236467</v>
      </c>
      <c r="D4" s="27"/>
      <c r="E4" s="28">
        <f>IFERROR(VLOOKUP($B4,S6M1!$A$1:$B$161,2,0),0)</f>
        <v>22</v>
      </c>
      <c r="F4" s="29">
        <f>IFERROR(VLOOKUP(E4,S6M1!$B$1:$C$161,2,0),0)</f>
        <v>725.1792296</v>
      </c>
      <c r="G4" s="28">
        <f>IFERROR(VLOOKUP($B4,S6M2!$A$1:$B$161,2,0),0)</f>
        <v>35</v>
      </c>
      <c r="H4" s="29">
        <f>IFERROR(VLOOKUP(G4,S6M2!$B$1:$C$161,2,0),0)</f>
        <v>359.939755</v>
      </c>
      <c r="I4" s="28">
        <f>IFERROR(VLOOKUP($B4,S6M3!$A$1:$B$161,2,0),0)</f>
        <v>1</v>
      </c>
      <c r="J4" s="29">
        <f>IFERROR(VLOOKUP(I4,S6M3!$B$1:$C$161,2,0),0)</f>
        <v>2227.386361</v>
      </c>
      <c r="K4" s="28">
        <f>IFERROR(VLOOKUP($B4,S6M4!$A$1:$B$161,2,0),0)</f>
        <v>34</v>
      </c>
      <c r="L4" s="29">
        <f>IFERROR(VLOOKUP(K4,S6M4!$B$1:$C$161,2,0),0)</f>
        <v>448.6389072</v>
      </c>
      <c r="M4" s="28">
        <f>IFERROR(VLOOKUP($B4,S6M5!$A$1:$B$161,2,0),0)</f>
        <v>19</v>
      </c>
      <c r="N4" s="29">
        <f>IFERROR(VLOOKUP(M4,S6M5!$B$1:$C$161,2,0),0)</f>
        <v>745.7208316</v>
      </c>
      <c r="O4" s="28">
        <f>IFERROR(VLOOKUP($B4,S6M6!$A$1:$B$161,2,0),0)</f>
        <v>40</v>
      </c>
      <c r="P4" s="29">
        <f>IFERROR(VLOOKUP(O4,S6M6!$B$1:$C$161,2,0),0)</f>
        <v>347.400133</v>
      </c>
      <c r="Q4" s="28">
        <f>IFERROR(VLOOKUP($B4,S6M7!$A$1:$B$161,2,0),0)</f>
        <v>1</v>
      </c>
      <c r="R4" s="29">
        <f>IFERROR(VLOOKUP(Q4,S6M7!$B$1:$C$161,2,0),0)</f>
        <v>2025.97125</v>
      </c>
      <c r="S4" s="28">
        <f>IFERROR(VLOOKUP($B4,S6M8!$A$1:$B$161,2,0),0)</f>
        <v>28</v>
      </c>
      <c r="T4" s="29">
        <f>IFERROR(VLOOKUP(S4,S6M8!$B$1:$C$161,2,0),0)</f>
        <v>325.7098964</v>
      </c>
      <c r="U4" s="29">
        <f>IFERROR(VLOOKUP(E4,S6M1!$B$1:$C$161,2,0),0)</f>
        <v>725.1792296</v>
      </c>
      <c r="V4" s="29">
        <f>IFERROR(VLOOKUP(G4,S6M2!$B$1:$C$161,2,0),0)</f>
        <v>359.939755</v>
      </c>
      <c r="W4" s="29">
        <f>IFERROR(VLOOKUP(I4,S6M3!$B$1:$C$161,2,0),0)</f>
        <v>2227.386361</v>
      </c>
      <c r="X4" s="29">
        <f>IFERROR(VLOOKUP(K4,S6M4!$B$1:$C$161,2,0),0)</f>
        <v>448.6389072</v>
      </c>
      <c r="Y4" s="29">
        <f>IFERROR(VLOOKUP(M4,S6M5!$B$1:$C$161,2,0),0)</f>
        <v>745.7208316</v>
      </c>
      <c r="Z4" s="29">
        <f>IFERROR(VLOOKUP(O4,S6M6!$B$1:$C$161,2,0),0)</f>
        <v>347.400133</v>
      </c>
      <c r="AA4" s="29">
        <f>IFERROR(VLOOKUP(Q4,S6M7!$B$1:$C$161,2,0),0)</f>
        <v>2025.97125</v>
      </c>
      <c r="AB4" s="29">
        <f>IFERROR(VLOOKUP(S4,S6M8!$B$1:$C$161,2,0),0)</f>
        <v>325.7098964</v>
      </c>
    </row>
    <row r="5">
      <c r="A5" s="7">
        <v>4.0</v>
      </c>
      <c r="B5" s="25" t="s">
        <v>11</v>
      </c>
      <c r="C5" s="26">
        <f t="shared" si="1"/>
        <v>5873.295537</v>
      </c>
      <c r="D5" s="27"/>
      <c r="E5" s="28">
        <f>IFERROR(VLOOKUP($B5,S6M1!$A$1:$B$161,2,0),0)</f>
        <v>21</v>
      </c>
      <c r="F5" s="29">
        <f>IFERROR(VLOOKUP(E5,S6M1!$B$1:$C$161,2,0),0)</f>
        <v>749.2721365</v>
      </c>
      <c r="G5" s="28">
        <f>IFERROR(VLOOKUP($B5,S6M2!$A$1:$B$161,2,0),0)</f>
        <v>16</v>
      </c>
      <c r="H5" s="29">
        <f>IFERROR(VLOOKUP(G5,S6M2!$B$1:$C$161,2,0),0)</f>
        <v>799.3524061</v>
      </c>
      <c r="I5" s="28">
        <f>IFERROR(VLOOKUP($B5,S6M3!$A$1:$B$161,2,0),0)</f>
        <v>44</v>
      </c>
      <c r="J5" s="29">
        <f>IFERROR(VLOOKUP(I5,S6M3!$B$1:$C$161,2,0),0)</f>
        <v>274.5502434</v>
      </c>
      <c r="K5" s="28">
        <f>IFERROR(VLOOKUP($B5,S6M4!$A$1:$B$161,2,0),0)</f>
        <v>38</v>
      </c>
      <c r="L5" s="29">
        <f>IFERROR(VLOOKUP(K5,S6M4!$B$1:$C$161,2,0),0)</f>
        <v>380.034334</v>
      </c>
      <c r="M5" s="28">
        <f>IFERROR(VLOOKUP($B5,S6M5!$A$1:$B$161,2,0),0)</f>
        <v>7</v>
      </c>
      <c r="N5" s="29">
        <f>IFERROR(VLOOKUP(M5,S6M5!$B$1:$C$161,2,0),0)</f>
        <v>1224.290274</v>
      </c>
      <c r="O5" s="28">
        <f>IFERROR(VLOOKUP($B5,S6M6!$A$1:$B$161,2,0),0)</f>
        <v>11</v>
      </c>
      <c r="P5" s="29">
        <f>IFERROR(VLOOKUP(O5,S6M6!$B$1:$C$161,2,0),0)</f>
        <v>1036.21663</v>
      </c>
      <c r="Q5" s="28">
        <f>IFERROR(VLOOKUP($B5,S6M7!$A$1:$B$161,2,0),0)</f>
        <v>4</v>
      </c>
      <c r="R5" s="29">
        <f>IFERROR(VLOOKUP(Q5,S6M7!$B$1:$C$161,2,0),0)</f>
        <v>1334.902236</v>
      </c>
      <c r="S5" s="28">
        <f>IFERROR(VLOOKUP($B5,S6M8!$A$1:$B$161,2,0),0)</f>
        <v>27</v>
      </c>
      <c r="T5" s="29">
        <f>IFERROR(VLOOKUP(S5,S6M8!$B$1:$C$161,2,0),0)</f>
        <v>349.2275201</v>
      </c>
      <c r="U5" s="29">
        <f>IFERROR(VLOOKUP(E5,S6M1!$B$1:$C$161,2,0),0)</f>
        <v>749.2721365</v>
      </c>
      <c r="V5" s="29">
        <f>IFERROR(VLOOKUP(G5,S6M2!$B$1:$C$161,2,0),0)</f>
        <v>799.3524061</v>
      </c>
      <c r="W5" s="29">
        <f>IFERROR(VLOOKUP(I5,S6M3!$B$1:$C$161,2,0),0)</f>
        <v>274.5502434</v>
      </c>
      <c r="X5" s="29">
        <f>IFERROR(VLOOKUP(K5,S6M4!$B$1:$C$161,2,0),0)</f>
        <v>380.034334</v>
      </c>
      <c r="Y5" s="29">
        <f>IFERROR(VLOOKUP(M5,S6M5!$B$1:$C$161,2,0),0)</f>
        <v>1224.290274</v>
      </c>
      <c r="Z5" s="29">
        <f>IFERROR(VLOOKUP(O5,S6M6!$B$1:$C$161,2,0),0)</f>
        <v>1036.21663</v>
      </c>
      <c r="AA5" s="29">
        <f>IFERROR(VLOOKUP(Q5,S6M7!$B$1:$C$161,2,0),0)</f>
        <v>1334.902236</v>
      </c>
      <c r="AB5" s="29">
        <f>IFERROR(VLOOKUP(S5,S6M8!$B$1:$C$161,2,0),0)</f>
        <v>349.2275201</v>
      </c>
    </row>
    <row r="6">
      <c r="A6" s="7">
        <v>5.0</v>
      </c>
      <c r="B6" s="30" t="s">
        <v>14</v>
      </c>
      <c r="C6" s="26">
        <f t="shared" si="1"/>
        <v>5643.465443</v>
      </c>
      <c r="D6" s="27"/>
      <c r="E6" s="28">
        <f>IFERROR(VLOOKUP($B6,S6M1!$A$1:$B$161,2,0),0)</f>
        <v>0</v>
      </c>
      <c r="F6" s="29">
        <f>IFERROR(VLOOKUP(E6,S6M1!$B$1:$C$161,2,0),0)</f>
        <v>0</v>
      </c>
      <c r="G6" s="28">
        <f>IFERROR(VLOOKUP($B6,S6M2!$A$1:$B$161,2,0),0)</f>
        <v>0</v>
      </c>
      <c r="H6" s="29">
        <f>IFERROR(VLOOKUP(G6,S6M2!$B$1:$C$161,2,0),0)</f>
        <v>0</v>
      </c>
      <c r="I6" s="28">
        <f>IFERROR(VLOOKUP($B6,S6M3!$A$1:$B$161,2,0),0)</f>
        <v>0</v>
      </c>
      <c r="J6" s="29">
        <f>IFERROR(VLOOKUP(I6,S6M3!$B$1:$C$161,2,0),0)</f>
        <v>0</v>
      </c>
      <c r="K6" s="28">
        <f>IFERROR(VLOOKUP($B6,S6M4!$A$1:$B$161,2,0),0)</f>
        <v>13</v>
      </c>
      <c r="L6" s="29">
        <f>IFERROR(VLOOKUP(K6,S6M4!$B$1:$C$161,2,0),0)</f>
        <v>957.02322</v>
      </c>
      <c r="M6" s="28">
        <f>IFERROR(VLOOKUP($B6,S6M5!$A$1:$B$161,2,0),0)</f>
        <v>1</v>
      </c>
      <c r="N6" s="29">
        <f>IFERROR(VLOOKUP(M6,S6M5!$B$1:$C$161,2,0),0)</f>
        <v>2208.645704</v>
      </c>
      <c r="O6" s="28">
        <f>IFERROR(VLOOKUP($B6,S6M6!$A$1:$B$161,2,0),0)</f>
        <v>7</v>
      </c>
      <c r="P6" s="29">
        <f>IFERROR(VLOOKUP(O6,S6M6!$B$1:$C$161,2,0),0)</f>
        <v>1246.115945</v>
      </c>
      <c r="Q6" s="28">
        <f>IFERROR(VLOOKUP($B6,S6M7!$A$1:$B$161,2,0),0)</f>
        <v>5</v>
      </c>
      <c r="R6" s="29">
        <f>IFERROR(VLOOKUP(Q6,S6M7!$B$1:$C$161,2,0),0)</f>
        <v>1231.680574</v>
      </c>
      <c r="S6" s="28">
        <f>IFERROR(VLOOKUP($B6,S6M8!$A$1:$B$161,2,0),0)</f>
        <v>0</v>
      </c>
      <c r="T6" s="29">
        <f>IFERROR(VLOOKUP(S6,S6M8!$B$1:$C$161,2,0),0)</f>
        <v>0</v>
      </c>
      <c r="U6" s="29">
        <f>IFERROR(VLOOKUP(E6,S6M1!$B$1:$C$161,2,0),0)</f>
        <v>0</v>
      </c>
      <c r="V6" s="29">
        <f>IFERROR(VLOOKUP(G6,S6M2!$B$1:$C$161,2,0),0)</f>
        <v>0</v>
      </c>
      <c r="W6" s="29">
        <f>IFERROR(VLOOKUP(I6,S6M3!$B$1:$C$161,2,0),0)</f>
        <v>0</v>
      </c>
      <c r="X6" s="29">
        <f>IFERROR(VLOOKUP(K6,S6M4!$B$1:$C$161,2,0),0)</f>
        <v>957.02322</v>
      </c>
      <c r="Y6" s="29">
        <f>IFERROR(VLOOKUP(M6,S6M5!$B$1:$C$161,2,0),0)</f>
        <v>2208.645704</v>
      </c>
      <c r="Z6" s="29">
        <f>IFERROR(VLOOKUP(O6,S6M6!$B$1:$C$161,2,0),0)</f>
        <v>1246.115945</v>
      </c>
      <c r="AA6" s="29">
        <f>IFERROR(VLOOKUP(Q6,S6M7!$B$1:$C$161,2,0),0)</f>
        <v>1231.680574</v>
      </c>
      <c r="AB6" s="29">
        <f>IFERROR(VLOOKUP(S6,S6M8!$B$1:$C$161,2,0),0)</f>
        <v>0</v>
      </c>
    </row>
    <row r="7">
      <c r="A7" s="7">
        <v>6.0</v>
      </c>
      <c r="B7" s="25" t="s">
        <v>21</v>
      </c>
      <c r="C7" s="26">
        <f t="shared" si="1"/>
        <v>5636.757797</v>
      </c>
      <c r="D7" s="27"/>
      <c r="E7" s="28">
        <f>IFERROR(VLOOKUP($B7,S6M1!$A$1:$B$161,2,0),0)</f>
        <v>46</v>
      </c>
      <c r="F7" s="29">
        <f>IFERROR(VLOOKUP(E7,S6M1!$B$1:$C$161,2,0),0)</f>
        <v>295.1151786</v>
      </c>
      <c r="G7" s="28">
        <f>IFERROR(VLOOKUP($B7,S6M2!$A$1:$B$161,2,0),0)</f>
        <v>24</v>
      </c>
      <c r="H7" s="29">
        <f>IFERROR(VLOOKUP(G7,S6M2!$B$1:$C$161,2,0),0)</f>
        <v>584.7161623</v>
      </c>
      <c r="I7" s="28">
        <f>IFERROR(VLOOKUP($B7,S6M3!$A$1:$B$161,2,0),0)</f>
        <v>62</v>
      </c>
      <c r="J7" s="29">
        <f>IFERROR(VLOOKUP(I7,S6M3!$B$1:$C$161,2,0),0)</f>
        <v>25.19921894</v>
      </c>
      <c r="K7" s="28">
        <f>IFERROR(VLOOKUP($B7,S6M4!$A$1:$B$161,2,0),0)</f>
        <v>5</v>
      </c>
      <c r="L7" s="29">
        <f>IFERROR(VLOOKUP(K7,S6M4!$B$1:$C$161,2,0),0)</f>
        <v>1402.212127</v>
      </c>
      <c r="M7" s="28">
        <f>IFERROR(VLOOKUP($B7,S6M5!$A$1:$B$161,2,0),0)</f>
        <v>3</v>
      </c>
      <c r="N7" s="29">
        <f>IFERROR(VLOOKUP(M7,S6M5!$B$1:$C$161,2,0),0)</f>
        <v>1623.184616</v>
      </c>
      <c r="O7" s="28">
        <f>IFERROR(VLOOKUP($B7,S6M6!$A$1:$B$161,2,0),0)</f>
        <v>14</v>
      </c>
      <c r="P7" s="29">
        <f>IFERROR(VLOOKUP(O7,S6M6!$B$1:$C$161,2,0),0)</f>
        <v>921.3892409</v>
      </c>
      <c r="Q7" s="28">
        <f>IFERROR(VLOOKUP($B7,S6M7!$A$1:$B$161,2,0),0)</f>
        <v>24</v>
      </c>
      <c r="R7" s="29">
        <f>IFERROR(VLOOKUP(Q7,S6M7!$B$1:$C$161,2,0),0)</f>
        <v>436.8648329</v>
      </c>
      <c r="S7" s="28">
        <f>IFERROR(VLOOKUP($B7,S6M8!$A$1:$B$161,2,0),0)</f>
        <v>26</v>
      </c>
      <c r="T7" s="29">
        <f>IFERROR(VLOOKUP(S7,S6M8!$B$1:$C$161,2,0),0)</f>
        <v>373.2756391</v>
      </c>
      <c r="U7" s="29">
        <f>IFERROR(VLOOKUP(E7,S6M1!$B$1:$C$161,2,0),0)</f>
        <v>295.1151786</v>
      </c>
      <c r="V7" s="29">
        <f>IFERROR(VLOOKUP(G7,S6M2!$B$1:$C$161,2,0),0)</f>
        <v>584.7161623</v>
      </c>
      <c r="W7" s="29">
        <f>IFERROR(VLOOKUP(I7,S6M3!$B$1:$C$161,2,0),0)</f>
        <v>25.19921894</v>
      </c>
      <c r="X7" s="29">
        <f>IFERROR(VLOOKUP(K7,S6M4!$B$1:$C$161,2,0),0)</f>
        <v>1402.212127</v>
      </c>
      <c r="Y7" s="29">
        <f>IFERROR(VLOOKUP(M7,S6M5!$B$1:$C$161,2,0),0)</f>
        <v>1623.184616</v>
      </c>
      <c r="Z7" s="29">
        <f>IFERROR(VLOOKUP(O7,S6M6!$B$1:$C$161,2,0),0)</f>
        <v>921.3892409</v>
      </c>
      <c r="AA7" s="29">
        <f>IFERROR(VLOOKUP(Q7,S6M7!$B$1:$C$161,2,0),0)</f>
        <v>436.8648329</v>
      </c>
      <c r="AB7" s="29">
        <f>IFERROR(VLOOKUP(S7,S6M8!$B$1:$C$161,2,0),0)</f>
        <v>373.2756391</v>
      </c>
    </row>
    <row r="8">
      <c r="A8" s="7">
        <v>7.0</v>
      </c>
      <c r="B8" s="25" t="s">
        <v>18</v>
      </c>
      <c r="C8" s="26">
        <f t="shared" si="1"/>
        <v>5457.667457</v>
      </c>
      <c r="D8" s="27"/>
      <c r="E8" s="28">
        <f>IFERROR(VLOOKUP($B8,S6M1!$A$1:$B$161,2,0),0)</f>
        <v>30</v>
      </c>
      <c r="F8" s="29">
        <f>IFERROR(VLOOKUP(E8,S6M1!$B$1:$C$161,2,0),0)</f>
        <v>556.8490233</v>
      </c>
      <c r="G8" s="28">
        <f>IFERROR(VLOOKUP($B8,S6M2!$A$1:$B$161,2,0),0)</f>
        <v>25</v>
      </c>
      <c r="H8" s="29">
        <f>IFERROR(VLOOKUP(G8,S6M2!$B$1:$C$161,2,0),0)</f>
        <v>561.7562714</v>
      </c>
      <c r="I8" s="28">
        <f>IFERROR(VLOOKUP($B8,S6M3!$A$1:$B$161,2,0),0)</f>
        <v>28</v>
      </c>
      <c r="J8" s="29">
        <f>IFERROR(VLOOKUP(I8,S6M3!$B$1:$C$161,2,0),0)</f>
        <v>553.3093377</v>
      </c>
      <c r="K8" s="28">
        <f>IFERROR(VLOOKUP($B8,S6M4!$A$1:$B$161,2,0),0)</f>
        <v>29</v>
      </c>
      <c r="L8" s="29">
        <f>IFERROR(VLOOKUP(K8,S6M4!$B$1:$C$161,2,0),0)</f>
        <v>542.1356551</v>
      </c>
      <c r="M8" s="28">
        <f>IFERROR(VLOOKUP($B8,S6M5!$A$1:$B$161,2,0),0)</f>
        <v>59</v>
      </c>
      <c r="N8" s="29">
        <f>IFERROR(VLOOKUP(M8,S6M5!$B$1:$C$161,2,0),0)</f>
        <v>39.19263579</v>
      </c>
      <c r="O8" s="28">
        <f>IFERROR(VLOOKUP($B8,S6M6!$A$1:$B$161,2,0),0)</f>
        <v>15</v>
      </c>
      <c r="P8" s="29">
        <f>IFERROR(VLOOKUP(O8,S6M6!$B$1:$C$161,2,0),0)</f>
        <v>887.8756775</v>
      </c>
      <c r="Q8" s="28">
        <f>IFERROR(VLOOKUP($B8,S6M7!$A$1:$B$161,2,0),0)</f>
        <v>15</v>
      </c>
      <c r="R8" s="29">
        <f>IFERROR(VLOOKUP(Q8,S6M7!$B$1:$C$161,2,0),0)</f>
        <v>701.9061402</v>
      </c>
      <c r="S8" s="28">
        <f>IFERROR(VLOOKUP($B8,S6M8!$A$1:$B$161,2,0),0)</f>
        <v>2</v>
      </c>
      <c r="T8" s="29">
        <f>IFERROR(VLOOKUP(S8,S6M8!$B$1:$C$161,2,0),0)</f>
        <v>1653.835352</v>
      </c>
      <c r="U8" s="29">
        <f>IFERROR(VLOOKUP(E8,S6M1!$B$1:$C$161,2,0),0)</f>
        <v>556.8490233</v>
      </c>
      <c r="V8" s="29">
        <f>IFERROR(VLOOKUP(G8,S6M2!$B$1:$C$161,2,0),0)</f>
        <v>561.7562714</v>
      </c>
      <c r="W8" s="29">
        <f>IFERROR(VLOOKUP(I8,S6M3!$B$1:$C$161,2,0),0)</f>
        <v>553.3093377</v>
      </c>
      <c r="X8" s="29">
        <f>IFERROR(VLOOKUP(K8,S6M4!$B$1:$C$161,2,0),0)</f>
        <v>542.1356551</v>
      </c>
      <c r="Y8" s="29">
        <f>IFERROR(VLOOKUP(M8,S6M5!$B$1:$C$161,2,0),0)</f>
        <v>39.19263579</v>
      </c>
      <c r="Z8" s="29">
        <f>IFERROR(VLOOKUP(O8,S6M6!$B$1:$C$161,2,0),0)</f>
        <v>887.8756775</v>
      </c>
      <c r="AA8" s="29">
        <f>IFERROR(VLOOKUP(Q8,S6M7!$B$1:$C$161,2,0),0)</f>
        <v>701.9061402</v>
      </c>
      <c r="AB8" s="29">
        <f>IFERROR(VLOOKUP(S8,S6M8!$B$1:$C$161,2,0),0)</f>
        <v>1653.835352</v>
      </c>
    </row>
    <row r="9">
      <c r="A9" s="7">
        <v>8.0</v>
      </c>
      <c r="B9" s="25" t="s">
        <v>9</v>
      </c>
      <c r="C9" s="26">
        <f t="shared" si="1"/>
        <v>5356.315683</v>
      </c>
      <c r="D9" s="27"/>
      <c r="E9" s="28">
        <f>IFERROR(VLOOKUP($B9,S6M1!$A$1:$B$161,2,0),0)</f>
        <v>15</v>
      </c>
      <c r="F9" s="29">
        <f>IFERROR(VLOOKUP(E9,S6M1!$B$1:$C$161,2,0),0)</f>
        <v>916.9045207</v>
      </c>
      <c r="G9" s="28">
        <f>IFERROR(VLOOKUP($B9,S6M2!$A$1:$B$161,2,0),0)</f>
        <v>23</v>
      </c>
      <c r="H9" s="29">
        <f>IFERROR(VLOOKUP(G9,S6M2!$B$1:$C$161,2,0),0)</f>
        <v>608.3521919</v>
      </c>
      <c r="I9" s="28">
        <f>IFERROR(VLOOKUP($B9,S6M3!$A$1:$B$161,2,0),0)</f>
        <v>32</v>
      </c>
      <c r="J9" s="29">
        <f>IFERROR(VLOOKUP(I9,S6M3!$B$1:$C$161,2,0),0)</f>
        <v>475.682846</v>
      </c>
      <c r="K9" s="28">
        <f>IFERROR(VLOOKUP($B9,S6M4!$A$1:$B$161,2,0),0)</f>
        <v>52</v>
      </c>
      <c r="L9" s="29">
        <f>IFERROR(VLOOKUP(K9,S6M4!$B$1:$C$161,2,0),0)</f>
        <v>169.1794022</v>
      </c>
      <c r="M9" s="28">
        <f>IFERROR(VLOOKUP($B9,S6M5!$A$1:$B$161,2,0),0)</f>
        <v>36</v>
      </c>
      <c r="N9" s="29">
        <f>IFERROR(VLOOKUP(M9,S6M5!$B$1:$C$161,2,0),0)</f>
        <v>384.3208468</v>
      </c>
      <c r="O9" s="28">
        <f>IFERROR(VLOOKUP($B9,S6M6!$A$1:$B$161,2,0),0)</f>
        <v>0</v>
      </c>
      <c r="P9" s="29">
        <f>IFERROR(VLOOKUP(O9,S6M6!$B$1:$C$161,2,0),0)</f>
        <v>0</v>
      </c>
      <c r="Q9" s="28">
        <f>IFERROR(VLOOKUP($B9,S6M7!$A$1:$B$161,2,0),0)</f>
        <v>2</v>
      </c>
      <c r="R9" s="29">
        <f>IFERROR(VLOOKUP(Q9,S6M7!$B$1:$C$161,2,0),0)</f>
        <v>1664.913053</v>
      </c>
      <c r="S9" s="28">
        <f>IFERROR(VLOOKUP($B9,S6M8!$A$1:$B$161,2,0),0)</f>
        <v>6</v>
      </c>
      <c r="T9" s="29">
        <f>IFERROR(VLOOKUP(S9,S6M8!$B$1:$C$161,2,0),0)</f>
        <v>1136.962822</v>
      </c>
      <c r="U9" s="29">
        <f>IFERROR(VLOOKUP(E9,S6M1!$B$1:$C$161,2,0),0)</f>
        <v>916.9045207</v>
      </c>
      <c r="V9" s="29">
        <f>IFERROR(VLOOKUP(G9,S6M2!$B$1:$C$161,2,0),0)</f>
        <v>608.3521919</v>
      </c>
      <c r="W9" s="29">
        <f>IFERROR(VLOOKUP(I9,S6M3!$B$1:$C$161,2,0),0)</f>
        <v>475.682846</v>
      </c>
      <c r="X9" s="29">
        <f>IFERROR(VLOOKUP(K9,S6M4!$B$1:$C$161,2,0),0)</f>
        <v>169.1794022</v>
      </c>
      <c r="Y9" s="29">
        <f>IFERROR(VLOOKUP(M9,S6M5!$B$1:$C$161,2,0),0)</f>
        <v>384.3208468</v>
      </c>
      <c r="Z9" s="29">
        <f>IFERROR(VLOOKUP(O9,S6M6!$B$1:$C$161,2,0),0)</f>
        <v>0</v>
      </c>
      <c r="AA9" s="29">
        <f>IFERROR(VLOOKUP(Q9,S6M7!$B$1:$C$161,2,0),0)</f>
        <v>1664.913053</v>
      </c>
      <c r="AB9" s="29">
        <f>IFERROR(VLOOKUP(S9,S6M8!$B$1:$C$161,2,0),0)</f>
        <v>1136.962822</v>
      </c>
    </row>
    <row r="10">
      <c r="A10" s="7">
        <v>9.0</v>
      </c>
      <c r="B10" s="25" t="s">
        <v>140</v>
      </c>
      <c r="C10" s="26">
        <f t="shared" si="1"/>
        <v>5239.961309</v>
      </c>
      <c r="D10" s="27"/>
      <c r="E10" s="28">
        <f>IFERROR(VLOOKUP($B10,S6M1!$A$1:$B$161,2,0),0)</f>
        <v>57</v>
      </c>
      <c r="F10" s="29">
        <f>IFERROR(VLOOKUP(E10,S6M1!$B$1:$C$161,2,0),0)</f>
        <v>145.9370964</v>
      </c>
      <c r="G10" s="28">
        <f>IFERROR(VLOOKUP($B10,S6M2!$A$1:$B$161,2,0),0)</f>
        <v>0</v>
      </c>
      <c r="H10" s="29">
        <f>IFERROR(VLOOKUP(G10,S6M2!$B$1:$C$161,2,0),0)</f>
        <v>0</v>
      </c>
      <c r="I10" s="28">
        <f>IFERROR(VLOOKUP($B10,S6M3!$A$1:$B$161,2,0),0)</f>
        <v>10</v>
      </c>
      <c r="J10" s="29">
        <f>IFERROR(VLOOKUP(I10,S6M3!$B$1:$C$161,2,0),0)</f>
        <v>1073.615484</v>
      </c>
      <c r="K10" s="28">
        <f>IFERROR(VLOOKUP($B10,S6M4!$A$1:$B$161,2,0),0)</f>
        <v>2</v>
      </c>
      <c r="L10" s="29">
        <f>IFERROR(VLOOKUP(K10,S6M4!$B$1:$C$161,2,0),0)</f>
        <v>1851.347824</v>
      </c>
      <c r="M10" s="28">
        <f>IFERROR(VLOOKUP($B10,S6M5!$A$1:$B$161,2,0),0)</f>
        <v>14</v>
      </c>
      <c r="N10" s="29">
        <f>IFERROR(VLOOKUP(M10,S6M5!$B$1:$C$161,2,0),0)</f>
        <v>898.4738641</v>
      </c>
      <c r="O10" s="28">
        <f>IFERROR(VLOOKUP($B10,S6M6!$A$1:$B$161,2,0),0)</f>
        <v>0</v>
      </c>
      <c r="P10" s="29">
        <f>IFERROR(VLOOKUP(O10,S6M6!$B$1:$C$161,2,0),0)</f>
        <v>0</v>
      </c>
      <c r="Q10" s="28">
        <f>IFERROR(VLOOKUP($B10,S6M7!$A$1:$B$161,2,0),0)</f>
        <v>20</v>
      </c>
      <c r="R10" s="29">
        <f>IFERROR(VLOOKUP(Q10,S6M7!$B$1:$C$161,2,0),0)</f>
        <v>544.331054</v>
      </c>
      <c r="S10" s="28">
        <f>IFERROR(VLOOKUP($B10,S6M8!$A$1:$B$161,2,0),0)</f>
        <v>14</v>
      </c>
      <c r="T10" s="29">
        <f>IFERROR(VLOOKUP(S10,S6M8!$B$1:$C$161,2,0),0)</f>
        <v>726.2559867</v>
      </c>
      <c r="U10" s="29">
        <f>IFERROR(VLOOKUP(E10,S6M1!$B$1:$C$161,2,0),0)</f>
        <v>145.9370964</v>
      </c>
      <c r="V10" s="29">
        <f>IFERROR(VLOOKUP(G10,S6M2!$B$1:$C$161,2,0),0)</f>
        <v>0</v>
      </c>
      <c r="W10" s="29">
        <f>IFERROR(VLOOKUP(I10,S6M3!$B$1:$C$161,2,0),0)</f>
        <v>1073.615484</v>
      </c>
      <c r="X10" s="29">
        <f>IFERROR(VLOOKUP(K10,S6M4!$B$1:$C$161,2,0),0)</f>
        <v>1851.347824</v>
      </c>
      <c r="Y10" s="29">
        <f>IFERROR(VLOOKUP(M10,S6M5!$B$1:$C$161,2,0),0)</f>
        <v>898.4738641</v>
      </c>
      <c r="Z10" s="29">
        <f>IFERROR(VLOOKUP(O10,S6M6!$B$1:$C$161,2,0),0)</f>
        <v>0</v>
      </c>
      <c r="AA10" s="29">
        <f>IFERROR(VLOOKUP(Q10,S6M7!$B$1:$C$161,2,0),0)</f>
        <v>544.331054</v>
      </c>
      <c r="AB10" s="29">
        <f>IFERROR(VLOOKUP(S10,S6M8!$B$1:$C$161,2,0),0)</f>
        <v>726.2559867</v>
      </c>
    </row>
    <row r="11">
      <c r="A11" s="7">
        <v>10.0</v>
      </c>
      <c r="B11" s="25" t="s">
        <v>8</v>
      </c>
      <c r="C11" s="26">
        <f t="shared" si="1"/>
        <v>4908.420393</v>
      </c>
      <c r="D11" s="27"/>
      <c r="E11" s="28">
        <f>IFERROR(VLOOKUP($B11,S6M1!$A$1:$B$161,2,0),0)</f>
        <v>39</v>
      </c>
      <c r="F11" s="29">
        <f>IFERROR(VLOOKUP(E11,S6M1!$B$1:$C$161,2,0),0)</f>
        <v>401.1513628</v>
      </c>
      <c r="G11" s="28">
        <f>IFERROR(VLOOKUP($B11,S6M2!$A$1:$B$161,2,0),0)</f>
        <v>36</v>
      </c>
      <c r="H11" s="29">
        <f>IFERROR(VLOOKUP(G11,S6M2!$B$1:$C$161,2,0),0)</f>
        <v>341.8739796</v>
      </c>
      <c r="I11" s="28">
        <f>IFERROR(VLOOKUP($B11,S6M3!$A$1:$B$161,2,0),0)</f>
        <v>0</v>
      </c>
      <c r="J11" s="29">
        <f>IFERROR(VLOOKUP(I11,S6M3!$B$1:$C$161,2,0),0)</f>
        <v>0</v>
      </c>
      <c r="K11" s="28">
        <f>IFERROR(VLOOKUP($B11,S6M4!$A$1:$B$161,2,0),0)</f>
        <v>12</v>
      </c>
      <c r="L11" s="29">
        <f>IFERROR(VLOOKUP(K11,S6M4!$B$1:$C$161,2,0),0)</f>
        <v>995.1430805</v>
      </c>
      <c r="M11" s="28">
        <f>IFERROR(VLOOKUP($B11,S6M5!$A$1:$B$161,2,0),0)</f>
        <v>11</v>
      </c>
      <c r="N11" s="29">
        <f>IFERROR(VLOOKUP(M11,S6M5!$B$1:$C$161,2,0),0)</f>
        <v>1013.953934</v>
      </c>
      <c r="O11" s="28">
        <f>IFERROR(VLOOKUP($B11,S6M6!$A$1:$B$161,2,0),0)</f>
        <v>27</v>
      </c>
      <c r="P11" s="29">
        <f>IFERROR(VLOOKUP(O11,S6M6!$B$1:$C$161,2,0),0)</f>
        <v>582.5693409</v>
      </c>
      <c r="Q11" s="28">
        <f>IFERROR(VLOOKUP($B11,S6M7!$A$1:$B$161,2,0),0)</f>
        <v>8</v>
      </c>
      <c r="R11" s="29">
        <f>IFERROR(VLOOKUP(Q11,S6M7!$B$1:$C$161,2,0),0)</f>
        <v>1013.000895</v>
      </c>
      <c r="S11" s="28">
        <f>IFERROR(VLOOKUP($B11,S6M8!$A$1:$B$161,2,0),0)</f>
        <v>19</v>
      </c>
      <c r="T11" s="29">
        <f>IFERROR(VLOOKUP(S11,S6M8!$B$1:$C$161,2,0),0)</f>
        <v>560.7277997</v>
      </c>
      <c r="U11" s="29">
        <f>IFERROR(VLOOKUP(E11,S6M1!$B$1:$C$161,2,0),0)</f>
        <v>401.1513628</v>
      </c>
      <c r="V11" s="29">
        <f>IFERROR(VLOOKUP(G11,S6M2!$B$1:$C$161,2,0),0)</f>
        <v>341.8739796</v>
      </c>
      <c r="W11" s="29">
        <f>IFERROR(VLOOKUP(I11,S6M3!$B$1:$C$161,2,0),0)</f>
        <v>0</v>
      </c>
      <c r="X11" s="29">
        <f>IFERROR(VLOOKUP(K11,S6M4!$B$1:$C$161,2,0),0)</f>
        <v>995.1430805</v>
      </c>
      <c r="Y11" s="29">
        <f>IFERROR(VLOOKUP(M11,S6M5!$B$1:$C$161,2,0),0)</f>
        <v>1013.953934</v>
      </c>
      <c r="Z11" s="29">
        <f>IFERROR(VLOOKUP(O11,S6M6!$B$1:$C$161,2,0),0)</f>
        <v>582.5693409</v>
      </c>
      <c r="AA11" s="29">
        <f>IFERROR(VLOOKUP(Q11,S6M7!$B$1:$C$161,2,0),0)</f>
        <v>1013.000895</v>
      </c>
      <c r="AB11" s="29">
        <f>IFERROR(VLOOKUP(S11,S6M8!$B$1:$C$161,2,0),0)</f>
        <v>560.7277997</v>
      </c>
    </row>
    <row r="12">
      <c r="A12" s="7">
        <v>11.0</v>
      </c>
      <c r="B12" s="25" t="s">
        <v>12</v>
      </c>
      <c r="C12" s="26">
        <f t="shared" si="1"/>
        <v>4821.550915</v>
      </c>
      <c r="D12" s="27"/>
      <c r="E12" s="28">
        <f>IFERROR(VLOOKUP($B12,S6M1!$A$1:$B$161,2,0),0)</f>
        <v>12</v>
      </c>
      <c r="F12" s="29">
        <f>IFERROR(VLOOKUP(E12,S6M1!$B$1:$C$161,2,0),0)</f>
        <v>1023.370074</v>
      </c>
      <c r="G12" s="28">
        <f>IFERROR(VLOOKUP($B12,S6M2!$A$1:$B$161,2,0),0)</f>
        <v>1</v>
      </c>
      <c r="H12" s="29">
        <f>IFERROR(VLOOKUP(G12,S6M2!$B$1:$C$161,2,0),0)</f>
        <v>2169.670817</v>
      </c>
      <c r="I12" s="28">
        <f>IFERROR(VLOOKUP($B12,S6M3!$A$1:$B$161,2,0),0)</f>
        <v>25</v>
      </c>
      <c r="J12" s="29">
        <f>IFERROR(VLOOKUP(I12,S6M3!$B$1:$C$161,2,0),0)</f>
        <v>616.6441437</v>
      </c>
      <c r="K12" s="28">
        <f>IFERROR(VLOOKUP($B12,S6M4!$A$1:$B$161,2,0),0)</f>
        <v>47</v>
      </c>
      <c r="L12" s="29">
        <f>IFERROR(VLOOKUP(K12,S6M4!$B$1:$C$161,2,0),0)</f>
        <v>240.2442545</v>
      </c>
      <c r="M12" s="28">
        <f>IFERROR(VLOOKUP($B12,S6M5!$A$1:$B$161,2,0),0)</f>
        <v>46</v>
      </c>
      <c r="N12" s="29">
        <f>IFERROR(VLOOKUP(M12,S6M5!$B$1:$C$161,2,0),0)</f>
        <v>222.4470981</v>
      </c>
      <c r="O12" s="28">
        <f>IFERROR(VLOOKUP($B12,S6M6!$A$1:$B$161,2,0),0)</f>
        <v>47</v>
      </c>
      <c r="P12" s="29">
        <f>IFERROR(VLOOKUP(O12,S6M6!$B$1:$C$161,2,0),0)</f>
        <v>240.2442545</v>
      </c>
      <c r="Q12" s="28">
        <f>IFERROR(VLOOKUP($B12,S6M7!$A$1:$B$161,2,0),0)</f>
        <v>30</v>
      </c>
      <c r="R12" s="29">
        <f>IFERROR(VLOOKUP(Q12,S6M7!$B$1:$C$161,2,0),0)</f>
        <v>295.1151786</v>
      </c>
      <c r="S12" s="28">
        <f>IFERROR(VLOOKUP($B12,S6M8!$A$1:$B$161,2,0),0)</f>
        <v>32</v>
      </c>
      <c r="T12" s="29">
        <f>IFERROR(VLOOKUP(S12,S6M8!$B$1:$C$161,2,0),0)</f>
        <v>236.2621932</v>
      </c>
      <c r="U12" s="29">
        <f>IFERROR(VLOOKUP(E12,S6M1!$B$1:$C$161,2,0),0)</f>
        <v>1023.370074</v>
      </c>
      <c r="V12" s="29">
        <f>IFERROR(VLOOKUP(G12,S6M2!$B$1:$C$161,2,0),0)</f>
        <v>2169.670817</v>
      </c>
      <c r="W12" s="29">
        <f>IFERROR(VLOOKUP(I12,S6M3!$B$1:$C$161,2,0),0)</f>
        <v>616.6441437</v>
      </c>
      <c r="X12" s="29">
        <f>IFERROR(VLOOKUP(K12,S6M4!$B$1:$C$161,2,0),0)</f>
        <v>240.2442545</v>
      </c>
      <c r="Y12" s="29">
        <f>IFERROR(VLOOKUP(M12,S6M5!$B$1:$C$161,2,0),0)</f>
        <v>222.4470981</v>
      </c>
      <c r="Z12" s="29">
        <f>IFERROR(VLOOKUP(O12,S6M6!$B$1:$C$161,2,0),0)</f>
        <v>240.2442545</v>
      </c>
      <c r="AA12" s="29">
        <f>IFERROR(VLOOKUP(Q12,S6M7!$B$1:$C$161,2,0),0)</f>
        <v>295.1151786</v>
      </c>
      <c r="AB12" s="29">
        <f>IFERROR(VLOOKUP(S12,S6M8!$B$1:$C$161,2,0),0)</f>
        <v>236.2621932</v>
      </c>
    </row>
    <row r="13">
      <c r="A13" s="7">
        <v>12.0</v>
      </c>
      <c r="B13" s="25" t="s">
        <v>20</v>
      </c>
      <c r="C13" s="26">
        <f t="shared" si="1"/>
        <v>4752.225268</v>
      </c>
      <c r="D13" s="27"/>
      <c r="E13" s="28">
        <f>IFERROR(VLOOKUP($B13,S6M1!$A$1:$B$161,2,0),0)</f>
        <v>9</v>
      </c>
      <c r="F13" s="29">
        <f>IFERROR(VLOOKUP(E13,S6M1!$B$1:$C$161,2,0),0)</f>
        <v>1157.560749</v>
      </c>
      <c r="G13" s="28">
        <f>IFERROR(VLOOKUP($B13,S6M2!$A$1:$B$161,2,0),0)</f>
        <v>57</v>
      </c>
      <c r="H13" s="29">
        <f>IFERROR(VLOOKUP(G13,S6M2!$B$1:$C$161,2,0),0)</f>
        <v>13.85320554</v>
      </c>
      <c r="I13" s="28">
        <f>IFERROR(VLOOKUP($B13,S6M3!$A$1:$B$161,2,0),0)</f>
        <v>42</v>
      </c>
      <c r="J13" s="29">
        <f>IFERROR(VLOOKUP(I13,S6M3!$B$1:$C$161,2,0),0)</f>
        <v>305.5380937</v>
      </c>
      <c r="K13" s="28">
        <f>IFERROR(VLOOKUP($B13,S6M4!$A$1:$B$161,2,0),0)</f>
        <v>50</v>
      </c>
      <c r="L13" s="29">
        <f>IFERROR(VLOOKUP(K13,S6M4!$B$1:$C$161,2,0),0)</f>
        <v>197.1304564</v>
      </c>
      <c r="M13" s="28">
        <f>IFERROR(VLOOKUP($B13,S6M5!$A$1:$B$161,2,0),0)</f>
        <v>56</v>
      </c>
      <c r="N13" s="29">
        <f>IFERROR(VLOOKUP(M13,S6M5!$B$1:$C$161,2,0),0)</f>
        <v>79.41462025</v>
      </c>
      <c r="O13" s="28">
        <f>IFERROR(VLOOKUP($B13,S6M6!$A$1:$B$161,2,0),0)</f>
        <v>2</v>
      </c>
      <c r="P13" s="29">
        <f>IFERROR(VLOOKUP(O13,S6M6!$B$1:$C$161,2,0),0)</f>
        <v>1851.347824</v>
      </c>
      <c r="Q13" s="28">
        <f>IFERROR(VLOOKUP($B13,S6M7!$A$1:$B$161,2,0),0)</f>
        <v>6</v>
      </c>
      <c r="R13" s="29">
        <f>IFERROR(VLOOKUP(Q13,S6M7!$B$1:$C$161,2,0),0)</f>
        <v>1147.380319</v>
      </c>
      <c r="S13" s="28">
        <f>IFERROR(VLOOKUP($B13,S6M8!$A$1:$B$161,2,0),0)</f>
        <v>0</v>
      </c>
      <c r="T13" s="29">
        <f>IFERROR(VLOOKUP(S13,S6M8!$B$1:$C$161,2,0),0)</f>
        <v>0</v>
      </c>
      <c r="U13" s="29">
        <f>IFERROR(VLOOKUP(E13,S6M1!$B$1:$C$161,2,0),0)</f>
        <v>1157.560749</v>
      </c>
      <c r="V13" s="29">
        <f>IFERROR(VLOOKUP(G13,S6M2!$B$1:$C$161,2,0),0)</f>
        <v>13.85320554</v>
      </c>
      <c r="W13" s="29">
        <f>IFERROR(VLOOKUP(I13,S6M3!$B$1:$C$161,2,0),0)</f>
        <v>305.5380937</v>
      </c>
      <c r="X13" s="29">
        <f>IFERROR(VLOOKUP(K13,S6M4!$B$1:$C$161,2,0),0)</f>
        <v>197.1304564</v>
      </c>
      <c r="Y13" s="29">
        <f>IFERROR(VLOOKUP(M13,S6M5!$B$1:$C$161,2,0),0)</f>
        <v>79.41462025</v>
      </c>
      <c r="Z13" s="29">
        <f>IFERROR(VLOOKUP(O13,S6M6!$B$1:$C$161,2,0),0)</f>
        <v>1851.347824</v>
      </c>
      <c r="AA13" s="29">
        <f>IFERROR(VLOOKUP(Q13,S6M7!$B$1:$C$161,2,0),0)</f>
        <v>1147.380319</v>
      </c>
      <c r="AB13" s="29">
        <f>IFERROR(VLOOKUP(S13,S6M8!$B$1:$C$161,2,0),0)</f>
        <v>0</v>
      </c>
    </row>
    <row r="14">
      <c r="A14" s="7">
        <v>13.0</v>
      </c>
      <c r="B14" s="30" t="s">
        <v>35</v>
      </c>
      <c r="C14" s="26">
        <f t="shared" si="1"/>
        <v>4744.290212</v>
      </c>
      <c r="D14" s="27"/>
      <c r="E14" s="28">
        <f>IFERROR(VLOOKUP($B14,S6M1!$A$1:$B$161,2,0),0)</f>
        <v>0</v>
      </c>
      <c r="F14" s="29">
        <f>IFERROR(VLOOKUP(E14,S6M1!$B$1:$C$161,2,0),0)</f>
        <v>0</v>
      </c>
      <c r="G14" s="28">
        <f>IFERROR(VLOOKUP($B14,S6M2!$A$1:$B$161,2,0),0)</f>
        <v>17</v>
      </c>
      <c r="H14" s="29">
        <f>IFERROR(VLOOKUP(G14,S6M2!$B$1:$C$161,2,0),0)</f>
        <v>768.5827238</v>
      </c>
      <c r="I14" s="28">
        <f>IFERROR(VLOOKUP($B14,S6M3!$A$1:$B$161,2,0),0)</f>
        <v>8</v>
      </c>
      <c r="J14" s="29">
        <f>IFERROR(VLOOKUP(I14,S6M3!$B$1:$C$161,2,0),0)</f>
        <v>1177.254981</v>
      </c>
      <c r="K14" s="28">
        <f>IFERROR(VLOOKUP($B14,S6M4!$A$1:$B$161,2,0),0)</f>
        <v>17</v>
      </c>
      <c r="L14" s="29">
        <f>IFERROR(VLOOKUP(K14,S6M4!$B$1:$C$161,2,0),0)</f>
        <v>826.1025763</v>
      </c>
      <c r="M14" s="28">
        <f>IFERROR(VLOOKUP($B14,S6M5!$A$1:$B$161,2,0),0)</f>
        <v>16</v>
      </c>
      <c r="N14" s="29">
        <f>IFERROR(VLOOKUP(M14,S6M5!$B$1:$C$161,2,0),0)</f>
        <v>832.7680523</v>
      </c>
      <c r="O14" s="28">
        <f>IFERROR(VLOOKUP($B14,S6M6!$A$1:$B$161,2,0),0)</f>
        <v>57</v>
      </c>
      <c r="P14" s="29">
        <f>IFERROR(VLOOKUP(O14,S6M6!$B$1:$C$161,2,0),0)</f>
        <v>101.7480846</v>
      </c>
      <c r="Q14" s="28">
        <f>IFERROR(VLOOKUP($B14,S6M7!$A$1:$B$161,2,0),0)</f>
        <v>35</v>
      </c>
      <c r="R14" s="29">
        <f>IFERROR(VLOOKUP(Q14,S6M7!$B$1:$C$161,2,0),0)</f>
        <v>189.3056563</v>
      </c>
      <c r="S14" s="28">
        <f>IFERROR(VLOOKUP($B14,S6M8!$A$1:$B$161,2,0),0)</f>
        <v>11</v>
      </c>
      <c r="T14" s="29">
        <f>IFERROR(VLOOKUP(S14,S6M8!$B$1:$C$161,2,0),0)</f>
        <v>848.5281374</v>
      </c>
      <c r="U14" s="29">
        <f>IFERROR(VLOOKUP(E14,S6M1!$B$1:$C$161,2,0),0)</f>
        <v>0</v>
      </c>
      <c r="V14" s="29">
        <f>IFERROR(VLOOKUP(G14,S6M2!$B$1:$C$161,2,0),0)</f>
        <v>768.5827238</v>
      </c>
      <c r="W14" s="29">
        <f>IFERROR(VLOOKUP(I14,S6M3!$B$1:$C$161,2,0),0)</f>
        <v>1177.254981</v>
      </c>
      <c r="X14" s="29">
        <f>IFERROR(VLOOKUP(K14,S6M4!$B$1:$C$161,2,0),0)</f>
        <v>826.1025763</v>
      </c>
      <c r="Y14" s="29">
        <f>IFERROR(VLOOKUP(M14,S6M5!$B$1:$C$161,2,0),0)</f>
        <v>832.7680523</v>
      </c>
      <c r="Z14" s="29">
        <f>IFERROR(VLOOKUP(O14,S6M6!$B$1:$C$161,2,0),0)</f>
        <v>101.7480846</v>
      </c>
      <c r="AA14" s="29">
        <f>IFERROR(VLOOKUP(Q14,S6M7!$B$1:$C$161,2,0),0)</f>
        <v>189.3056563</v>
      </c>
      <c r="AB14" s="29">
        <f>IFERROR(VLOOKUP(S14,S6M8!$B$1:$C$161,2,0),0)</f>
        <v>848.5281374</v>
      </c>
    </row>
    <row r="15">
      <c r="A15" s="7">
        <v>15.0</v>
      </c>
      <c r="B15" s="12" t="s">
        <v>19</v>
      </c>
      <c r="C15" s="26">
        <f t="shared" si="1"/>
        <v>4610.349193</v>
      </c>
      <c r="D15" s="27"/>
      <c r="E15" s="28">
        <f>IFERROR(VLOOKUP($B15,S6M1!$A$1:$B$161,2,0),0)</f>
        <v>3</v>
      </c>
      <c r="F15" s="29">
        <f>IFERROR(VLOOKUP(E15,S6M1!$B$1:$C$161,2,0),0)</f>
        <v>1675.779181</v>
      </c>
      <c r="G15" s="28">
        <f>IFERROR(VLOOKUP($B15,S6M2!$A$1:$B$161,2,0),0)</f>
        <v>30</v>
      </c>
      <c r="H15" s="29">
        <f>IFERROR(VLOOKUP(G15,S6M2!$B$1:$C$161,2,0),0)</f>
        <v>455.4038622</v>
      </c>
      <c r="I15" s="28">
        <f>IFERROR(VLOOKUP($B15,S6M3!$A$1:$B$161,2,0),0)</f>
        <v>13</v>
      </c>
      <c r="J15" s="29">
        <f>IFERROR(VLOOKUP(I15,S6M3!$B$1:$C$161,2,0),0)</f>
        <v>949.5970232</v>
      </c>
      <c r="K15" s="28">
        <f>IFERROR(VLOOKUP($B15,S6M4!$A$1:$B$161,2,0),0)</f>
        <v>45</v>
      </c>
      <c r="L15" s="29">
        <f>IFERROR(VLOOKUP(K15,S6M4!$B$1:$C$161,2,0),0)</f>
        <v>269.8558497</v>
      </c>
      <c r="M15" s="28">
        <f>IFERROR(VLOOKUP($B15,S6M5!$A$1:$B$161,2,0),0)</f>
        <v>61</v>
      </c>
      <c r="N15" s="29">
        <f>IFERROR(VLOOKUP(M15,S6M5!$B$1:$C$161,2,0),0)</f>
        <v>12.95578586</v>
      </c>
      <c r="O15" s="28">
        <f>IFERROR(VLOOKUP($B15,S6M6!$A$1:$B$161,2,0),0)</f>
        <v>20</v>
      </c>
      <c r="P15" s="29">
        <f>IFERROR(VLOOKUP(O15,S6M6!$B$1:$C$161,2,0),0)</f>
        <v>743.6352778</v>
      </c>
      <c r="Q15" s="28">
        <f>IFERROR(VLOOKUP($B15,S6M7!$A$1:$B$161,2,0),0)</f>
        <v>0</v>
      </c>
      <c r="R15" s="29">
        <f>IFERROR(VLOOKUP(Q15,S6M7!$B$1:$C$161,2,0),0)</f>
        <v>0</v>
      </c>
      <c r="S15" s="28">
        <f>IFERROR(VLOOKUP($B15,S6M8!$A$1:$B$161,2,0),0)</f>
        <v>21</v>
      </c>
      <c r="T15" s="29">
        <f>IFERROR(VLOOKUP(S15,S6M8!$B$1:$C$161,2,0),0)</f>
        <v>503.122213</v>
      </c>
      <c r="U15" s="29">
        <f>IFERROR(VLOOKUP(E15,S6M1!$B$1:$C$161,2,0),0)</f>
        <v>1675.779181</v>
      </c>
      <c r="V15" s="29">
        <f>IFERROR(VLOOKUP(G15,S6M2!$B$1:$C$161,2,0),0)</f>
        <v>455.4038622</v>
      </c>
      <c r="W15" s="29">
        <f>IFERROR(VLOOKUP(I15,S6M3!$B$1:$C$161,2,0),0)</f>
        <v>949.5970232</v>
      </c>
      <c r="X15" s="29">
        <f>IFERROR(VLOOKUP(K15,S6M4!$B$1:$C$161,2,0),0)</f>
        <v>269.8558497</v>
      </c>
      <c r="Y15" s="29">
        <f>IFERROR(VLOOKUP(M15,S6M5!$B$1:$C$161,2,0),0)</f>
        <v>12.95578586</v>
      </c>
      <c r="Z15" s="29">
        <f>IFERROR(VLOOKUP(O15,S6M6!$B$1:$C$161,2,0),0)</f>
        <v>743.6352778</v>
      </c>
      <c r="AA15" s="29">
        <f>IFERROR(VLOOKUP(Q15,S6M7!$B$1:$C$161,2,0),0)</f>
        <v>0</v>
      </c>
      <c r="AB15" s="29">
        <f>IFERROR(VLOOKUP(S15,S6M8!$B$1:$C$161,2,0),0)</f>
        <v>503.122213</v>
      </c>
    </row>
    <row r="16">
      <c r="A16" s="7">
        <v>14.0</v>
      </c>
      <c r="B16" s="25" t="s">
        <v>26</v>
      </c>
      <c r="C16" s="26">
        <f t="shared" si="1"/>
        <v>4601.527878</v>
      </c>
      <c r="D16" s="27"/>
      <c r="E16" s="28">
        <f>IFERROR(VLOOKUP($B16,S6M1!$A$1:$B$161,2,0),0)</f>
        <v>10</v>
      </c>
      <c r="F16" s="29">
        <f>IFERROR(VLOOKUP(E16,S6M1!$B$1:$C$161,2,0),0)</f>
        <v>1108.677364</v>
      </c>
      <c r="G16" s="28">
        <f>IFERROR(VLOOKUP($B16,S6M2!$A$1:$B$161,2,0),0)</f>
        <v>42</v>
      </c>
      <c r="H16" s="29">
        <f>IFERROR(VLOOKUP(G16,S6M2!$B$1:$C$161,2,0),0)</f>
        <v>239.2360658</v>
      </c>
      <c r="I16" s="28">
        <f>IFERROR(VLOOKUP($B16,S6M3!$A$1:$B$161,2,0),0)</f>
        <v>60</v>
      </c>
      <c r="J16" s="29">
        <f>IFERROR(VLOOKUP(I16,S6M3!$B$1:$C$161,2,0),0)</f>
        <v>50.81327482</v>
      </c>
      <c r="K16" s="28">
        <f>IFERROR(VLOOKUP($B16,S6M4!$A$1:$B$161,2,0),0)</f>
        <v>4</v>
      </c>
      <c r="L16" s="29">
        <f>IFERROR(VLOOKUP(K16,S6M4!$B$1:$C$161,2,0),0)</f>
        <v>1507.369789</v>
      </c>
      <c r="M16" s="28">
        <f>IFERROR(VLOOKUP($B16,S6M5!$A$1:$B$161,2,0),0)</f>
        <v>22</v>
      </c>
      <c r="N16" s="29">
        <f>IFERROR(VLOOKUP(M16,S6M5!$B$1:$C$161,2,0),0)</f>
        <v>668.729591</v>
      </c>
      <c r="O16" s="28">
        <f>IFERROR(VLOOKUP($B16,S6M6!$A$1:$B$161,2,0),0)</f>
        <v>26</v>
      </c>
      <c r="P16" s="29">
        <f>IFERROR(VLOOKUP(O16,S6M6!$B$1:$C$161,2,0),0)</f>
        <v>603.5680462</v>
      </c>
      <c r="Q16" s="28">
        <f>IFERROR(VLOOKUP($B16,S6M7!$A$1:$B$161,2,0),0)</f>
        <v>44</v>
      </c>
      <c r="R16" s="29">
        <f>IFERROR(VLOOKUP(Q16,S6M7!$B$1:$C$161,2,0),0)</f>
        <v>17.87793824</v>
      </c>
      <c r="S16" s="28">
        <f>IFERROR(VLOOKUP($B16,S6M8!$A$1:$B$161,2,0),0)</f>
        <v>24</v>
      </c>
      <c r="T16" s="29">
        <f>IFERROR(VLOOKUP(S16,S6M8!$B$1:$C$161,2,0),0)</f>
        <v>423.133748</v>
      </c>
      <c r="U16" s="29">
        <f>IFERROR(VLOOKUP(E16,S6M1!$B$1:$C$161,2,0),0)</f>
        <v>1108.677364</v>
      </c>
      <c r="V16" s="29">
        <f>IFERROR(VLOOKUP(G16,S6M2!$B$1:$C$161,2,0),0)</f>
        <v>239.2360658</v>
      </c>
      <c r="W16" s="29">
        <f>IFERROR(VLOOKUP(I16,S6M3!$B$1:$C$161,2,0),0)</f>
        <v>50.81327482</v>
      </c>
      <c r="X16" s="29">
        <f>IFERROR(VLOOKUP(K16,S6M4!$B$1:$C$161,2,0),0)</f>
        <v>1507.369789</v>
      </c>
      <c r="Y16" s="29">
        <f>IFERROR(VLOOKUP(M16,S6M5!$B$1:$C$161,2,0),0)</f>
        <v>668.729591</v>
      </c>
      <c r="Z16" s="29">
        <f>IFERROR(VLOOKUP(O16,S6M6!$B$1:$C$161,2,0),0)</f>
        <v>603.5680462</v>
      </c>
      <c r="AA16" s="29">
        <f>IFERROR(VLOOKUP(Q16,S6M7!$B$1:$C$161,2,0),0)</f>
        <v>17.87793824</v>
      </c>
      <c r="AB16" s="29">
        <f>IFERROR(VLOOKUP(S16,S6M8!$B$1:$C$161,2,0),0)</f>
        <v>423.133748</v>
      </c>
    </row>
    <row r="17">
      <c r="A17" s="7">
        <v>16.0</v>
      </c>
      <c r="B17" s="25" t="s">
        <v>23</v>
      </c>
      <c r="C17" s="26">
        <f t="shared" si="1"/>
        <v>4538.172754</v>
      </c>
      <c r="D17" s="27"/>
      <c r="E17" s="28">
        <f>IFERROR(VLOOKUP($B17,S6M1!$A$1:$B$161,2,0),0)</f>
        <v>25</v>
      </c>
      <c r="F17" s="29">
        <f>IFERROR(VLOOKUP(E17,S6M1!$B$1:$C$161,2,0),0)</f>
        <v>657.5379802</v>
      </c>
      <c r="G17" s="28">
        <f>IFERROR(VLOOKUP($B17,S6M2!$A$1:$B$161,2,0),0)</f>
        <v>15</v>
      </c>
      <c r="H17" s="29">
        <f>IFERROR(VLOOKUP(G17,S6M2!$B$1:$C$161,2,0),0)</f>
        <v>831.696038</v>
      </c>
      <c r="I17" s="28">
        <f>IFERROR(VLOOKUP($B17,S6M3!$A$1:$B$161,2,0),0)</f>
        <v>0</v>
      </c>
      <c r="J17" s="29">
        <f>IFERROR(VLOOKUP(I17,S6M3!$B$1:$C$161,2,0),0)</f>
        <v>0</v>
      </c>
      <c r="K17" s="28">
        <f>IFERROR(VLOOKUP($B17,S6M4!$A$1:$B$161,2,0),0)</f>
        <v>14</v>
      </c>
      <c r="L17" s="29">
        <f>IFERROR(VLOOKUP(K17,S6M4!$B$1:$C$161,2,0),0)</f>
        <v>921.3892409</v>
      </c>
      <c r="M17" s="28">
        <f>IFERROR(VLOOKUP($B17,S6M5!$A$1:$B$161,2,0),0)</f>
        <v>24</v>
      </c>
      <c r="N17" s="29">
        <f>IFERROR(VLOOKUP(M17,S6M5!$B$1:$C$161,2,0),0)</f>
        <v>621.6229014</v>
      </c>
      <c r="O17" s="28">
        <f>IFERROR(VLOOKUP($B17,S6M6!$A$1:$B$161,2,0),0)</f>
        <v>31</v>
      </c>
      <c r="P17" s="29">
        <f>IFERROR(VLOOKUP(O17,S6M6!$B$1:$C$161,2,0),0)</f>
        <v>503.5510004</v>
      </c>
      <c r="Q17" s="28">
        <f>IFERROR(VLOOKUP($B17,S6M7!$A$1:$B$161,2,0),0)</f>
        <v>0</v>
      </c>
      <c r="R17" s="29">
        <f>IFERROR(VLOOKUP(Q17,S6M7!$B$1:$C$161,2,0),0)</f>
        <v>0</v>
      </c>
      <c r="S17" s="28">
        <f>IFERROR(VLOOKUP($B17,S6M8!$A$1:$B$161,2,0),0)</f>
        <v>8</v>
      </c>
      <c r="T17" s="29">
        <f>IFERROR(VLOOKUP(S17,S6M8!$B$1:$C$161,2,0),0)</f>
        <v>1002.375594</v>
      </c>
      <c r="U17" s="29">
        <f>IFERROR(VLOOKUP(E17,S6M1!$B$1:$C$161,2,0),0)</f>
        <v>657.5379802</v>
      </c>
      <c r="V17" s="29">
        <f>IFERROR(VLOOKUP(G17,S6M2!$B$1:$C$161,2,0),0)</f>
        <v>831.696038</v>
      </c>
      <c r="W17" s="29">
        <f>IFERROR(VLOOKUP(I17,S6M3!$B$1:$C$161,2,0),0)</f>
        <v>0</v>
      </c>
      <c r="X17" s="29">
        <f>IFERROR(VLOOKUP(K17,S6M4!$B$1:$C$161,2,0),0)</f>
        <v>921.3892409</v>
      </c>
      <c r="Y17" s="29">
        <f>IFERROR(VLOOKUP(M17,S6M5!$B$1:$C$161,2,0),0)</f>
        <v>621.6229014</v>
      </c>
      <c r="Z17" s="29">
        <f>IFERROR(VLOOKUP(O17,S6M6!$B$1:$C$161,2,0),0)</f>
        <v>503.5510004</v>
      </c>
      <c r="AA17" s="29">
        <f>IFERROR(VLOOKUP(Q17,S6M7!$B$1:$C$161,2,0),0)</f>
        <v>0</v>
      </c>
      <c r="AB17" s="29">
        <f>IFERROR(VLOOKUP(S17,S6M8!$B$1:$C$161,2,0),0)</f>
        <v>1002.375594</v>
      </c>
    </row>
    <row r="18">
      <c r="A18" s="7">
        <v>17.0</v>
      </c>
      <c r="B18" s="25" t="s">
        <v>22</v>
      </c>
      <c r="C18" s="26">
        <f t="shared" si="1"/>
        <v>4468.480641</v>
      </c>
      <c r="D18" s="27"/>
      <c r="E18" s="28">
        <f>IFERROR(VLOOKUP($B18,S6M1!$A$1:$B$161,2,0),0)</f>
        <v>7</v>
      </c>
      <c r="F18" s="29">
        <f>IFERROR(VLOOKUP(E18,S6M1!$B$1:$C$161,2,0),0)</f>
        <v>1273.709384</v>
      </c>
      <c r="G18" s="28">
        <f>IFERROR(VLOOKUP($B18,S6M2!$A$1:$B$161,2,0),0)</f>
        <v>10</v>
      </c>
      <c r="H18" s="29">
        <f>IFERROR(VLOOKUP(G18,S6M2!$B$1:$C$161,2,0),0)</f>
        <v>1027.448894</v>
      </c>
      <c r="I18" s="28">
        <f>IFERROR(VLOOKUP($B18,S6M3!$A$1:$B$161,2,0),0)</f>
        <v>9</v>
      </c>
      <c r="J18" s="29">
        <f>IFERROR(VLOOKUP(I18,S6M3!$B$1:$C$161,2,0),0)</f>
        <v>1122.682799</v>
      </c>
      <c r="K18" s="28">
        <f>IFERROR(VLOOKUP($B18,S6M4!$A$1:$B$161,2,0),0)</f>
        <v>63</v>
      </c>
      <c r="L18" s="29">
        <f>IFERROR(VLOOKUP(K18,S6M4!$B$1:$C$161,2,0),0)</f>
        <v>24.80846124</v>
      </c>
      <c r="M18" s="28">
        <f>IFERROR(VLOOKUP($B18,S6M5!$A$1:$B$161,2,0),0)</f>
        <v>60</v>
      </c>
      <c r="N18" s="29">
        <f>IFERROR(VLOOKUP(M18,S6M5!$B$1:$C$161,2,0),0)</f>
        <v>26.01886831</v>
      </c>
      <c r="O18" s="28">
        <f>IFERROR(VLOOKUP($B18,S6M6!$A$1:$B$161,2,0),0)</f>
        <v>64</v>
      </c>
      <c r="P18" s="29">
        <f>IFERROR(VLOOKUP(O18,S6M6!$B$1:$C$161,2,0),0)</f>
        <v>12.35549007</v>
      </c>
      <c r="Q18" s="28">
        <f>IFERROR(VLOOKUP($B18,S6M7!$A$1:$B$161,2,0),0)</f>
        <v>9</v>
      </c>
      <c r="R18" s="29">
        <f>IFERROR(VLOOKUP(Q18,S6M7!$B$1:$C$161,2,0),0)</f>
        <v>957.02322</v>
      </c>
      <c r="S18" s="28">
        <f>IFERROR(VLOOKUP($B18,S6M8!$A$1:$B$161,2,0),0)</f>
        <v>42</v>
      </c>
      <c r="T18" s="29">
        <f>IFERROR(VLOOKUP(S18,S6M8!$B$1:$C$161,2,0),0)</f>
        <v>36.78901438</v>
      </c>
      <c r="U18" s="29">
        <f>IFERROR(VLOOKUP(E18,S6M1!$B$1:$C$161,2,0),0)</f>
        <v>1273.709384</v>
      </c>
      <c r="V18" s="29">
        <f>IFERROR(VLOOKUP(G18,S6M2!$B$1:$C$161,2,0),0)</f>
        <v>1027.448894</v>
      </c>
      <c r="W18" s="29">
        <f>IFERROR(VLOOKUP(I18,S6M3!$B$1:$C$161,2,0),0)</f>
        <v>1122.682799</v>
      </c>
      <c r="X18" s="29">
        <f>IFERROR(VLOOKUP(K18,S6M4!$B$1:$C$161,2,0),0)</f>
        <v>24.80846124</v>
      </c>
      <c r="Y18" s="29">
        <f>IFERROR(VLOOKUP(M18,S6M5!$B$1:$C$161,2,0),0)</f>
        <v>26.01886831</v>
      </c>
      <c r="Z18" s="29">
        <f>IFERROR(VLOOKUP(O18,S6M6!$B$1:$C$161,2,0),0)</f>
        <v>12.35549007</v>
      </c>
      <c r="AA18" s="29">
        <f>IFERROR(VLOOKUP(Q18,S6M7!$B$1:$C$161,2,0),0)</f>
        <v>957.02322</v>
      </c>
      <c r="AB18" s="29">
        <f>IFERROR(VLOOKUP(S18,S6M8!$B$1:$C$161,2,0),0)</f>
        <v>36.78901438</v>
      </c>
    </row>
    <row r="19">
      <c r="A19" s="7">
        <v>18.0</v>
      </c>
      <c r="B19" s="25" t="s">
        <v>43</v>
      </c>
      <c r="C19" s="26">
        <f t="shared" si="1"/>
        <v>4346.548845</v>
      </c>
      <c r="D19" s="27"/>
      <c r="E19" s="28">
        <f>IFERROR(VLOOKUP($B19,S6M1!$A$1:$B$161,2,0),0)</f>
        <v>28</v>
      </c>
      <c r="F19" s="29">
        <f>IFERROR(VLOOKUP(E19,S6M1!$B$1:$C$161,2,0),0)</f>
        <v>595.5901653</v>
      </c>
      <c r="G19" s="28">
        <f>IFERROR(VLOOKUP($B19,S6M2!$A$1:$B$161,2,0),0)</f>
        <v>0</v>
      </c>
      <c r="H19" s="29">
        <f>IFERROR(VLOOKUP(G19,S6M2!$B$1:$C$161,2,0),0)</f>
        <v>0</v>
      </c>
      <c r="I19" s="28">
        <f>IFERROR(VLOOKUP($B19,S6M3!$A$1:$B$161,2,0),0)</f>
        <v>2</v>
      </c>
      <c r="J19" s="29">
        <f>IFERROR(VLOOKUP(I19,S6M3!$B$1:$C$161,2,0),0)</f>
        <v>1843.271028</v>
      </c>
      <c r="K19" s="28">
        <f>IFERROR(VLOOKUP($B19,S6M4!$A$1:$B$161,2,0),0)</f>
        <v>15</v>
      </c>
      <c r="L19" s="29">
        <f>IFERROR(VLOOKUP(K19,S6M4!$B$1:$C$161,2,0),0)</f>
        <v>887.8756775</v>
      </c>
      <c r="M19" s="28">
        <f>IFERROR(VLOOKUP($B19,S6M5!$A$1:$B$161,2,0),0)</f>
        <v>51</v>
      </c>
      <c r="N19" s="29">
        <f>IFERROR(VLOOKUP(M19,S6M5!$B$1:$C$161,2,0),0)</f>
        <v>149.0377759</v>
      </c>
      <c r="O19" s="28">
        <f>IFERROR(VLOOKUP($B19,S6M6!$A$1:$B$161,2,0),0)</f>
        <v>38</v>
      </c>
      <c r="P19" s="29">
        <f>IFERROR(VLOOKUP(O19,S6M6!$B$1:$C$161,2,0),0)</f>
        <v>380.034334</v>
      </c>
      <c r="Q19" s="28">
        <f>IFERROR(VLOOKUP($B19,S6M7!$A$1:$B$161,2,0),0)</f>
        <v>29</v>
      </c>
      <c r="R19" s="29">
        <f>IFERROR(VLOOKUP(Q19,S6M7!$B$1:$C$161,2,0),0)</f>
        <v>317.4688252</v>
      </c>
      <c r="S19" s="28">
        <f>IFERROR(VLOOKUP($B19,S6M8!$A$1:$B$161,2,0),0)</f>
        <v>35</v>
      </c>
      <c r="T19" s="29">
        <f>IFERROR(VLOOKUP(S19,S6M8!$B$1:$C$161,2,0),0)</f>
        <v>173.2710384</v>
      </c>
      <c r="U19" s="29">
        <f>IFERROR(VLOOKUP(E19,S6M1!$B$1:$C$161,2,0),0)</f>
        <v>595.5901653</v>
      </c>
      <c r="V19" s="29">
        <f>IFERROR(VLOOKUP(G19,S6M2!$B$1:$C$161,2,0),0)</f>
        <v>0</v>
      </c>
      <c r="W19" s="29">
        <f>IFERROR(VLOOKUP(I19,S6M3!$B$1:$C$161,2,0),0)</f>
        <v>1843.271028</v>
      </c>
      <c r="X19" s="29">
        <f>IFERROR(VLOOKUP(K19,S6M4!$B$1:$C$161,2,0),0)</f>
        <v>887.8756775</v>
      </c>
      <c r="Y19" s="29">
        <f>IFERROR(VLOOKUP(M19,S6M5!$B$1:$C$161,2,0),0)</f>
        <v>149.0377759</v>
      </c>
      <c r="Z19" s="29">
        <f>IFERROR(VLOOKUP(O19,S6M6!$B$1:$C$161,2,0),0)</f>
        <v>380.034334</v>
      </c>
      <c r="AA19" s="29">
        <f>IFERROR(VLOOKUP(Q19,S6M7!$B$1:$C$161,2,0),0)</f>
        <v>317.4688252</v>
      </c>
      <c r="AB19" s="29">
        <f>IFERROR(VLOOKUP(S19,S6M8!$B$1:$C$161,2,0),0)</f>
        <v>173.2710384</v>
      </c>
    </row>
    <row r="20">
      <c r="A20" s="7">
        <v>19.0</v>
      </c>
      <c r="B20" s="25" t="s">
        <v>45</v>
      </c>
      <c r="C20" s="26">
        <f t="shared" si="1"/>
        <v>4301.685954</v>
      </c>
      <c r="D20" s="27"/>
      <c r="E20" s="28">
        <f>IFERROR(VLOOKUP($B20,S6M1!$A$1:$B$161,2,0),0)</f>
        <v>26</v>
      </c>
      <c r="F20" s="29">
        <f>IFERROR(VLOOKUP(E20,S6M1!$B$1:$C$161,2,0),0)</f>
        <v>636.3239763</v>
      </c>
      <c r="G20" s="28">
        <f>IFERROR(VLOOKUP($B20,S6M2!$A$1:$B$161,2,0),0)</f>
        <v>38</v>
      </c>
      <c r="H20" s="29">
        <f>IFERROR(VLOOKUP(G20,S6M2!$B$1:$C$161,2,0),0)</f>
        <v>306.621842</v>
      </c>
      <c r="I20" s="28">
        <f>IFERROR(VLOOKUP($B20,S6M3!$A$1:$B$161,2,0),0)</f>
        <v>57</v>
      </c>
      <c r="J20" s="29">
        <f>IFERROR(VLOOKUP(I20,S6M3!$B$1:$C$161,2,0),0)</f>
        <v>90.07086481</v>
      </c>
      <c r="K20" s="28">
        <f>IFERROR(VLOOKUP($B20,S6M4!$A$1:$B$161,2,0),0)</f>
        <v>8</v>
      </c>
      <c r="L20" s="29">
        <f>IFERROR(VLOOKUP(K20,S6M4!$B$1:$C$161,2,0),0)</f>
        <v>1184.424353</v>
      </c>
      <c r="M20" s="28">
        <f>IFERROR(VLOOKUP($B20,S6M5!$A$1:$B$161,2,0),0)</f>
        <v>30</v>
      </c>
      <c r="N20" s="29">
        <f>IFERROR(VLOOKUP(M20,S6M5!$B$1:$C$161,2,0),0)</f>
        <v>495.069173</v>
      </c>
      <c r="O20" s="28">
        <f>IFERROR(VLOOKUP($B20,S6M6!$A$1:$B$161,2,0),0)</f>
        <v>22</v>
      </c>
      <c r="P20" s="29">
        <f>IFERROR(VLOOKUP(O20,S6M6!$B$1:$C$161,2,0),0)</f>
        <v>693.8534545</v>
      </c>
      <c r="Q20" s="28">
        <f>IFERROR(VLOOKUP($B20,S6M7!$A$1:$B$161,2,0),0)</f>
        <v>0</v>
      </c>
      <c r="R20" s="29">
        <f>IFERROR(VLOOKUP(Q20,S6M7!$B$1:$C$161,2,0),0)</f>
        <v>0</v>
      </c>
      <c r="S20" s="28">
        <f>IFERROR(VLOOKUP($B20,S6M8!$A$1:$B$161,2,0),0)</f>
        <v>10</v>
      </c>
      <c r="T20" s="29">
        <f>IFERROR(VLOOKUP(S20,S6M8!$B$1:$C$161,2,0),0)</f>
        <v>895.3222896</v>
      </c>
      <c r="U20" s="29">
        <f>IFERROR(VLOOKUP(E20,S6M1!$B$1:$C$161,2,0),0)</f>
        <v>636.3239763</v>
      </c>
      <c r="V20" s="29">
        <f>IFERROR(VLOOKUP(G20,S6M2!$B$1:$C$161,2,0),0)</f>
        <v>306.621842</v>
      </c>
      <c r="W20" s="29">
        <f>IFERROR(VLOOKUP(I20,S6M3!$B$1:$C$161,2,0),0)</f>
        <v>90.07086481</v>
      </c>
      <c r="X20" s="29">
        <f>IFERROR(VLOOKUP(K20,S6M4!$B$1:$C$161,2,0),0)</f>
        <v>1184.424353</v>
      </c>
      <c r="Y20" s="29">
        <f>IFERROR(VLOOKUP(M20,S6M5!$B$1:$C$161,2,0),0)</f>
        <v>495.069173</v>
      </c>
      <c r="Z20" s="29">
        <f>IFERROR(VLOOKUP(O20,S6M6!$B$1:$C$161,2,0),0)</f>
        <v>693.8534545</v>
      </c>
      <c r="AA20" s="29">
        <f>IFERROR(VLOOKUP(Q20,S6M7!$B$1:$C$161,2,0),0)</f>
        <v>0</v>
      </c>
      <c r="AB20" s="29">
        <f>IFERROR(VLOOKUP(S20,S6M8!$B$1:$C$161,2,0),0)</f>
        <v>895.3222896</v>
      </c>
    </row>
    <row r="21">
      <c r="A21" s="7">
        <v>20.0</v>
      </c>
      <c r="B21" s="12" t="s">
        <v>50</v>
      </c>
      <c r="C21" s="26">
        <f t="shared" si="1"/>
        <v>4269.634753</v>
      </c>
      <c r="D21" s="27"/>
      <c r="E21" s="28">
        <f>IFERROR(VLOOKUP($B21,S6M1!$A$1:$B$161,2,0),0)</f>
        <v>61</v>
      </c>
      <c r="F21" s="29">
        <f>IFERROR(VLOOKUP(E21,S6M1!$B$1:$C$161,2,0),0)</f>
        <v>95.65566542</v>
      </c>
      <c r="G21" s="28">
        <f>IFERROR(VLOOKUP($B21,S6M2!$A$1:$B$161,2,0),0)</f>
        <v>40</v>
      </c>
      <c r="H21" s="29">
        <f>IFERROR(VLOOKUP(G21,S6M2!$B$1:$C$161,2,0),0)</f>
        <v>272.4435302</v>
      </c>
      <c r="I21" s="28">
        <f>IFERROR(VLOOKUP($B21,S6M3!$A$1:$B$161,2,0),0)</f>
        <v>6</v>
      </c>
      <c r="J21" s="29">
        <f>IFERROR(VLOOKUP(I21,S6M3!$B$1:$C$161,2,0),0)</f>
        <v>1310.222905</v>
      </c>
      <c r="K21" s="28">
        <f>IFERROR(VLOOKUP($B21,S6M4!$A$1:$B$161,2,0),0)</f>
        <v>18</v>
      </c>
      <c r="L21" s="29">
        <f>IFERROR(VLOOKUP(K21,S6M4!$B$1:$C$161,2,0),0)</f>
        <v>797.4155515</v>
      </c>
      <c r="M21" s="28">
        <f>IFERROR(VLOOKUP($B21,S6M5!$A$1:$B$161,2,0),0)</f>
        <v>5</v>
      </c>
      <c r="N21" s="29">
        <f>IFERROR(VLOOKUP(M21,S6M5!$B$1:$C$161,2,0),0)</f>
        <v>1380.157261</v>
      </c>
      <c r="O21" s="28">
        <f>IFERROR(VLOOKUP($B21,S6M6!$A$1:$B$161,2,0),0)</f>
        <v>36</v>
      </c>
      <c r="P21" s="29">
        <f>IFERROR(VLOOKUP(O21,S6M6!$B$1:$C$161,2,0),0)</f>
        <v>413.73984</v>
      </c>
      <c r="Q21" s="28">
        <f>IFERROR(VLOOKUP($B21,S6M7!$A$1:$B$161,2,0),0)</f>
        <v>0</v>
      </c>
      <c r="R21" s="29">
        <f>IFERROR(VLOOKUP(Q21,S6M7!$B$1:$C$161,2,0),0)</f>
        <v>0</v>
      </c>
      <c r="S21" s="28">
        <f>IFERROR(VLOOKUP($B21,S6M8!$A$1:$B$161,2,0),0)</f>
        <v>0</v>
      </c>
      <c r="T21" s="29">
        <f>IFERROR(VLOOKUP(S21,S6M8!$B$1:$C$161,2,0),0)</f>
        <v>0</v>
      </c>
      <c r="U21" s="29">
        <f>IFERROR(VLOOKUP(E21,S6M1!$B$1:$C$161,2,0),0)</f>
        <v>95.65566542</v>
      </c>
      <c r="V21" s="29">
        <f>IFERROR(VLOOKUP(G21,S6M2!$B$1:$C$161,2,0),0)</f>
        <v>272.4435302</v>
      </c>
      <c r="W21" s="29">
        <f>IFERROR(VLOOKUP(I21,S6M3!$B$1:$C$161,2,0),0)</f>
        <v>1310.222905</v>
      </c>
      <c r="X21" s="29">
        <f>IFERROR(VLOOKUP(K21,S6M4!$B$1:$C$161,2,0),0)</f>
        <v>797.4155515</v>
      </c>
      <c r="Y21" s="29">
        <f>IFERROR(VLOOKUP(M21,S6M5!$B$1:$C$161,2,0),0)</f>
        <v>1380.157261</v>
      </c>
      <c r="Z21" s="29">
        <f>IFERROR(VLOOKUP(O21,S6M6!$B$1:$C$161,2,0),0)</f>
        <v>413.73984</v>
      </c>
      <c r="AA21" s="29">
        <f>IFERROR(VLOOKUP(Q21,S6M7!$B$1:$C$161,2,0),0)</f>
        <v>0</v>
      </c>
      <c r="AB21" s="29">
        <f>IFERROR(VLOOKUP(S21,S6M8!$B$1:$C$161,2,0),0)</f>
        <v>0</v>
      </c>
    </row>
    <row r="22">
      <c r="A22" s="7">
        <v>21.0</v>
      </c>
      <c r="B22" s="30" t="s">
        <v>31</v>
      </c>
      <c r="C22" s="26">
        <f t="shared" si="1"/>
        <v>4252.258098</v>
      </c>
      <c r="D22" s="27"/>
      <c r="E22" s="28">
        <f>IFERROR(VLOOKUP($B22,S6M1!$A$1:$B$161,2,0),0)</f>
        <v>68</v>
      </c>
      <c r="F22" s="29">
        <f>IFERROR(VLOOKUP(E22,S6M1!$B$1:$C$161,2,0),0)</f>
        <v>11.63659557</v>
      </c>
      <c r="G22" s="28">
        <f>IFERROR(VLOOKUP($B22,S6M2!$A$1:$B$161,2,0),0)</f>
        <v>43</v>
      </c>
      <c r="H22" s="29">
        <f>IFERROR(VLOOKUP(G22,S6M2!$B$1:$C$161,2,0),0)</f>
        <v>222.9683074</v>
      </c>
      <c r="I22" s="28">
        <f>IFERROR(VLOOKUP($B22,S6M3!$A$1:$B$161,2,0),0)</f>
        <v>55</v>
      </c>
      <c r="J22" s="29">
        <f>IFERROR(VLOOKUP(I22,S6M3!$B$1:$C$161,2,0),0)</f>
        <v>116.844115</v>
      </c>
      <c r="K22" s="28">
        <f>IFERROR(VLOOKUP($B22,S6M4!$A$1:$B$161,2,0),0)</f>
        <v>64</v>
      </c>
      <c r="L22" s="29">
        <f>IFERROR(VLOOKUP(K22,S6M4!$B$1:$C$161,2,0),0)</f>
        <v>12.35549007</v>
      </c>
      <c r="M22" s="28">
        <f>IFERROR(VLOOKUP($B22,S6M5!$A$1:$B$161,2,0),0)</f>
        <v>8</v>
      </c>
      <c r="N22" s="29">
        <f>IFERROR(VLOOKUP(M22,S6M5!$B$1:$C$161,2,0),0)</f>
        <v>1162.56564</v>
      </c>
      <c r="O22" s="28">
        <f>IFERROR(VLOOKUP($B22,S6M6!$A$1:$B$161,2,0),0)</f>
        <v>5</v>
      </c>
      <c r="P22" s="29">
        <f>IFERROR(VLOOKUP(O22,S6M6!$B$1:$C$161,2,0),0)</f>
        <v>1402.212127</v>
      </c>
      <c r="Q22" s="28">
        <f>IFERROR(VLOOKUP($B22,S6M7!$A$1:$B$161,2,0),0)</f>
        <v>11</v>
      </c>
      <c r="R22" s="29">
        <f>IFERROR(VLOOKUP(Q22,S6M7!$B$1:$C$161,2,0),0)</f>
        <v>859.6295725</v>
      </c>
      <c r="S22" s="28">
        <f>IFERROR(VLOOKUP($B22,S6M8!$A$1:$B$161,2,0),0)</f>
        <v>22</v>
      </c>
      <c r="T22" s="29">
        <f>IFERROR(VLOOKUP(S22,S6M8!$B$1:$C$161,2,0),0)</f>
        <v>475.682846</v>
      </c>
      <c r="U22" s="29">
        <f>IFERROR(VLOOKUP(E22,S6M1!$B$1:$C$161,2,0),0)</f>
        <v>11.63659557</v>
      </c>
      <c r="V22" s="29">
        <f>IFERROR(VLOOKUP(G22,S6M2!$B$1:$C$161,2,0),0)</f>
        <v>222.9683074</v>
      </c>
      <c r="W22" s="29">
        <f>IFERROR(VLOOKUP(I22,S6M3!$B$1:$C$161,2,0),0)</f>
        <v>116.844115</v>
      </c>
      <c r="X22" s="29">
        <f>IFERROR(VLOOKUP(K22,S6M4!$B$1:$C$161,2,0),0)</f>
        <v>12.35549007</v>
      </c>
      <c r="Y22" s="29">
        <f>IFERROR(VLOOKUP(M22,S6M5!$B$1:$C$161,2,0),0)</f>
        <v>1162.56564</v>
      </c>
      <c r="Z22" s="29">
        <f>IFERROR(VLOOKUP(O22,S6M6!$B$1:$C$161,2,0),0)</f>
        <v>1402.212127</v>
      </c>
      <c r="AA22" s="29">
        <f>IFERROR(VLOOKUP(Q22,S6M7!$B$1:$C$161,2,0),0)</f>
        <v>859.6295725</v>
      </c>
      <c r="AB22" s="29">
        <f>IFERROR(VLOOKUP(S22,S6M8!$B$1:$C$161,2,0),0)</f>
        <v>475.682846</v>
      </c>
    </row>
    <row r="23">
      <c r="A23" s="7">
        <v>22.0</v>
      </c>
      <c r="B23" s="25" t="s">
        <v>17</v>
      </c>
      <c r="C23" s="26">
        <f t="shared" si="1"/>
        <v>4238.399667</v>
      </c>
      <c r="D23" s="27"/>
      <c r="E23" s="28">
        <f>IFERROR(VLOOKUP($B23,S6M1!$A$1:$B$161,2,0),0)</f>
        <v>41</v>
      </c>
      <c r="F23" s="29">
        <f>IFERROR(VLOOKUP(E23,S6M1!$B$1:$C$161,2,0),0)</f>
        <v>369.7560052</v>
      </c>
      <c r="G23" s="28">
        <f>IFERROR(VLOOKUP($B23,S6M2!$A$1:$B$161,2,0),0)</f>
        <v>12</v>
      </c>
      <c r="H23" s="29">
        <f>IFERROR(VLOOKUP(G23,S6M2!$B$1:$C$161,2,0),0)</f>
        <v>940.7657806</v>
      </c>
      <c r="I23" s="28">
        <f>IFERROR(VLOOKUP($B23,S6M3!$A$1:$B$161,2,0),0)</f>
        <v>39</v>
      </c>
      <c r="J23" s="29">
        <f>IFERROR(VLOOKUP(I23,S6M3!$B$1:$C$161,2,0),0)</f>
        <v>353.6949535</v>
      </c>
      <c r="K23" s="28">
        <f>IFERROR(VLOOKUP($B23,S6M4!$A$1:$B$161,2,0),0)</f>
        <v>33</v>
      </c>
      <c r="L23" s="29">
        <f>IFERROR(VLOOKUP(K23,S6M4!$B$1:$C$161,2,0),0)</f>
        <v>466.5803697</v>
      </c>
      <c r="M23" s="28">
        <f>IFERROR(VLOOKUP($B23,S6M5!$A$1:$B$161,2,0),0)</f>
        <v>4</v>
      </c>
      <c r="N23" s="29">
        <f>IFERROR(VLOOKUP(M23,S6M5!$B$1:$C$161,2,0),0)</f>
        <v>1484.941058</v>
      </c>
      <c r="O23" s="28">
        <f>IFERROR(VLOOKUP($B23,S6M6!$A$1:$B$161,2,0),0)</f>
        <v>0</v>
      </c>
      <c r="P23" s="29">
        <f>IFERROR(VLOOKUP(O23,S6M6!$B$1:$C$161,2,0),0)</f>
        <v>0</v>
      </c>
      <c r="Q23" s="28">
        <f>IFERROR(VLOOKUP($B23,S6M7!$A$1:$B$161,2,0),0)</f>
        <v>0</v>
      </c>
      <c r="R23" s="29">
        <f>IFERROR(VLOOKUP(Q23,S6M7!$B$1:$C$161,2,0),0)</f>
        <v>0</v>
      </c>
      <c r="S23" s="28">
        <f>IFERROR(VLOOKUP($B23,S6M8!$A$1:$B$161,2,0),0)</f>
        <v>17</v>
      </c>
      <c r="T23" s="29">
        <f>IFERROR(VLOOKUP(S23,S6M8!$B$1:$C$161,2,0),0)</f>
        <v>622.6614999</v>
      </c>
      <c r="U23" s="29">
        <f>IFERROR(VLOOKUP(E23,S6M1!$B$1:$C$161,2,0),0)</f>
        <v>369.7560052</v>
      </c>
      <c r="V23" s="29">
        <f>IFERROR(VLOOKUP(G23,S6M2!$B$1:$C$161,2,0),0)</f>
        <v>940.7657806</v>
      </c>
      <c r="W23" s="29">
        <f>IFERROR(VLOOKUP(I23,S6M3!$B$1:$C$161,2,0),0)</f>
        <v>353.6949535</v>
      </c>
      <c r="X23" s="29">
        <f>IFERROR(VLOOKUP(K23,S6M4!$B$1:$C$161,2,0),0)</f>
        <v>466.5803697</v>
      </c>
      <c r="Y23" s="29">
        <f>IFERROR(VLOOKUP(M23,S6M5!$B$1:$C$161,2,0),0)</f>
        <v>1484.941058</v>
      </c>
      <c r="Z23" s="29">
        <f>IFERROR(VLOOKUP(O23,S6M6!$B$1:$C$161,2,0),0)</f>
        <v>0</v>
      </c>
      <c r="AA23" s="29">
        <f>IFERROR(VLOOKUP(Q23,S6M7!$B$1:$C$161,2,0),0)</f>
        <v>0</v>
      </c>
      <c r="AB23" s="29">
        <f>IFERROR(VLOOKUP(S23,S6M8!$B$1:$C$161,2,0),0)</f>
        <v>622.6614999</v>
      </c>
    </row>
    <row r="24">
      <c r="A24" s="7">
        <v>23.0</v>
      </c>
      <c r="B24" s="25" t="s">
        <v>25</v>
      </c>
      <c r="C24" s="26">
        <f t="shared" si="1"/>
        <v>4234.370605</v>
      </c>
      <c r="D24" s="27"/>
      <c r="E24" s="28">
        <f>IFERROR(VLOOKUP($B24,S6M1!$A$1:$B$161,2,0),0)</f>
        <v>19</v>
      </c>
      <c r="F24" s="29">
        <f>IFERROR(VLOOKUP(E24,S6M1!$B$1:$C$161,2,0),0)</f>
        <v>800.2667502</v>
      </c>
      <c r="G24" s="28">
        <f>IFERROR(VLOOKUP($B24,S6M2!$A$1:$B$161,2,0),0)</f>
        <v>11</v>
      </c>
      <c r="H24" s="29">
        <f>IFERROR(VLOOKUP(G24,S6M2!$B$1:$C$161,2,0),0)</f>
        <v>982.3554942</v>
      </c>
      <c r="I24" s="28">
        <f>IFERROR(VLOOKUP($B24,S6M3!$A$1:$B$161,2,0),0)</f>
        <v>0</v>
      </c>
      <c r="J24" s="29">
        <f>IFERROR(VLOOKUP(I24,S6M3!$B$1:$C$161,2,0),0)</f>
        <v>0</v>
      </c>
      <c r="K24" s="28">
        <f>IFERROR(VLOOKUP($B24,S6M4!$A$1:$B$161,2,0),0)</f>
        <v>42</v>
      </c>
      <c r="L24" s="29">
        <f>IFERROR(VLOOKUP(K24,S6M4!$B$1:$C$161,2,0),0)</f>
        <v>315.7333684</v>
      </c>
      <c r="M24" s="28">
        <f>IFERROR(VLOOKUP($B24,S6M5!$A$1:$B$161,2,0),0)</f>
        <v>44</v>
      </c>
      <c r="N24" s="29">
        <f>IFERROR(VLOOKUP(M24,S6M5!$B$1:$C$161,2,0),0)</f>
        <v>253.0495421</v>
      </c>
      <c r="O24" s="28">
        <f>IFERROR(VLOOKUP($B24,S6M6!$A$1:$B$161,2,0),0)</f>
        <v>46</v>
      </c>
      <c r="P24" s="29">
        <f>IFERROR(VLOOKUP(O24,S6M6!$B$1:$C$161,2,0),0)</f>
        <v>254.9582752</v>
      </c>
      <c r="Q24" s="28">
        <f>IFERROR(VLOOKUP($B24,S6M7!$A$1:$B$161,2,0),0)</f>
        <v>36</v>
      </c>
      <c r="R24" s="29">
        <f>IFERROR(VLOOKUP(Q24,S6M7!$B$1:$C$161,2,0),0)</f>
        <v>169.1794022</v>
      </c>
      <c r="S24" s="28">
        <f>IFERROR(VLOOKUP($B24,S6M8!$A$1:$B$161,2,0),0)</f>
        <v>3</v>
      </c>
      <c r="T24" s="29">
        <f>IFERROR(VLOOKUP(S24,S6M8!$B$1:$C$161,2,0),0)</f>
        <v>1458.827773</v>
      </c>
      <c r="U24" s="29">
        <f>IFERROR(VLOOKUP(E24,S6M1!$B$1:$C$161,2,0),0)</f>
        <v>800.2667502</v>
      </c>
      <c r="V24" s="29">
        <f>IFERROR(VLOOKUP(G24,S6M2!$B$1:$C$161,2,0),0)</f>
        <v>982.3554942</v>
      </c>
      <c r="W24" s="29">
        <f>IFERROR(VLOOKUP(I24,S6M3!$B$1:$C$161,2,0),0)</f>
        <v>0</v>
      </c>
      <c r="X24" s="29">
        <f>IFERROR(VLOOKUP(K24,S6M4!$B$1:$C$161,2,0),0)</f>
        <v>315.7333684</v>
      </c>
      <c r="Y24" s="29">
        <f>IFERROR(VLOOKUP(M24,S6M5!$B$1:$C$161,2,0),0)</f>
        <v>253.0495421</v>
      </c>
      <c r="Z24" s="29">
        <f>IFERROR(VLOOKUP(O24,S6M6!$B$1:$C$161,2,0),0)</f>
        <v>254.9582752</v>
      </c>
      <c r="AA24" s="29">
        <f>IFERROR(VLOOKUP(Q24,S6M7!$B$1:$C$161,2,0),0)</f>
        <v>169.1794022</v>
      </c>
      <c r="AB24" s="29">
        <f>IFERROR(VLOOKUP(S24,S6M8!$B$1:$C$161,2,0),0)</f>
        <v>1458.827773</v>
      </c>
    </row>
    <row r="25">
      <c r="A25" s="7">
        <v>24.0</v>
      </c>
      <c r="B25" s="25" t="s">
        <v>56</v>
      </c>
      <c r="C25" s="26">
        <f t="shared" si="1"/>
        <v>4194.452732</v>
      </c>
      <c r="D25" s="27"/>
      <c r="E25" s="28">
        <f>IFERROR(VLOOKUP($B25,S6M1!$A$1:$B$161,2,0),0)</f>
        <v>54</v>
      </c>
      <c r="F25" s="29">
        <f>IFERROR(VLOOKUP(E25,S6M1!$B$1:$C$161,2,0),0)</f>
        <v>184.9038645</v>
      </c>
      <c r="G25" s="28">
        <f>IFERROR(VLOOKUP($B25,S6M2!$A$1:$B$161,2,0),0)</f>
        <v>14</v>
      </c>
      <c r="H25" s="29">
        <f>IFERROR(VLOOKUP(G25,S6M2!$B$1:$C$161,2,0),0)</f>
        <v>865.8440152</v>
      </c>
      <c r="I25" s="28">
        <f>IFERROR(VLOOKUP($B25,S6M3!$A$1:$B$161,2,0),0)</f>
        <v>33</v>
      </c>
      <c r="J25" s="29">
        <f>IFERROR(VLOOKUP(I25,S6M3!$B$1:$C$161,2,0),0)</f>
        <v>457.2863263</v>
      </c>
      <c r="K25" s="28">
        <f>IFERROR(VLOOKUP($B25,S6M4!$A$1:$B$161,2,0),0)</f>
        <v>9</v>
      </c>
      <c r="L25" s="29">
        <f>IFERROR(VLOOKUP(K25,S6M4!$B$1:$C$161,2,0),0)</f>
        <v>1129.880125</v>
      </c>
      <c r="M25" s="28">
        <f>IFERROR(VLOOKUP($B25,S6M5!$A$1:$B$161,2,0),0)</f>
        <v>31</v>
      </c>
      <c r="N25" s="29">
        <f>IFERROR(VLOOKUP(M25,S6M5!$B$1:$C$161,2,0),0)</f>
        <v>475.682846</v>
      </c>
      <c r="O25" s="28">
        <f>IFERROR(VLOOKUP($B25,S6M6!$A$1:$B$161,2,0),0)</f>
        <v>10</v>
      </c>
      <c r="P25" s="29">
        <f>IFERROR(VLOOKUP(O25,S6M6!$B$1:$C$161,2,0),0)</f>
        <v>1080.855555</v>
      </c>
      <c r="Q25" s="28">
        <f>IFERROR(VLOOKUP($B25,S6M7!$A$1:$B$161,2,0),0)</f>
        <v>0</v>
      </c>
      <c r="R25" s="29">
        <f>IFERROR(VLOOKUP(Q25,S6M7!$B$1:$C$161,2,0),0)</f>
        <v>0</v>
      </c>
      <c r="S25" s="28">
        <f>IFERROR(VLOOKUP($B25,S6M8!$A$1:$B$161,2,0),0)</f>
        <v>0</v>
      </c>
      <c r="T25" s="29">
        <f>IFERROR(VLOOKUP(S25,S6M8!$B$1:$C$161,2,0),0)</f>
        <v>0</v>
      </c>
      <c r="U25" s="29">
        <f>IFERROR(VLOOKUP(E25,S6M1!$B$1:$C$161,2,0),0)</f>
        <v>184.9038645</v>
      </c>
      <c r="V25" s="29">
        <f>IFERROR(VLOOKUP(G25,S6M2!$B$1:$C$161,2,0),0)</f>
        <v>865.8440152</v>
      </c>
      <c r="W25" s="29">
        <f>IFERROR(VLOOKUP(I25,S6M3!$B$1:$C$161,2,0),0)</f>
        <v>457.2863263</v>
      </c>
      <c r="X25" s="29">
        <f>IFERROR(VLOOKUP(K25,S6M4!$B$1:$C$161,2,0),0)</f>
        <v>1129.880125</v>
      </c>
      <c r="Y25" s="29">
        <f>IFERROR(VLOOKUP(M25,S6M5!$B$1:$C$161,2,0),0)</f>
        <v>475.682846</v>
      </c>
      <c r="Z25" s="29">
        <f>IFERROR(VLOOKUP(O25,S6M6!$B$1:$C$161,2,0),0)</f>
        <v>1080.855555</v>
      </c>
      <c r="AA25" s="29">
        <f>IFERROR(VLOOKUP(Q25,S6M7!$B$1:$C$161,2,0),0)</f>
        <v>0</v>
      </c>
      <c r="AB25" s="29">
        <f>IFERROR(VLOOKUP(S25,S6M8!$B$1:$C$161,2,0),0)</f>
        <v>0</v>
      </c>
    </row>
    <row r="26">
      <c r="A26" s="7">
        <v>25.0</v>
      </c>
      <c r="B26" s="30" t="s">
        <v>24</v>
      </c>
      <c r="C26" s="26">
        <f t="shared" si="1"/>
        <v>4165.048718</v>
      </c>
      <c r="D26" s="27"/>
      <c r="E26" s="28">
        <f>IFERROR(VLOOKUP($B26,S6M1!$A$1:$B$161,2,0),0)</f>
        <v>0</v>
      </c>
      <c r="F26" s="29">
        <f>IFERROR(VLOOKUP(E26,S6M1!$B$1:$C$161,2,0),0)</f>
        <v>0</v>
      </c>
      <c r="G26" s="28">
        <f>IFERROR(VLOOKUP($B26,S6M2!$A$1:$B$161,2,0),0)</f>
        <v>9</v>
      </c>
      <c r="H26" s="29">
        <f>IFERROR(VLOOKUP(G26,S6M2!$B$1:$C$161,2,0),0)</f>
        <v>1076.848096</v>
      </c>
      <c r="I26" s="28">
        <f>IFERROR(VLOOKUP($B26,S6M3!$A$1:$B$161,2,0),0)</f>
        <v>26</v>
      </c>
      <c r="J26" s="29">
        <f>IFERROR(VLOOKUP(I26,S6M3!$B$1:$C$161,2,0),0)</f>
        <v>594.9702715</v>
      </c>
      <c r="K26" s="28">
        <f>IFERROR(VLOOKUP($B26,S6M4!$A$1:$B$161,2,0),0)</f>
        <v>28</v>
      </c>
      <c r="L26" s="29">
        <f>IFERROR(VLOOKUP(K26,S6M4!$B$1:$C$161,2,0),0)</f>
        <v>562.10466</v>
      </c>
      <c r="M26" s="28">
        <f>IFERROR(VLOOKUP($B26,S6M5!$A$1:$B$161,2,0),0)</f>
        <v>58</v>
      </c>
      <c r="N26" s="29">
        <f>IFERROR(VLOOKUP(M26,S6M5!$B$1:$C$161,2,0),0)</f>
        <v>52.4806509</v>
      </c>
      <c r="O26" s="28">
        <f>IFERROR(VLOOKUP($B26,S6M6!$A$1:$B$161,2,0),0)</f>
        <v>16</v>
      </c>
      <c r="P26" s="29">
        <f>IFERROR(VLOOKUP(O26,S6M6!$B$1:$C$161,2,0),0)</f>
        <v>856.1917797</v>
      </c>
      <c r="Q26" s="28">
        <f>IFERROR(VLOOKUP($B26,S6M7!$A$1:$B$161,2,0),0)</f>
        <v>19</v>
      </c>
      <c r="R26" s="29">
        <f>IFERROR(VLOOKUP(Q26,S6M7!$B$1:$C$161,2,0),0)</f>
        <v>573.4103787</v>
      </c>
      <c r="S26" s="28">
        <f>IFERROR(VLOOKUP($B26,S6M8!$A$1:$B$161,2,0),0)</f>
        <v>23</v>
      </c>
      <c r="T26" s="29">
        <f>IFERROR(VLOOKUP(S26,S6M8!$B$1:$C$161,2,0),0)</f>
        <v>449.0428808</v>
      </c>
      <c r="U26" s="29">
        <f>IFERROR(VLOOKUP(E26,S6M1!$B$1:$C$161,2,0),0)</f>
        <v>0</v>
      </c>
      <c r="V26" s="29">
        <f>IFERROR(VLOOKUP(G26,S6M2!$B$1:$C$161,2,0),0)</f>
        <v>1076.848096</v>
      </c>
      <c r="W26" s="29">
        <f>IFERROR(VLOOKUP(I26,S6M3!$B$1:$C$161,2,0),0)</f>
        <v>594.9702715</v>
      </c>
      <c r="X26" s="29">
        <f>IFERROR(VLOOKUP(K26,S6M4!$B$1:$C$161,2,0),0)</f>
        <v>562.10466</v>
      </c>
      <c r="Y26" s="29">
        <f>IFERROR(VLOOKUP(M26,S6M5!$B$1:$C$161,2,0),0)</f>
        <v>52.4806509</v>
      </c>
      <c r="Z26" s="29">
        <f>IFERROR(VLOOKUP(O26,S6M6!$B$1:$C$161,2,0),0)</f>
        <v>856.1917797</v>
      </c>
      <c r="AA26" s="29">
        <f>IFERROR(VLOOKUP(Q26,S6M7!$B$1:$C$161,2,0),0)</f>
        <v>573.4103787</v>
      </c>
      <c r="AB26" s="29">
        <f>IFERROR(VLOOKUP(S26,S6M8!$B$1:$C$161,2,0),0)</f>
        <v>449.0428808</v>
      </c>
    </row>
    <row r="27">
      <c r="A27" s="7">
        <v>26.0</v>
      </c>
      <c r="B27" s="25" t="s">
        <v>15</v>
      </c>
      <c r="C27" s="26">
        <f t="shared" si="1"/>
        <v>4085.69267</v>
      </c>
      <c r="D27" s="27"/>
      <c r="E27" s="28">
        <f>IFERROR(VLOOKUP($B27,S6M1!$A$1:$B$161,2,0),0)</f>
        <v>29</v>
      </c>
      <c r="F27" s="29">
        <f>IFERROR(VLOOKUP(E27,S6M1!$B$1:$C$161,2,0),0)</f>
        <v>575.9882988</v>
      </c>
      <c r="G27" s="28">
        <f>IFERROR(VLOOKUP($B27,S6M2!$A$1:$B$161,2,0),0)</f>
        <v>44</v>
      </c>
      <c r="H27" s="29">
        <f>IFERROR(VLOOKUP(G27,S6M2!$B$1:$C$161,2,0),0)</f>
        <v>206.9111328</v>
      </c>
      <c r="I27" s="28">
        <f>IFERROR(VLOOKUP($B27,S6M3!$A$1:$B$161,2,0),0)</f>
        <v>4</v>
      </c>
      <c r="J27" s="29">
        <f>IFERROR(VLOOKUP(I27,S6M3!$B$1:$C$161,2,0),0)</f>
        <v>1500</v>
      </c>
      <c r="K27" s="28">
        <f>IFERROR(VLOOKUP($B27,S6M4!$A$1:$B$161,2,0),0)</f>
        <v>20</v>
      </c>
      <c r="L27" s="29">
        <f>IFERROR(VLOOKUP(K27,S6M4!$B$1:$C$161,2,0),0)</f>
        <v>743.6352778</v>
      </c>
      <c r="M27" s="28">
        <f>IFERROR(VLOOKUP($B27,S6M5!$A$1:$B$161,2,0),0)</f>
        <v>52</v>
      </c>
      <c r="N27" s="29">
        <f>IFERROR(VLOOKUP(M27,S6M5!$B$1:$C$161,2,0),0)</f>
        <v>134.8327474</v>
      </c>
      <c r="O27" s="28">
        <f>IFERROR(VLOOKUP($B27,S6M6!$A$1:$B$161,2,0),0)</f>
        <v>44</v>
      </c>
      <c r="P27" s="29">
        <f>IFERROR(VLOOKUP(O27,S6M6!$B$1:$C$161,2,0),0)</f>
        <v>284.9450357</v>
      </c>
      <c r="Q27" s="28">
        <f>IFERROR(VLOOKUP($B27,S6M7!$A$1:$B$161,2,0),0)</f>
        <v>21</v>
      </c>
      <c r="R27" s="29">
        <f>IFERROR(VLOOKUP(Q27,S6M7!$B$1:$C$161,2,0),0)</f>
        <v>516.2226069</v>
      </c>
      <c r="S27" s="28">
        <f>IFERROR(VLOOKUP($B27,S6M8!$A$1:$B$161,2,0),0)</f>
        <v>31</v>
      </c>
      <c r="T27" s="29">
        <f>IFERROR(VLOOKUP(S27,S6M8!$B$1:$C$161,2,0),0)</f>
        <v>257.9903184</v>
      </c>
      <c r="U27" s="29">
        <f>IFERROR(VLOOKUP(E27,S6M1!$B$1:$C$161,2,0),0)</f>
        <v>575.9882988</v>
      </c>
      <c r="V27" s="29">
        <f>IFERROR(VLOOKUP(G27,S6M2!$B$1:$C$161,2,0),0)</f>
        <v>206.9111328</v>
      </c>
      <c r="W27" s="29">
        <f>IFERROR(VLOOKUP(I27,S6M3!$B$1:$C$161,2,0),0)</f>
        <v>1500</v>
      </c>
      <c r="X27" s="29">
        <f>IFERROR(VLOOKUP(K27,S6M4!$B$1:$C$161,2,0),0)</f>
        <v>743.6352778</v>
      </c>
      <c r="Y27" s="29">
        <f>IFERROR(VLOOKUP(M27,S6M5!$B$1:$C$161,2,0),0)</f>
        <v>134.8327474</v>
      </c>
      <c r="Z27" s="29">
        <f>IFERROR(VLOOKUP(O27,S6M6!$B$1:$C$161,2,0),0)</f>
        <v>284.9450357</v>
      </c>
      <c r="AA27" s="29">
        <f>IFERROR(VLOOKUP(Q27,S6M7!$B$1:$C$161,2,0),0)</f>
        <v>516.2226069</v>
      </c>
      <c r="AB27" s="29">
        <f>IFERROR(VLOOKUP(S27,S6M8!$B$1:$C$161,2,0),0)</f>
        <v>257.9903184</v>
      </c>
    </row>
    <row r="28">
      <c r="A28" s="7">
        <v>27.0</v>
      </c>
      <c r="B28" s="25" t="s">
        <v>38</v>
      </c>
      <c r="C28" s="26">
        <f t="shared" si="1"/>
        <v>4011.688398</v>
      </c>
      <c r="D28" s="27"/>
      <c r="E28" s="28">
        <f>IFERROR(VLOOKUP($B28,S6M1!$A$1:$B$161,2,0),0)</f>
        <v>62</v>
      </c>
      <c r="F28" s="29">
        <f>IFERROR(VLOOKUP(E28,S6M1!$B$1:$C$161,2,0),0)</f>
        <v>83.35915173</v>
      </c>
      <c r="G28" s="28">
        <f>IFERROR(VLOOKUP($B28,S6M2!$A$1:$B$161,2,0),0)</f>
        <v>22</v>
      </c>
      <c r="H28" s="29">
        <f>IFERROR(VLOOKUP(G28,S6M2!$B$1:$C$161,2,0),0)</f>
        <v>632.7262062</v>
      </c>
      <c r="I28" s="28">
        <f>IFERROR(VLOOKUP($B28,S6M3!$A$1:$B$161,2,0),0)</f>
        <v>47</v>
      </c>
      <c r="J28" s="29">
        <f>IFERROR(VLOOKUP(I28,S6M3!$B$1:$C$161,2,0),0)</f>
        <v>229.551145</v>
      </c>
      <c r="K28" s="28">
        <f>IFERROR(VLOOKUP($B28,S6M4!$A$1:$B$161,2,0),0)</f>
        <v>3</v>
      </c>
      <c r="L28" s="29">
        <f>IFERROR(VLOOKUP(K28,S6M4!$B$1:$C$161,2,0),0)</f>
        <v>1646.327927</v>
      </c>
      <c r="M28" s="28">
        <f>IFERROR(VLOOKUP($B28,S6M5!$A$1:$B$161,2,0),0)</f>
        <v>45</v>
      </c>
      <c r="N28" s="29">
        <f>IFERROR(VLOOKUP(M28,S6M5!$B$1:$C$161,2,0),0)</f>
        <v>237.6522951</v>
      </c>
      <c r="O28" s="28">
        <f>IFERROR(VLOOKUP($B28,S6M6!$A$1:$B$161,2,0),0)</f>
        <v>58</v>
      </c>
      <c r="P28" s="29">
        <f>IFERROR(VLOOKUP(O28,S6M6!$B$1:$C$161,2,0),0)</f>
        <v>88.64331951</v>
      </c>
      <c r="Q28" s="28">
        <f>IFERROR(VLOOKUP($B28,S6M7!$A$1:$B$161,2,0),0)</f>
        <v>33</v>
      </c>
      <c r="R28" s="29">
        <f>IFERROR(VLOOKUP(Q28,S6M7!$B$1:$C$161,2,0),0)</f>
        <v>230.5331384</v>
      </c>
      <c r="S28" s="28">
        <f>IFERROR(VLOOKUP($B28,S6M8!$A$1:$B$161,2,0),0)</f>
        <v>9</v>
      </c>
      <c r="T28" s="29">
        <f>IFERROR(VLOOKUP(S28,S6M8!$B$1:$C$161,2,0),0)</f>
        <v>946.2543666</v>
      </c>
      <c r="U28" s="29">
        <f>IFERROR(VLOOKUP(E28,S6M1!$B$1:$C$161,2,0),0)</f>
        <v>83.35915173</v>
      </c>
      <c r="V28" s="29">
        <f>IFERROR(VLOOKUP(G28,S6M2!$B$1:$C$161,2,0),0)</f>
        <v>632.7262062</v>
      </c>
      <c r="W28" s="29">
        <f>IFERROR(VLOOKUP(I28,S6M3!$B$1:$C$161,2,0),0)</f>
        <v>229.551145</v>
      </c>
      <c r="X28" s="29">
        <f>IFERROR(VLOOKUP(K28,S6M4!$B$1:$C$161,2,0),0)</f>
        <v>1646.327927</v>
      </c>
      <c r="Y28" s="29">
        <f>IFERROR(VLOOKUP(M28,S6M5!$B$1:$C$161,2,0),0)</f>
        <v>237.6522951</v>
      </c>
      <c r="Z28" s="29">
        <f>IFERROR(VLOOKUP(O28,S6M6!$B$1:$C$161,2,0),0)</f>
        <v>88.64331951</v>
      </c>
      <c r="AA28" s="29">
        <f>IFERROR(VLOOKUP(Q28,S6M7!$B$1:$C$161,2,0),0)</f>
        <v>230.5331384</v>
      </c>
      <c r="AB28" s="29">
        <f>IFERROR(VLOOKUP(S28,S6M8!$B$1:$C$161,2,0),0)</f>
        <v>946.2543666</v>
      </c>
    </row>
    <row r="29">
      <c r="A29" s="7">
        <v>28.0</v>
      </c>
      <c r="B29" s="25" t="s">
        <v>34</v>
      </c>
      <c r="C29" s="26">
        <f t="shared" si="1"/>
        <v>3994.125173</v>
      </c>
      <c r="D29" s="27"/>
      <c r="E29" s="28">
        <f>IFERROR(VLOOKUP($B29,S6M1!$A$1:$B$161,2,0),0)</f>
        <v>48</v>
      </c>
      <c r="F29" s="29">
        <f>IFERROR(VLOOKUP(E29,S6M1!$B$1:$C$161,2,0),0)</f>
        <v>266.6012334</v>
      </c>
      <c r="G29" s="28">
        <f>IFERROR(VLOOKUP($B29,S6M2!$A$1:$B$161,2,0),0)</f>
        <v>26</v>
      </c>
      <c r="H29" s="29">
        <f>IFERROR(VLOOKUP(G29,S6M2!$B$1:$C$161,2,0),0)</f>
        <v>539.4182468</v>
      </c>
      <c r="I29" s="28">
        <f>IFERROR(VLOOKUP($B29,S6M3!$A$1:$B$161,2,0),0)</f>
        <v>7</v>
      </c>
      <c r="J29" s="29">
        <f>IFERROR(VLOOKUP(I29,S6M3!$B$1:$C$161,2,0),0)</f>
        <v>1238.954485</v>
      </c>
      <c r="K29" s="28">
        <f>IFERROR(VLOOKUP($B29,S6M4!$A$1:$B$161,2,0),0)</f>
        <v>16</v>
      </c>
      <c r="L29" s="29">
        <f>IFERROR(VLOOKUP(K29,S6M4!$B$1:$C$161,2,0),0)</f>
        <v>856.1917797</v>
      </c>
      <c r="M29" s="28">
        <f>IFERROR(VLOOKUP($B29,S6M5!$A$1:$B$161,2,0),0)</f>
        <v>49</v>
      </c>
      <c r="N29" s="29">
        <f>IFERROR(VLOOKUP(M29,S6M5!$B$1:$C$161,2,0),0)</f>
        <v>177.9059824</v>
      </c>
      <c r="O29" s="28">
        <f>IFERROR(VLOOKUP($B29,S6M6!$A$1:$B$161,2,0),0)</f>
        <v>0</v>
      </c>
      <c r="P29" s="29">
        <f>IFERROR(VLOOKUP(O29,S6M6!$B$1:$C$161,2,0),0)</f>
        <v>0</v>
      </c>
      <c r="Q29" s="28">
        <f>IFERROR(VLOOKUP($B29,S6M7!$A$1:$B$161,2,0),0)</f>
        <v>17</v>
      </c>
      <c r="R29" s="29">
        <f>IFERROR(VLOOKUP(Q29,S6M7!$B$1:$C$161,2,0),0)</f>
        <v>634.9308114</v>
      </c>
      <c r="S29" s="28">
        <f>IFERROR(VLOOKUP($B29,S6M8!$A$1:$B$161,2,0),0)</f>
        <v>30</v>
      </c>
      <c r="T29" s="29">
        <f>IFERROR(VLOOKUP(S29,S6M8!$B$1:$C$161,2,0),0)</f>
        <v>280.1226342</v>
      </c>
      <c r="U29" s="29">
        <f>IFERROR(VLOOKUP(E29,S6M1!$B$1:$C$161,2,0),0)</f>
        <v>266.6012334</v>
      </c>
      <c r="V29" s="29">
        <f>IFERROR(VLOOKUP(G29,S6M2!$B$1:$C$161,2,0),0)</f>
        <v>539.4182468</v>
      </c>
      <c r="W29" s="29">
        <f>IFERROR(VLOOKUP(I29,S6M3!$B$1:$C$161,2,0),0)</f>
        <v>1238.954485</v>
      </c>
      <c r="X29" s="29">
        <f>IFERROR(VLOOKUP(K29,S6M4!$B$1:$C$161,2,0),0)</f>
        <v>856.1917797</v>
      </c>
      <c r="Y29" s="29">
        <f>IFERROR(VLOOKUP(M29,S6M5!$B$1:$C$161,2,0),0)</f>
        <v>177.9059824</v>
      </c>
      <c r="Z29" s="29">
        <f>IFERROR(VLOOKUP(O29,S6M6!$B$1:$C$161,2,0),0)</f>
        <v>0</v>
      </c>
      <c r="AA29" s="29">
        <f>IFERROR(VLOOKUP(Q29,S6M7!$B$1:$C$161,2,0),0)</f>
        <v>634.9308114</v>
      </c>
      <c r="AB29" s="29">
        <f>IFERROR(VLOOKUP(S29,S6M8!$B$1:$C$161,2,0),0)</f>
        <v>280.1226342</v>
      </c>
    </row>
    <row r="30">
      <c r="A30" s="7">
        <v>29.0</v>
      </c>
      <c r="B30" s="12" t="s">
        <v>47</v>
      </c>
      <c r="C30" s="26">
        <f t="shared" si="1"/>
        <v>3932.628218</v>
      </c>
      <c r="D30" s="27"/>
      <c r="E30" s="28">
        <f>IFERROR(VLOOKUP($B30,S6M1!$A$1:$B$161,2,0),0)</f>
        <v>0</v>
      </c>
      <c r="F30" s="29">
        <f>IFERROR(VLOOKUP(E30,S6M1!$B$1:$C$161,2,0),0)</f>
        <v>0</v>
      </c>
      <c r="G30" s="28">
        <f>IFERROR(VLOOKUP($B30,S6M2!$A$1:$B$161,2,0),0)</f>
        <v>49</v>
      </c>
      <c r="H30" s="29">
        <f>IFERROR(VLOOKUP(G30,S6M2!$B$1:$C$161,2,0),0)</f>
        <v>129.482919</v>
      </c>
      <c r="I30" s="28">
        <f>IFERROR(VLOOKUP($B30,S6M3!$A$1:$B$161,2,0),0)</f>
        <v>5</v>
      </c>
      <c r="J30" s="29">
        <f>IFERROR(VLOOKUP(I30,S6M3!$B$1:$C$161,2,0),0)</f>
        <v>1394.968873</v>
      </c>
      <c r="K30" s="28">
        <f>IFERROR(VLOOKUP($B30,S6M4!$A$1:$B$161,2,0),0)</f>
        <v>40</v>
      </c>
      <c r="L30" s="29">
        <f>IFERROR(VLOOKUP(K30,S6M4!$B$1:$C$161,2,0),0)</f>
        <v>347.400133</v>
      </c>
      <c r="M30" s="28">
        <f>IFERROR(VLOOKUP($B30,S6M5!$A$1:$B$161,2,0),0)</f>
        <v>6</v>
      </c>
      <c r="N30" s="29">
        <f>IFERROR(VLOOKUP(M30,S6M5!$B$1:$C$161,2,0),0)</f>
        <v>1295.526898</v>
      </c>
      <c r="O30" s="28">
        <f>IFERROR(VLOOKUP($B30,S6M6!$A$1:$B$161,2,0),0)</f>
        <v>0</v>
      </c>
      <c r="P30" s="29">
        <f>IFERROR(VLOOKUP(O30,S6M6!$B$1:$C$161,2,0),0)</f>
        <v>0</v>
      </c>
      <c r="Q30" s="28">
        <f>IFERROR(VLOOKUP($B30,S6M7!$A$1:$B$161,2,0),0)</f>
        <v>23</v>
      </c>
      <c r="R30" s="29">
        <f>IFERROR(VLOOKUP(Q30,S6M7!$B$1:$C$161,2,0),0)</f>
        <v>462.5634606</v>
      </c>
      <c r="S30" s="28">
        <f>IFERROR(VLOOKUP($B30,S6M8!$A$1:$B$161,2,0),0)</f>
        <v>29</v>
      </c>
      <c r="T30" s="29">
        <f>IFERROR(VLOOKUP(S30,S6M8!$B$1:$C$161,2,0),0)</f>
        <v>302.6859338</v>
      </c>
      <c r="U30" s="29">
        <f>IFERROR(VLOOKUP(E30,S6M1!$B$1:$C$161,2,0),0)</f>
        <v>0</v>
      </c>
      <c r="V30" s="29">
        <f>IFERROR(VLOOKUP(G30,S6M2!$B$1:$C$161,2,0),0)</f>
        <v>129.482919</v>
      </c>
      <c r="W30" s="29">
        <f>IFERROR(VLOOKUP(I30,S6M3!$B$1:$C$161,2,0),0)</f>
        <v>1394.968873</v>
      </c>
      <c r="X30" s="29">
        <f>IFERROR(VLOOKUP(K30,S6M4!$B$1:$C$161,2,0),0)</f>
        <v>347.400133</v>
      </c>
      <c r="Y30" s="29">
        <f>IFERROR(VLOOKUP(M30,S6M5!$B$1:$C$161,2,0),0)</f>
        <v>1295.526898</v>
      </c>
      <c r="Z30" s="29">
        <f>IFERROR(VLOOKUP(O30,S6M6!$B$1:$C$161,2,0),0)</f>
        <v>0</v>
      </c>
      <c r="AA30" s="29">
        <f>IFERROR(VLOOKUP(Q30,S6M7!$B$1:$C$161,2,0),0)</f>
        <v>462.5634606</v>
      </c>
      <c r="AB30" s="29">
        <f>IFERROR(VLOOKUP(S30,S6M8!$B$1:$C$161,2,0),0)</f>
        <v>302.6859338</v>
      </c>
    </row>
    <row r="31">
      <c r="A31" s="7">
        <v>30.0</v>
      </c>
      <c r="B31" s="12" t="s">
        <v>37</v>
      </c>
      <c r="C31" s="26">
        <f t="shared" si="1"/>
        <v>3858.462439</v>
      </c>
      <c r="D31" s="27"/>
      <c r="E31" s="28">
        <f>IFERROR(VLOOKUP($B31,S6M1!$A$1:$B$161,2,0),0)</f>
        <v>1</v>
      </c>
      <c r="F31" s="29">
        <f>IFERROR(VLOOKUP(E31,S6M1!$B$1:$C$161,2,0),0)</f>
        <v>2272.281233</v>
      </c>
      <c r="G31" s="28">
        <f>IFERROR(VLOOKUP($B31,S6M2!$A$1:$B$161,2,0),0)</f>
        <v>0</v>
      </c>
      <c r="H31" s="29">
        <f>IFERROR(VLOOKUP(G31,S6M2!$B$1:$C$161,2,0),0)</f>
        <v>0</v>
      </c>
      <c r="I31" s="28">
        <f>IFERROR(VLOOKUP($B31,S6M3!$A$1:$B$161,2,0),0)</f>
        <v>31</v>
      </c>
      <c r="J31" s="29">
        <f>IFERROR(VLOOKUP(I31,S6M3!$B$1:$C$161,2,0),0)</f>
        <v>494.4569925</v>
      </c>
      <c r="K31" s="28">
        <f>IFERROR(VLOOKUP($B31,S6M4!$A$1:$B$161,2,0),0)</f>
        <v>25</v>
      </c>
      <c r="L31" s="29">
        <f>IFERROR(VLOOKUP(K31,S6M4!$B$1:$C$161,2,0),0)</f>
        <v>625.1438437</v>
      </c>
      <c r="M31" s="28">
        <f>IFERROR(VLOOKUP($B31,S6M5!$A$1:$B$161,2,0),0)</f>
        <v>0</v>
      </c>
      <c r="N31" s="29">
        <f>IFERROR(VLOOKUP(M31,S6M5!$B$1:$C$161,2,0),0)</f>
        <v>0</v>
      </c>
      <c r="O31" s="28">
        <f>IFERROR(VLOOKUP($B31,S6M6!$A$1:$B$161,2,0),0)</f>
        <v>33</v>
      </c>
      <c r="P31" s="29">
        <f>IFERROR(VLOOKUP(O31,S6M6!$B$1:$C$161,2,0),0)</f>
        <v>466.5803697</v>
      </c>
      <c r="Q31" s="28">
        <f>IFERROR(VLOOKUP($B31,S6M7!$A$1:$B$161,2,0),0)</f>
        <v>0</v>
      </c>
      <c r="R31" s="29">
        <f>IFERROR(VLOOKUP(Q31,S6M7!$B$1:$C$161,2,0),0)</f>
        <v>0</v>
      </c>
      <c r="S31" s="28">
        <f>IFERROR(VLOOKUP($B31,S6M8!$A$1:$B$161,2,0),0)</f>
        <v>0</v>
      </c>
      <c r="T31" s="29">
        <f>IFERROR(VLOOKUP(S31,S6M8!$B$1:$C$161,2,0),0)</f>
        <v>0</v>
      </c>
      <c r="U31" s="29">
        <f>IFERROR(VLOOKUP(E31,S6M1!$B$1:$C$161,2,0),0)</f>
        <v>2272.281233</v>
      </c>
      <c r="V31" s="29">
        <f>IFERROR(VLOOKUP(G31,S6M2!$B$1:$C$161,2,0),0)</f>
        <v>0</v>
      </c>
      <c r="W31" s="29">
        <f>IFERROR(VLOOKUP(I31,S6M3!$B$1:$C$161,2,0),0)</f>
        <v>494.4569925</v>
      </c>
      <c r="X31" s="29">
        <f>IFERROR(VLOOKUP(K31,S6M4!$B$1:$C$161,2,0),0)</f>
        <v>625.1438437</v>
      </c>
      <c r="Y31" s="29">
        <f>IFERROR(VLOOKUP(M31,S6M5!$B$1:$C$161,2,0),0)</f>
        <v>0</v>
      </c>
      <c r="Z31" s="29">
        <f>IFERROR(VLOOKUP(O31,S6M6!$B$1:$C$161,2,0),0)</f>
        <v>466.5803697</v>
      </c>
      <c r="AA31" s="29">
        <f>IFERROR(VLOOKUP(Q31,S6M7!$B$1:$C$161,2,0),0)</f>
        <v>0</v>
      </c>
      <c r="AB31" s="29">
        <f>IFERROR(VLOOKUP(S31,S6M8!$B$1:$C$161,2,0),0)</f>
        <v>0</v>
      </c>
    </row>
    <row r="32">
      <c r="A32" s="7">
        <v>31.0</v>
      </c>
      <c r="B32" s="12" t="s">
        <v>32</v>
      </c>
      <c r="C32" s="26">
        <f t="shared" si="1"/>
        <v>3821.679157</v>
      </c>
      <c r="D32" s="27"/>
      <c r="E32" s="28">
        <f>IFERROR(VLOOKUP($B32,S6M1!$A$1:$B$161,2,0),0)</f>
        <v>0</v>
      </c>
      <c r="F32" s="29">
        <f>IFERROR(VLOOKUP(E32,S6M1!$B$1:$C$161,2,0),0)</f>
        <v>0</v>
      </c>
      <c r="G32" s="28">
        <f>IFERROR(VLOOKUP($B32,S6M2!$A$1:$B$161,2,0),0)</f>
        <v>0</v>
      </c>
      <c r="H32" s="29">
        <f>IFERROR(VLOOKUP(G32,S6M2!$B$1:$C$161,2,0),0)</f>
        <v>0</v>
      </c>
      <c r="I32" s="28">
        <f>IFERROR(VLOOKUP($B32,S6M3!$A$1:$B$161,2,0),0)</f>
        <v>46</v>
      </c>
      <c r="J32" s="29">
        <f>IFERROR(VLOOKUP(I32,S6M3!$B$1:$C$161,2,0),0)</f>
        <v>244.364466</v>
      </c>
      <c r="K32" s="28">
        <f>IFERROR(VLOOKUP($B32,S6M4!$A$1:$B$161,2,0),0)</f>
        <v>10</v>
      </c>
      <c r="L32" s="29">
        <f>IFERROR(VLOOKUP(K32,S6M4!$B$1:$C$161,2,0),0)</f>
        <v>1080.855555</v>
      </c>
      <c r="M32" s="28">
        <f>IFERROR(VLOOKUP($B32,S6M5!$A$1:$B$161,2,0),0)</f>
        <v>32</v>
      </c>
      <c r="N32" s="29">
        <f>IFERROR(VLOOKUP(M32,S6M5!$B$1:$C$161,2,0),0)</f>
        <v>456.6989152</v>
      </c>
      <c r="O32" s="28">
        <f>IFERROR(VLOOKUP($B32,S6M6!$A$1:$B$161,2,0),0)</f>
        <v>35</v>
      </c>
      <c r="P32" s="29">
        <f>IFERROR(VLOOKUP(O32,S6M6!$B$1:$C$161,2,0),0)</f>
        <v>431.0317018</v>
      </c>
      <c r="Q32" s="28">
        <f>IFERROR(VLOOKUP($B32,S6M7!$A$1:$B$161,2,0),0)</f>
        <v>26</v>
      </c>
      <c r="R32" s="29">
        <f>IFERROR(VLOOKUP(Q32,S6M7!$B$1:$C$161,2,0),0)</f>
        <v>387.427876</v>
      </c>
      <c r="S32" s="28">
        <f>IFERROR(VLOOKUP($B32,S6M8!$A$1:$B$161,2,0),0)</f>
        <v>5</v>
      </c>
      <c r="T32" s="29">
        <f>IFERROR(VLOOKUP(S32,S6M8!$B$1:$C$161,2,0),0)</f>
        <v>1221.300642</v>
      </c>
      <c r="U32" s="29">
        <f>IFERROR(VLOOKUP(E32,S6M1!$B$1:$C$161,2,0),0)</f>
        <v>0</v>
      </c>
      <c r="V32" s="29">
        <f>IFERROR(VLOOKUP(G32,S6M2!$B$1:$C$161,2,0),0)</f>
        <v>0</v>
      </c>
      <c r="W32" s="29">
        <f>IFERROR(VLOOKUP(I32,S6M3!$B$1:$C$161,2,0),0)</f>
        <v>244.364466</v>
      </c>
      <c r="X32" s="29">
        <f>IFERROR(VLOOKUP(K32,S6M4!$B$1:$C$161,2,0),0)</f>
        <v>1080.855555</v>
      </c>
      <c r="Y32" s="29">
        <f>IFERROR(VLOOKUP(M32,S6M5!$B$1:$C$161,2,0),0)</f>
        <v>456.6989152</v>
      </c>
      <c r="Z32" s="29">
        <f>IFERROR(VLOOKUP(O32,S6M6!$B$1:$C$161,2,0),0)</f>
        <v>431.0317018</v>
      </c>
      <c r="AA32" s="29">
        <f>IFERROR(VLOOKUP(Q32,S6M7!$B$1:$C$161,2,0),0)</f>
        <v>387.427876</v>
      </c>
      <c r="AB32" s="29">
        <f>IFERROR(VLOOKUP(S32,S6M8!$B$1:$C$161,2,0),0)</f>
        <v>1221.300642</v>
      </c>
    </row>
    <row r="33">
      <c r="A33" s="7">
        <v>32.0</v>
      </c>
      <c r="B33" s="31" t="s">
        <v>49</v>
      </c>
      <c r="C33" s="26">
        <f t="shared" si="1"/>
        <v>3814.485294</v>
      </c>
      <c r="D33" s="27"/>
      <c r="E33" s="28">
        <f>IFERROR(VLOOKUP($B33,S6M1!$A$1:$B$161,2,0),0)</f>
        <v>17</v>
      </c>
      <c r="F33" s="29">
        <f>IFERROR(VLOOKUP(E33,S6M1!$B$1:$C$161,2,0),0)</f>
        <v>855.7448265</v>
      </c>
      <c r="G33" s="28">
        <f>IFERROR(VLOOKUP($B33,S6M2!$A$1:$B$161,2,0),0)</f>
        <v>29</v>
      </c>
      <c r="H33" s="29">
        <f>IFERROR(VLOOKUP(G33,S6M2!$B$1:$C$161,2,0),0)</f>
        <v>475.682846</v>
      </c>
      <c r="I33" s="28">
        <f>IFERROR(VLOOKUP($B33,S6M3!$A$1:$B$161,2,0),0)</f>
        <v>18</v>
      </c>
      <c r="J33" s="29">
        <f>IFERROR(VLOOKUP(I33,S6M3!$B$1:$C$161,2,0),0)</f>
        <v>789.5774052</v>
      </c>
      <c r="K33" s="28">
        <f>IFERROR(VLOOKUP($B33,S6M4!$A$1:$B$161,2,0),0)</f>
        <v>0</v>
      </c>
      <c r="L33" s="29">
        <f>IFERROR(VLOOKUP(K33,S6M4!$B$1:$C$161,2,0),0)</f>
        <v>0</v>
      </c>
      <c r="M33" s="28">
        <f>IFERROR(VLOOKUP($B33,S6M5!$A$1:$B$161,2,0),0)</f>
        <v>0</v>
      </c>
      <c r="N33" s="29">
        <f>IFERROR(VLOOKUP(M33,S6M5!$B$1:$C$161,2,0),0)</f>
        <v>0</v>
      </c>
      <c r="O33" s="28">
        <f>IFERROR(VLOOKUP($B33,S6M6!$A$1:$B$161,2,0),0)</f>
        <v>32</v>
      </c>
      <c r="P33" s="29">
        <f>IFERROR(VLOOKUP(O33,S6M6!$B$1:$C$161,2,0),0)</f>
        <v>484.8768111</v>
      </c>
      <c r="Q33" s="28">
        <f>IFERROR(VLOOKUP($B33,S6M7!$A$1:$B$161,2,0),0)</f>
        <v>7</v>
      </c>
      <c r="R33" s="29">
        <f>IFERROR(VLOOKUP(Q33,S6M7!$B$1:$C$161,2,0),0)</f>
        <v>1075.696333</v>
      </c>
      <c r="S33" s="28">
        <f>IFERROR(VLOOKUP($B33,S6M8!$A$1:$B$161,2,0),0)</f>
        <v>37</v>
      </c>
      <c r="T33" s="29">
        <f>IFERROR(VLOOKUP(S33,S6M8!$B$1:$C$161,2,0),0)</f>
        <v>132.9070715</v>
      </c>
      <c r="U33" s="29">
        <f>IFERROR(VLOOKUP(E33,S6M1!$B$1:$C$161,2,0),0)</f>
        <v>855.7448265</v>
      </c>
      <c r="V33" s="29">
        <f>IFERROR(VLOOKUP(G33,S6M2!$B$1:$C$161,2,0),0)</f>
        <v>475.682846</v>
      </c>
      <c r="W33" s="29">
        <f>IFERROR(VLOOKUP(I33,S6M3!$B$1:$C$161,2,0),0)</f>
        <v>789.5774052</v>
      </c>
      <c r="X33" s="29">
        <f>IFERROR(VLOOKUP(K33,S6M4!$B$1:$C$161,2,0),0)</f>
        <v>0</v>
      </c>
      <c r="Y33" s="29">
        <f>IFERROR(VLOOKUP(M33,S6M5!$B$1:$C$161,2,0),0)</f>
        <v>0</v>
      </c>
      <c r="Z33" s="29">
        <f>IFERROR(VLOOKUP(O33,S6M6!$B$1:$C$161,2,0),0)</f>
        <v>484.8768111</v>
      </c>
      <c r="AA33" s="29">
        <f>IFERROR(VLOOKUP(Q33,S6M7!$B$1:$C$161,2,0),0)</f>
        <v>1075.696333</v>
      </c>
      <c r="AB33" s="29">
        <f>IFERROR(VLOOKUP(S33,S6M8!$B$1:$C$161,2,0),0)</f>
        <v>132.9070715</v>
      </c>
    </row>
    <row r="34">
      <c r="A34" s="7">
        <v>33.0</v>
      </c>
      <c r="B34" s="32" t="s">
        <v>52</v>
      </c>
      <c r="C34" s="26">
        <f t="shared" si="1"/>
        <v>3750.957876</v>
      </c>
      <c r="D34" s="27"/>
      <c r="E34" s="28">
        <f>IFERROR(VLOOKUP($B34,S6M1!$A$1:$B$161,2,0),0)</f>
        <v>56</v>
      </c>
      <c r="F34" s="29">
        <f>IFERROR(VLOOKUP(E34,S6M1!$B$1:$C$161,2,0),0)</f>
        <v>158.7996403</v>
      </c>
      <c r="G34" s="28">
        <f>IFERROR(VLOOKUP($B34,S6M2!$A$1:$B$161,2,0),0)</f>
        <v>0</v>
      </c>
      <c r="H34" s="29">
        <f>IFERROR(VLOOKUP(G34,S6M2!$B$1:$C$161,2,0),0)</f>
        <v>0</v>
      </c>
      <c r="I34" s="28">
        <f>IFERROR(VLOOKUP($B34,S6M3!$A$1:$B$161,2,0),0)</f>
        <v>21</v>
      </c>
      <c r="J34" s="29">
        <f>IFERROR(VLOOKUP(I34,S6M3!$B$1:$C$161,2,0),0)</f>
        <v>710.1803284</v>
      </c>
      <c r="K34" s="28">
        <f>IFERROR(VLOOKUP($B34,S6M4!$A$1:$B$161,2,0),0)</f>
        <v>7</v>
      </c>
      <c r="L34" s="29">
        <f>IFERROR(VLOOKUP(K34,S6M4!$B$1:$C$161,2,0),0)</f>
        <v>1246.115945</v>
      </c>
      <c r="M34" s="28">
        <f>IFERROR(VLOOKUP($B34,S6M5!$A$1:$B$161,2,0),0)</f>
        <v>43</v>
      </c>
      <c r="N34" s="29">
        <f>IFERROR(VLOOKUP(M34,S6M5!$B$1:$C$161,2,0),0)</f>
        <v>268.6474403</v>
      </c>
      <c r="O34" s="28">
        <f>IFERROR(VLOOKUP($B34,S6M6!$A$1:$B$161,2,0),0)</f>
        <v>28</v>
      </c>
      <c r="P34" s="29">
        <f>IFERROR(VLOOKUP(O34,S6M6!$B$1:$C$161,2,0),0)</f>
        <v>562.10466</v>
      </c>
      <c r="Q34" s="28">
        <f>IFERROR(VLOOKUP($B34,S6M7!$A$1:$B$161,2,0),0)</f>
        <v>0</v>
      </c>
      <c r="R34" s="29">
        <f>IFERROR(VLOOKUP(Q34,S6M7!$B$1:$C$161,2,0),0)</f>
        <v>0</v>
      </c>
      <c r="S34" s="28">
        <f>IFERROR(VLOOKUP($B34,S6M8!$A$1:$B$161,2,0),0)</f>
        <v>12</v>
      </c>
      <c r="T34" s="29">
        <f>IFERROR(VLOOKUP(S34,S6M8!$B$1:$C$161,2,0),0)</f>
        <v>805.109862</v>
      </c>
      <c r="U34" s="29">
        <f>IFERROR(VLOOKUP(E34,S6M1!$B$1:$C$161,2,0),0)</f>
        <v>158.7996403</v>
      </c>
      <c r="V34" s="29">
        <f>IFERROR(VLOOKUP(G34,S6M2!$B$1:$C$161,2,0),0)</f>
        <v>0</v>
      </c>
      <c r="W34" s="29">
        <f>IFERROR(VLOOKUP(I34,S6M3!$B$1:$C$161,2,0),0)</f>
        <v>710.1803284</v>
      </c>
      <c r="X34" s="29">
        <f>IFERROR(VLOOKUP(K34,S6M4!$B$1:$C$161,2,0),0)</f>
        <v>1246.115945</v>
      </c>
      <c r="Y34" s="29">
        <f>IFERROR(VLOOKUP(M34,S6M5!$B$1:$C$161,2,0),0)</f>
        <v>268.6474403</v>
      </c>
      <c r="Z34" s="29">
        <f>IFERROR(VLOOKUP(O34,S6M6!$B$1:$C$161,2,0),0)</f>
        <v>562.10466</v>
      </c>
      <c r="AA34" s="29">
        <f>IFERROR(VLOOKUP(Q34,S6M7!$B$1:$C$161,2,0),0)</f>
        <v>0</v>
      </c>
      <c r="AB34" s="29">
        <f>IFERROR(VLOOKUP(S34,S6M8!$B$1:$C$161,2,0),0)</f>
        <v>805.109862</v>
      </c>
    </row>
    <row r="35">
      <c r="A35" s="7">
        <v>34.0</v>
      </c>
      <c r="B35" s="25" t="s">
        <v>33</v>
      </c>
      <c r="C35" s="26">
        <f t="shared" si="1"/>
        <v>3700.885064</v>
      </c>
      <c r="D35" s="27"/>
      <c r="E35" s="28">
        <f>IFERROR(VLOOKUP($B35,S6M1!$A$1:$B$161,2,0),0)</f>
        <v>55</v>
      </c>
      <c r="F35" s="29">
        <f>IFERROR(VLOOKUP(E35,S6M1!$B$1:$C$161,2,0),0)</f>
        <v>171.7870937</v>
      </c>
      <c r="G35" s="28">
        <f>IFERROR(VLOOKUP($B35,S6M2!$A$1:$B$161,2,0),0)</f>
        <v>3</v>
      </c>
      <c r="H35" s="29">
        <f>IFERROR(VLOOKUP(G35,S6M2!$B$1:$C$161,2,0),0)</f>
        <v>1590.747933</v>
      </c>
      <c r="I35" s="28">
        <f>IFERROR(VLOOKUP($B35,S6M3!$A$1:$B$161,2,0),0)</f>
        <v>0</v>
      </c>
      <c r="J35" s="29">
        <f>IFERROR(VLOOKUP(I35,S6M3!$B$1:$C$161,2,0),0)</f>
        <v>0</v>
      </c>
      <c r="K35" s="28">
        <f>IFERROR(VLOOKUP($B35,S6M4!$A$1:$B$161,2,0),0)</f>
        <v>26</v>
      </c>
      <c r="L35" s="29">
        <f>IFERROR(VLOOKUP(K35,S6M4!$B$1:$C$161,2,0),0)</f>
        <v>603.5680462</v>
      </c>
      <c r="M35" s="28">
        <f>IFERROR(VLOOKUP($B35,S6M5!$A$1:$B$161,2,0),0)</f>
        <v>18</v>
      </c>
      <c r="N35" s="29">
        <f>IFERROR(VLOOKUP(M35,S6M5!$B$1:$C$161,2,0),0)</f>
        <v>773.4473754</v>
      </c>
      <c r="O35" s="28">
        <f>IFERROR(VLOOKUP($B35,S6M6!$A$1:$B$161,2,0),0)</f>
        <v>45</v>
      </c>
      <c r="P35" s="29">
        <f>IFERROR(VLOOKUP(O35,S6M6!$B$1:$C$161,2,0),0)</f>
        <v>269.8558497</v>
      </c>
      <c r="Q35" s="28">
        <f>IFERROR(VLOOKUP($B35,S6M7!$A$1:$B$161,2,0),0)</f>
        <v>31</v>
      </c>
      <c r="R35" s="29">
        <f>IFERROR(VLOOKUP(Q35,S6M7!$B$1:$C$161,2,0),0)</f>
        <v>273.1921487</v>
      </c>
      <c r="S35" s="28">
        <f>IFERROR(VLOOKUP($B35,S6M8!$A$1:$B$161,2,0),0)</f>
        <v>43</v>
      </c>
      <c r="T35" s="29">
        <f>IFERROR(VLOOKUP(S35,S6M8!$B$1:$C$161,2,0),0)</f>
        <v>18.28661686</v>
      </c>
      <c r="U35" s="29">
        <f>IFERROR(VLOOKUP(E35,S6M1!$B$1:$C$161,2,0),0)</f>
        <v>171.7870937</v>
      </c>
      <c r="V35" s="29">
        <f>IFERROR(VLOOKUP(G35,S6M2!$B$1:$C$161,2,0),0)</f>
        <v>1590.747933</v>
      </c>
      <c r="W35" s="29">
        <f>IFERROR(VLOOKUP(I35,S6M3!$B$1:$C$161,2,0),0)</f>
        <v>0</v>
      </c>
      <c r="X35" s="29">
        <f>IFERROR(VLOOKUP(K35,S6M4!$B$1:$C$161,2,0),0)</f>
        <v>603.5680462</v>
      </c>
      <c r="Y35" s="29">
        <f>IFERROR(VLOOKUP(M35,S6M5!$B$1:$C$161,2,0),0)</f>
        <v>773.4473754</v>
      </c>
      <c r="Z35" s="29">
        <f>IFERROR(VLOOKUP(O35,S6M6!$B$1:$C$161,2,0),0)</f>
        <v>269.8558497</v>
      </c>
      <c r="AA35" s="29">
        <f>IFERROR(VLOOKUP(Q35,S6M7!$B$1:$C$161,2,0),0)</f>
        <v>273.1921487</v>
      </c>
      <c r="AB35" s="29">
        <f>IFERROR(VLOOKUP(S35,S6M8!$B$1:$C$161,2,0),0)</f>
        <v>18.28661686</v>
      </c>
    </row>
    <row r="36">
      <c r="A36" s="7">
        <v>35.0</v>
      </c>
      <c r="B36" s="33" t="s">
        <v>41</v>
      </c>
      <c r="C36" s="26">
        <f t="shared" si="1"/>
        <v>3655.521794</v>
      </c>
      <c r="D36" s="27"/>
      <c r="E36" s="28">
        <f>IFERROR(VLOOKUP($B36,S6M1!$A$1:$B$161,2,0),0)</f>
        <v>0</v>
      </c>
      <c r="F36" s="29">
        <f>IFERROR(VLOOKUP(E36,S6M1!$B$1:$C$161,2,0),0)</f>
        <v>0</v>
      </c>
      <c r="G36" s="28">
        <f>IFERROR(VLOOKUP($B36,S6M2!$A$1:$B$161,2,0),0)</f>
        <v>0</v>
      </c>
      <c r="H36" s="29">
        <f>IFERROR(VLOOKUP(G36,S6M2!$B$1:$C$161,2,0),0)</f>
        <v>0</v>
      </c>
      <c r="I36" s="28">
        <f>IFERROR(VLOOKUP($B36,S6M3!$A$1:$B$161,2,0),0)</f>
        <v>41</v>
      </c>
      <c r="J36" s="29">
        <f>IFERROR(VLOOKUP(I36,S6M3!$B$1:$C$161,2,0),0)</f>
        <v>321.3563443</v>
      </c>
      <c r="K36" s="28">
        <f>IFERROR(VLOOKUP($B36,S6M4!$A$1:$B$161,2,0),0)</f>
        <v>0</v>
      </c>
      <c r="L36" s="29">
        <f>IFERROR(VLOOKUP(K36,S6M4!$B$1:$C$161,2,0),0)</f>
        <v>0</v>
      </c>
      <c r="M36" s="28">
        <f>IFERROR(VLOOKUP($B36,S6M5!$A$1:$B$161,2,0),0)</f>
        <v>2</v>
      </c>
      <c r="N36" s="29">
        <f>IFERROR(VLOOKUP(M36,S6M5!$B$1:$C$161,2,0),0)</f>
        <v>1826.795661</v>
      </c>
      <c r="O36" s="28">
        <f>IFERROR(VLOOKUP($B36,S6M6!$A$1:$B$161,2,0),0)</f>
        <v>4</v>
      </c>
      <c r="P36" s="29">
        <f>IFERROR(VLOOKUP(O36,S6M6!$B$1:$C$161,2,0),0)</f>
        <v>1507.369789</v>
      </c>
      <c r="Q36" s="28">
        <f>IFERROR(VLOOKUP($B36,S6M7!$A$1:$B$161,2,0),0)</f>
        <v>0</v>
      </c>
      <c r="R36" s="29">
        <f>IFERROR(VLOOKUP(Q36,S6M7!$B$1:$C$161,2,0),0)</f>
        <v>0</v>
      </c>
      <c r="S36" s="28">
        <f>IFERROR(VLOOKUP($B36,S6M8!$A$1:$B$161,2,0),0)</f>
        <v>0</v>
      </c>
      <c r="T36" s="29">
        <f>IFERROR(VLOOKUP(S36,S6M8!$B$1:$C$161,2,0),0)</f>
        <v>0</v>
      </c>
      <c r="U36" s="29">
        <f>IFERROR(VLOOKUP(E36,S6M1!$B$1:$C$161,2,0),0)</f>
        <v>0</v>
      </c>
      <c r="V36" s="29">
        <f>IFERROR(VLOOKUP(G36,S6M2!$B$1:$C$161,2,0),0)</f>
        <v>0</v>
      </c>
      <c r="W36" s="29">
        <f>IFERROR(VLOOKUP(I36,S6M3!$B$1:$C$161,2,0),0)</f>
        <v>321.3563443</v>
      </c>
      <c r="X36" s="29">
        <f>IFERROR(VLOOKUP(K36,S6M4!$B$1:$C$161,2,0),0)</f>
        <v>0</v>
      </c>
      <c r="Y36" s="29">
        <f>IFERROR(VLOOKUP(M36,S6M5!$B$1:$C$161,2,0),0)</f>
        <v>1826.795661</v>
      </c>
      <c r="Z36" s="29">
        <f>IFERROR(VLOOKUP(O36,S6M6!$B$1:$C$161,2,0),0)</f>
        <v>1507.369789</v>
      </c>
      <c r="AA36" s="29">
        <f>IFERROR(VLOOKUP(Q36,S6M7!$B$1:$C$161,2,0),0)</f>
        <v>0</v>
      </c>
      <c r="AB36" s="29">
        <f>IFERROR(VLOOKUP(S36,S6M8!$B$1:$C$161,2,0),0)</f>
        <v>0</v>
      </c>
    </row>
    <row r="37">
      <c r="A37" s="7">
        <v>36.0</v>
      </c>
      <c r="B37" s="25" t="s">
        <v>27</v>
      </c>
      <c r="C37" s="26">
        <f t="shared" si="1"/>
        <v>3653.860601</v>
      </c>
      <c r="D37" s="27"/>
      <c r="E37" s="28">
        <f>IFERROR(VLOOKUP($B37,S6M1!$A$1:$B$161,2,0),0)</f>
        <v>24</v>
      </c>
      <c r="F37" s="29">
        <f>IFERROR(VLOOKUP(E37,S6M1!$B$1:$C$161,2,0),0)</f>
        <v>679.3801793</v>
      </c>
      <c r="G37" s="28">
        <f>IFERROR(VLOOKUP($B37,S6M2!$A$1:$B$161,2,0),0)</f>
        <v>19</v>
      </c>
      <c r="H37" s="29">
        <f>IFERROR(VLOOKUP(G37,S6M2!$B$1:$C$161,2,0),0)</f>
        <v>711.0419085</v>
      </c>
      <c r="I37" s="28">
        <f>IFERROR(VLOOKUP($B37,S6M3!$A$1:$B$161,2,0),0)</f>
        <v>20</v>
      </c>
      <c r="J37" s="29">
        <f>IFERROR(VLOOKUP(I37,S6M3!$B$1:$C$161,2,0),0)</f>
        <v>735.6143355</v>
      </c>
      <c r="K37" s="28">
        <f>IFERROR(VLOOKUP($B37,S6M4!$A$1:$B$161,2,0),0)</f>
        <v>0</v>
      </c>
      <c r="L37" s="29">
        <f>IFERROR(VLOOKUP(K37,S6M4!$B$1:$C$161,2,0),0)</f>
        <v>0</v>
      </c>
      <c r="M37" s="28">
        <f>IFERROR(VLOOKUP($B37,S6M5!$A$1:$B$161,2,0),0)</f>
        <v>57</v>
      </c>
      <c r="N37" s="29">
        <f>IFERROR(VLOOKUP(M37,S6M5!$B$1:$C$161,2,0),0)</f>
        <v>65.88666272</v>
      </c>
      <c r="O37" s="28">
        <f>IFERROR(VLOOKUP($B37,S6M6!$A$1:$B$161,2,0),0)</f>
        <v>37</v>
      </c>
      <c r="P37" s="29">
        <f>IFERROR(VLOOKUP(O37,S6M6!$B$1:$C$161,2,0),0)</f>
        <v>396.7460118</v>
      </c>
      <c r="Q37" s="28">
        <f>IFERROR(VLOOKUP($B37,S6M7!$A$1:$B$161,2,0),0)</f>
        <v>0</v>
      </c>
      <c r="R37" s="29">
        <f>IFERROR(VLOOKUP(Q37,S6M7!$B$1:$C$161,2,0),0)</f>
        <v>0</v>
      </c>
      <c r="S37" s="28">
        <f>IFERROR(VLOOKUP($B37,S6M8!$A$1:$B$161,2,0),0)</f>
        <v>7</v>
      </c>
      <c r="T37" s="29">
        <f>IFERROR(VLOOKUP(S37,S6M8!$B$1:$C$161,2,0),0)</f>
        <v>1065.191504</v>
      </c>
      <c r="U37" s="29">
        <f>IFERROR(VLOOKUP(E37,S6M1!$B$1:$C$161,2,0),0)</f>
        <v>679.3801793</v>
      </c>
      <c r="V37" s="29">
        <f>IFERROR(VLOOKUP(G37,S6M2!$B$1:$C$161,2,0),0)</f>
        <v>711.0419085</v>
      </c>
      <c r="W37" s="29">
        <f>IFERROR(VLOOKUP(I37,S6M3!$B$1:$C$161,2,0),0)</f>
        <v>735.6143355</v>
      </c>
      <c r="X37" s="29">
        <f>IFERROR(VLOOKUP(K37,S6M4!$B$1:$C$161,2,0),0)</f>
        <v>0</v>
      </c>
      <c r="Y37" s="29">
        <f>IFERROR(VLOOKUP(M37,S6M5!$B$1:$C$161,2,0),0)</f>
        <v>65.88666272</v>
      </c>
      <c r="Z37" s="29">
        <f>IFERROR(VLOOKUP(O37,S6M6!$B$1:$C$161,2,0),0)</f>
        <v>396.7460118</v>
      </c>
      <c r="AA37" s="29">
        <f>IFERROR(VLOOKUP(Q37,S6M7!$B$1:$C$161,2,0),0)</f>
        <v>0</v>
      </c>
      <c r="AB37" s="29">
        <f>IFERROR(VLOOKUP(S37,S6M8!$B$1:$C$161,2,0),0)</f>
        <v>1065.191504</v>
      </c>
    </row>
    <row r="38">
      <c r="A38" s="7">
        <v>37.0</v>
      </c>
      <c r="B38" s="12" t="s">
        <v>29</v>
      </c>
      <c r="C38" s="26">
        <f t="shared" si="1"/>
        <v>3567.413069</v>
      </c>
      <c r="D38" s="27"/>
      <c r="E38" s="28">
        <f>IFERROR(VLOOKUP($B38,S6M1!$A$1:$B$161,2,0),0)</f>
        <v>59</v>
      </c>
      <c r="F38" s="29">
        <f>IFERROR(VLOOKUP(E38,S6M1!$B$1:$C$161,2,0),0)</f>
        <v>120.5702513</v>
      </c>
      <c r="G38" s="28">
        <f>IFERROR(VLOOKUP($B38,S6M2!$A$1:$B$161,2,0),0)</f>
        <v>56</v>
      </c>
      <c r="H38" s="29">
        <f>IFERROR(VLOOKUP(G38,S6M2!$B$1:$C$161,2,0),0)</f>
        <v>27.82928066</v>
      </c>
      <c r="I38" s="28">
        <f>IFERROR(VLOOKUP($B38,S6M3!$A$1:$B$161,2,0),0)</f>
        <v>17</v>
      </c>
      <c r="J38" s="29">
        <f>IFERROR(VLOOKUP(I38,S6M3!$B$1:$C$161,2,0),0)</f>
        <v>818.3529157</v>
      </c>
      <c r="K38" s="28">
        <f>IFERROR(VLOOKUP($B38,S6M4!$A$1:$B$161,2,0),0)</f>
        <v>61</v>
      </c>
      <c r="L38" s="29">
        <f>IFERROR(VLOOKUP(K38,S6M4!$B$1:$C$161,2,0),0)</f>
        <v>50.01871175</v>
      </c>
      <c r="M38" s="28">
        <f>IFERROR(VLOOKUP($B38,S6M5!$A$1:$B$161,2,0),0)</f>
        <v>27</v>
      </c>
      <c r="N38" s="29">
        <f>IFERROR(VLOOKUP(M38,S6M5!$B$1:$C$161,2,0),0)</f>
        <v>555.9341121</v>
      </c>
      <c r="O38" s="28">
        <f>IFERROR(VLOOKUP($B38,S6M6!$A$1:$B$161,2,0),0)</f>
        <v>23</v>
      </c>
      <c r="P38" s="29">
        <f>IFERROR(VLOOKUP(O38,S6M6!$B$1:$C$161,2,0),0)</f>
        <v>670.2275888</v>
      </c>
      <c r="Q38" s="28">
        <f>IFERROR(VLOOKUP($B38,S6M7!$A$1:$B$161,2,0),0)</f>
        <v>0</v>
      </c>
      <c r="R38" s="29">
        <f>IFERROR(VLOOKUP(Q38,S6M7!$B$1:$C$161,2,0),0)</f>
        <v>0</v>
      </c>
      <c r="S38" s="28">
        <f>IFERROR(VLOOKUP($B38,S6M8!$A$1:$B$161,2,0),0)</f>
        <v>4</v>
      </c>
      <c r="T38" s="29">
        <f>IFERROR(VLOOKUP(S38,S6M8!$B$1:$C$161,2,0),0)</f>
        <v>1324.480209</v>
      </c>
      <c r="U38" s="29">
        <f>IFERROR(VLOOKUP(E38,S6M1!$B$1:$C$161,2,0),0)</f>
        <v>120.5702513</v>
      </c>
      <c r="V38" s="29">
        <f>IFERROR(VLOOKUP(G38,S6M2!$B$1:$C$161,2,0),0)</f>
        <v>27.82928066</v>
      </c>
      <c r="W38" s="29">
        <f>IFERROR(VLOOKUP(I38,S6M3!$B$1:$C$161,2,0),0)</f>
        <v>818.3529157</v>
      </c>
      <c r="X38" s="29">
        <f>IFERROR(VLOOKUP(K38,S6M4!$B$1:$C$161,2,0),0)</f>
        <v>50.01871175</v>
      </c>
      <c r="Y38" s="29">
        <f>IFERROR(VLOOKUP(M38,S6M5!$B$1:$C$161,2,0),0)</f>
        <v>555.9341121</v>
      </c>
      <c r="Z38" s="29">
        <f>IFERROR(VLOOKUP(O38,S6M6!$B$1:$C$161,2,0),0)</f>
        <v>670.2275888</v>
      </c>
      <c r="AA38" s="29">
        <f>IFERROR(VLOOKUP(Q38,S6M7!$B$1:$C$161,2,0),0)</f>
        <v>0</v>
      </c>
      <c r="AB38" s="29">
        <f>IFERROR(VLOOKUP(S38,S6M8!$B$1:$C$161,2,0),0)</f>
        <v>1324.480209</v>
      </c>
    </row>
    <row r="39">
      <c r="A39" s="7">
        <v>38.0</v>
      </c>
      <c r="B39" s="25" t="s">
        <v>46</v>
      </c>
      <c r="C39" s="26">
        <f t="shared" si="1"/>
        <v>3422.605551</v>
      </c>
      <c r="D39" s="27"/>
      <c r="E39" s="28">
        <f>IFERROR(VLOOKUP($B39,S6M1!$A$1:$B$161,2,0),0)</f>
        <v>66</v>
      </c>
      <c r="F39" s="29">
        <f>IFERROR(VLOOKUP(E39,S6M1!$B$1:$C$161,2,0),0)</f>
        <v>35.17130152</v>
      </c>
      <c r="G39" s="28">
        <f>IFERROR(VLOOKUP($B39,S6M2!$A$1:$B$161,2,0),0)</f>
        <v>20</v>
      </c>
      <c r="H39" s="29">
        <f>IFERROR(VLOOKUP(G39,S6M2!$B$1:$C$161,2,0),0)</f>
        <v>683.9826564</v>
      </c>
      <c r="I39" s="28">
        <f>IFERROR(VLOOKUP($B39,S6M3!$A$1:$B$161,2,0),0)</f>
        <v>58</v>
      </c>
      <c r="J39" s="29">
        <f>IFERROR(VLOOKUP(I39,S6M3!$B$1:$C$161,2,0),0)</f>
        <v>76.86865082</v>
      </c>
      <c r="K39" s="28">
        <f>IFERROR(VLOOKUP($B39,S6M4!$A$1:$B$161,2,0),0)</f>
        <v>6</v>
      </c>
      <c r="L39" s="29">
        <f>IFERROR(VLOOKUP(K39,S6M4!$B$1:$C$161,2,0),0)</f>
        <v>1317.404579</v>
      </c>
      <c r="M39" s="28">
        <f>IFERROR(VLOOKUP($B39,S6M5!$A$1:$B$161,2,0),0)</f>
        <v>26</v>
      </c>
      <c r="N39" s="29">
        <f>IFERROR(VLOOKUP(M39,S6M5!$B$1:$C$161,2,0),0)</f>
        <v>577.2386252</v>
      </c>
      <c r="O39" s="28">
        <f>IFERROR(VLOOKUP($B39,S6M6!$A$1:$B$161,2,0),0)</f>
        <v>30</v>
      </c>
      <c r="P39" s="29">
        <f>IFERROR(VLOOKUP(O39,S6M6!$B$1:$C$161,2,0),0)</f>
        <v>522.6280321</v>
      </c>
      <c r="Q39" s="28">
        <f>IFERROR(VLOOKUP($B39,S6M7!$A$1:$B$161,2,0),0)</f>
        <v>40</v>
      </c>
      <c r="R39" s="29">
        <f>IFERROR(VLOOKUP(Q39,S6M7!$B$1:$C$161,2,0),0)</f>
        <v>91.5452064</v>
      </c>
      <c r="S39" s="28">
        <f>IFERROR(VLOOKUP($B39,S6M8!$A$1:$B$161,2,0),0)</f>
        <v>36</v>
      </c>
      <c r="T39" s="29">
        <f>IFERROR(VLOOKUP(S39,S6M8!$B$1:$C$161,2,0),0)</f>
        <v>152.937801</v>
      </c>
      <c r="U39" s="29">
        <f>IFERROR(VLOOKUP(E39,S6M1!$B$1:$C$161,2,0),0)</f>
        <v>35.17130152</v>
      </c>
      <c r="V39" s="29">
        <f>IFERROR(VLOOKUP(G39,S6M2!$B$1:$C$161,2,0),0)</f>
        <v>683.9826564</v>
      </c>
      <c r="W39" s="29">
        <f>IFERROR(VLOOKUP(I39,S6M3!$B$1:$C$161,2,0),0)</f>
        <v>76.86865082</v>
      </c>
      <c r="X39" s="29">
        <f>IFERROR(VLOOKUP(K39,S6M4!$B$1:$C$161,2,0),0)</f>
        <v>1317.404579</v>
      </c>
      <c r="Y39" s="29">
        <f>IFERROR(VLOOKUP(M39,S6M5!$B$1:$C$161,2,0),0)</f>
        <v>577.2386252</v>
      </c>
      <c r="Z39" s="29">
        <f>IFERROR(VLOOKUP(O39,S6M6!$B$1:$C$161,2,0),0)</f>
        <v>522.6280321</v>
      </c>
      <c r="AA39" s="29">
        <f>IFERROR(VLOOKUP(Q39,S6M7!$B$1:$C$161,2,0),0)</f>
        <v>91.5452064</v>
      </c>
      <c r="AB39" s="29">
        <f>IFERROR(VLOOKUP(S39,S6M8!$B$1:$C$161,2,0),0)</f>
        <v>152.937801</v>
      </c>
    </row>
    <row r="40">
      <c r="A40" s="7">
        <v>40.0</v>
      </c>
      <c r="B40" s="30" t="s">
        <v>28</v>
      </c>
      <c r="C40" s="26">
        <f t="shared" si="1"/>
        <v>3291.006334</v>
      </c>
      <c r="D40" s="27"/>
      <c r="E40" s="28">
        <f>IFERROR(VLOOKUP($B40,S6M1!$A$1:$B$161,2,0),0)</f>
        <v>67</v>
      </c>
      <c r="F40" s="29">
        <f>IFERROR(VLOOKUP(E40,S6M1!$B$1:$C$161,2,0),0)</f>
        <v>23.35954955</v>
      </c>
      <c r="G40" s="28">
        <f>IFERROR(VLOOKUP($B40,S6M2!$A$1:$B$161,2,0),0)</f>
        <v>55</v>
      </c>
      <c r="H40" s="29">
        <f>IFERROR(VLOOKUP(G40,S6M2!$B$1:$C$161,2,0),0)</f>
        <v>41.93238592</v>
      </c>
      <c r="I40" s="28">
        <f>IFERROR(VLOOKUP($B40,S6M3!$A$1:$B$161,2,0),0)</f>
        <v>22</v>
      </c>
      <c r="J40" s="29">
        <f>IFERROR(VLOOKUP(I40,S6M3!$B$1:$C$161,2,0),0)</f>
        <v>685.643916</v>
      </c>
      <c r="K40" s="28">
        <f>IFERROR(VLOOKUP($B40,S6M4!$A$1:$B$161,2,0),0)</f>
        <v>48</v>
      </c>
      <c r="L40" s="29">
        <f>IFERROR(VLOOKUP(K40,S6M4!$B$1:$C$161,2,0),0)</f>
        <v>225.7062481</v>
      </c>
      <c r="M40" s="28">
        <f>IFERROR(VLOOKUP($B40,S6M5!$A$1:$B$161,2,0),0)</f>
        <v>17</v>
      </c>
      <c r="N40" s="29">
        <f>IFERROR(VLOOKUP(M40,S6M5!$B$1:$C$161,2,0),0)</f>
        <v>802.4103157</v>
      </c>
      <c r="O40" s="28">
        <f>IFERROR(VLOOKUP($B40,S6M6!$A$1:$B$161,2,0),0)</f>
        <v>54</v>
      </c>
      <c r="P40" s="29">
        <f>IFERROR(VLOOKUP(O40,S6M6!$B$1:$C$161,2,0),0)</f>
        <v>141.8075046</v>
      </c>
      <c r="Q40" s="28">
        <f>IFERROR(VLOOKUP($B40,S6M7!$A$1:$B$161,2,0),0)</f>
        <v>14</v>
      </c>
      <c r="R40" s="29">
        <f>IFERROR(VLOOKUP(Q40,S6M7!$B$1:$C$161,2,0),0)</f>
        <v>737.9217081</v>
      </c>
      <c r="S40" s="28">
        <f>IFERROR(VLOOKUP($B40,S6M8!$A$1:$B$161,2,0),0)</f>
        <v>16</v>
      </c>
      <c r="T40" s="29">
        <f>IFERROR(VLOOKUP(S40,S6M8!$B$1:$C$161,2,0),0)</f>
        <v>655.5842559</v>
      </c>
      <c r="U40" s="29">
        <f>IFERROR(VLOOKUP(E40,S6M1!$B$1:$C$161,2,0),0)</f>
        <v>23.35954955</v>
      </c>
      <c r="V40" s="29">
        <f>IFERROR(VLOOKUP(G40,S6M2!$B$1:$C$161,2,0),0)</f>
        <v>41.93238592</v>
      </c>
      <c r="W40" s="29">
        <f>IFERROR(VLOOKUP(I40,S6M3!$B$1:$C$161,2,0),0)</f>
        <v>685.643916</v>
      </c>
      <c r="X40" s="29">
        <f>IFERROR(VLOOKUP(K40,S6M4!$B$1:$C$161,2,0),0)</f>
        <v>225.7062481</v>
      </c>
      <c r="Y40" s="29">
        <f>IFERROR(VLOOKUP(M40,S6M5!$B$1:$C$161,2,0),0)</f>
        <v>802.4103157</v>
      </c>
      <c r="Z40" s="29">
        <f>IFERROR(VLOOKUP(O40,S6M6!$B$1:$C$161,2,0),0)</f>
        <v>141.8075046</v>
      </c>
      <c r="AA40" s="29">
        <f>IFERROR(VLOOKUP(Q40,S6M7!$B$1:$C$161,2,0),0)</f>
        <v>737.9217081</v>
      </c>
      <c r="AB40" s="29">
        <f>IFERROR(VLOOKUP(S40,S6M8!$B$1:$C$161,2,0),0)</f>
        <v>655.5842559</v>
      </c>
    </row>
    <row r="41">
      <c r="A41" s="7">
        <v>41.0</v>
      </c>
      <c r="B41" s="12" t="s">
        <v>57</v>
      </c>
      <c r="C41" s="26">
        <f t="shared" si="1"/>
        <v>3278.715435</v>
      </c>
      <c r="D41" s="27"/>
      <c r="E41" s="28">
        <f>IFERROR(VLOOKUP($B41,S6M1!$A$1:$B$161,2,0),0)</f>
        <v>4</v>
      </c>
      <c r="F41" s="29">
        <f>IFERROR(VLOOKUP(E41,S6M1!$B$1:$C$161,2,0),0)</f>
        <v>1535.859639</v>
      </c>
      <c r="G41" s="28">
        <f>IFERROR(VLOOKUP($B41,S6M2!$A$1:$B$161,2,0),0)</f>
        <v>31</v>
      </c>
      <c r="H41" s="29">
        <f>IFERROR(VLOOKUP(G41,S6M2!$B$1:$C$161,2,0),0)</f>
        <v>435.5543269</v>
      </c>
      <c r="I41" s="28">
        <f>IFERROR(VLOOKUP($B41,S6M3!$A$1:$B$161,2,0),0)</f>
        <v>45</v>
      </c>
      <c r="J41" s="29">
        <f>IFERROR(VLOOKUP(I41,S6M3!$B$1:$C$161,2,0),0)</f>
        <v>259.361482</v>
      </c>
      <c r="K41" s="28">
        <f>IFERROR(VLOOKUP($B41,S6M4!$A$1:$B$161,2,0),0)</f>
        <v>0</v>
      </c>
      <c r="L41" s="29">
        <f>IFERROR(VLOOKUP(K41,S6M4!$B$1:$C$161,2,0),0)</f>
        <v>0</v>
      </c>
      <c r="M41" s="28">
        <f>IFERROR(VLOOKUP($B41,S6M5!$A$1:$B$161,2,0),0)</f>
        <v>39</v>
      </c>
      <c r="N41" s="29">
        <f>IFERROR(VLOOKUP(M41,S6M5!$B$1:$C$161,2,0),0)</f>
        <v>333.2405972</v>
      </c>
      <c r="O41" s="28">
        <f>IFERROR(VLOOKUP($B41,S6M6!$A$1:$B$161,2,0),0)</f>
        <v>48</v>
      </c>
      <c r="P41" s="29">
        <f>IFERROR(VLOOKUP(O41,S6M6!$B$1:$C$161,2,0),0)</f>
        <v>225.7062481</v>
      </c>
      <c r="Q41" s="28">
        <f>IFERROR(VLOOKUP($B41,S6M7!$A$1:$B$161,2,0),0)</f>
        <v>22</v>
      </c>
      <c r="R41" s="29">
        <f>IFERROR(VLOOKUP(Q41,S6M7!$B$1:$C$161,2,0),0)</f>
        <v>488.9931411</v>
      </c>
      <c r="S41" s="28">
        <f>IFERROR(VLOOKUP($B41,S6M8!$A$1:$B$161,2,0),0)</f>
        <v>0</v>
      </c>
      <c r="T41" s="29">
        <f>IFERROR(VLOOKUP(S41,S6M8!$B$1:$C$161,2,0),0)</f>
        <v>0</v>
      </c>
      <c r="U41" s="29">
        <f>IFERROR(VLOOKUP(E41,S6M1!$B$1:$C$161,2,0),0)</f>
        <v>1535.859639</v>
      </c>
      <c r="V41" s="29">
        <f>IFERROR(VLOOKUP(G41,S6M2!$B$1:$C$161,2,0),0)</f>
        <v>435.5543269</v>
      </c>
      <c r="W41" s="29">
        <f>IFERROR(VLOOKUP(I41,S6M3!$B$1:$C$161,2,0),0)</f>
        <v>259.361482</v>
      </c>
      <c r="X41" s="29">
        <f>IFERROR(VLOOKUP(K41,S6M4!$B$1:$C$161,2,0),0)</f>
        <v>0</v>
      </c>
      <c r="Y41" s="29">
        <f>IFERROR(VLOOKUP(M41,S6M5!$B$1:$C$161,2,0),0)</f>
        <v>333.2405972</v>
      </c>
      <c r="Z41" s="29">
        <f>IFERROR(VLOOKUP(O41,S6M6!$B$1:$C$161,2,0),0)</f>
        <v>225.7062481</v>
      </c>
      <c r="AA41" s="29">
        <f>IFERROR(VLOOKUP(Q41,S6M7!$B$1:$C$161,2,0),0)</f>
        <v>488.9931411</v>
      </c>
      <c r="AB41" s="29">
        <f>IFERROR(VLOOKUP(S41,S6M8!$B$1:$C$161,2,0),0)</f>
        <v>0</v>
      </c>
    </row>
    <row r="42">
      <c r="A42" s="7">
        <v>39.0</v>
      </c>
      <c r="B42" s="25" t="s">
        <v>63</v>
      </c>
      <c r="C42" s="26">
        <f t="shared" si="1"/>
        <v>3260.888277</v>
      </c>
      <c r="D42" s="27"/>
      <c r="E42" s="28">
        <f>IFERROR(VLOOKUP($B42,S6M1!$A$1:$B$161,2,0),0)</f>
        <v>31</v>
      </c>
      <c r="F42" s="29">
        <f>IFERROR(VLOOKUP(E42,S6M1!$B$1:$C$161,2,0),0)</f>
        <v>538.141323</v>
      </c>
      <c r="G42" s="28">
        <f>IFERROR(VLOOKUP($B42,S6M2!$A$1:$B$161,2,0),0)</f>
        <v>5</v>
      </c>
      <c r="H42" s="29">
        <f>IFERROR(VLOOKUP(G42,S6M2!$B$1:$C$161,2,0),0)</f>
        <v>1349.125529</v>
      </c>
      <c r="I42" s="28">
        <f>IFERROR(VLOOKUP($B42,S6M3!$A$1:$B$161,2,0),0)</f>
        <v>40</v>
      </c>
      <c r="J42" s="29">
        <f>IFERROR(VLOOKUP(I42,S6M3!$B$1:$C$161,2,0),0)</f>
        <v>337.4047951</v>
      </c>
      <c r="K42" s="28">
        <f>IFERROR(VLOOKUP($B42,S6M4!$A$1:$B$161,2,0),0)</f>
        <v>11</v>
      </c>
      <c r="L42" s="29">
        <f>IFERROR(VLOOKUP(K42,S6M4!$B$1:$C$161,2,0),0)</f>
        <v>1036.21663</v>
      </c>
      <c r="M42" s="28">
        <f>IFERROR(VLOOKUP($B42,S6M5!$A$1:$B$161,2,0),0)</f>
        <v>0</v>
      </c>
      <c r="N42" s="29">
        <f>IFERROR(VLOOKUP(M42,S6M5!$B$1:$C$161,2,0),0)</f>
        <v>0</v>
      </c>
      <c r="O42" s="28">
        <f>IFERROR(VLOOKUP($B42,S6M6!$A$1:$B$161,2,0),0)</f>
        <v>0</v>
      </c>
      <c r="P42" s="29">
        <f>IFERROR(VLOOKUP(O42,S6M6!$B$1:$C$161,2,0),0)</f>
        <v>0</v>
      </c>
      <c r="Q42" s="28">
        <f>IFERROR(VLOOKUP($B42,S6M7!$A$1:$B$161,2,0),0)</f>
        <v>0</v>
      </c>
      <c r="R42" s="29">
        <f>IFERROR(VLOOKUP(Q42,S6M7!$B$1:$C$161,2,0),0)</f>
        <v>0</v>
      </c>
      <c r="S42" s="28">
        <f>IFERROR(VLOOKUP($B42,S6M8!$A$1:$B$161,2,0),0)</f>
        <v>0</v>
      </c>
      <c r="T42" s="29">
        <f>IFERROR(VLOOKUP(S42,S6M8!$B$1:$C$161,2,0),0)</f>
        <v>0</v>
      </c>
      <c r="U42" s="29">
        <f>IFERROR(VLOOKUP(E42,S6M1!$B$1:$C$161,2,0),0)</f>
        <v>538.141323</v>
      </c>
      <c r="V42" s="29">
        <f>IFERROR(VLOOKUP(G42,S6M2!$B$1:$C$161,2,0),0)</f>
        <v>1349.125529</v>
      </c>
      <c r="W42" s="29">
        <f>IFERROR(VLOOKUP(I42,S6M3!$B$1:$C$161,2,0),0)</f>
        <v>337.4047951</v>
      </c>
      <c r="X42" s="29">
        <f>IFERROR(VLOOKUP(K42,S6M4!$B$1:$C$161,2,0),0)</f>
        <v>1036.21663</v>
      </c>
      <c r="Y42" s="29">
        <f>IFERROR(VLOOKUP(M42,S6M5!$B$1:$C$161,2,0),0)</f>
        <v>0</v>
      </c>
      <c r="Z42" s="29">
        <f>IFERROR(VLOOKUP(O42,S6M6!$B$1:$C$161,2,0),0)</f>
        <v>0</v>
      </c>
      <c r="AA42" s="29">
        <f>IFERROR(VLOOKUP(Q42,S6M7!$B$1:$C$161,2,0),0)</f>
        <v>0</v>
      </c>
      <c r="AB42" s="29">
        <f>IFERROR(VLOOKUP(S42,S6M8!$B$1:$C$161,2,0),0)</f>
        <v>0</v>
      </c>
    </row>
    <row r="43">
      <c r="A43" s="7">
        <v>42.0</v>
      </c>
      <c r="B43" s="25" t="s">
        <v>55</v>
      </c>
      <c r="C43" s="26">
        <f t="shared" si="1"/>
        <v>3163.343474</v>
      </c>
      <c r="D43" s="27"/>
      <c r="E43" s="28">
        <f>IFERROR(VLOOKUP($B43,S6M1!$A$1:$B$161,2,0),0)</f>
        <v>34</v>
      </c>
      <c r="F43" s="29">
        <f>IFERROR(VLOOKUP(E43,S6M1!$B$1:$C$161,2,0),0)</f>
        <v>484.3412787</v>
      </c>
      <c r="G43" s="28">
        <f>IFERROR(VLOOKUP($B43,S6M2!$A$1:$B$161,2,0),0)</f>
        <v>0</v>
      </c>
      <c r="H43" s="29">
        <f>IFERROR(VLOOKUP(G43,S6M2!$B$1:$C$161,2,0),0)</f>
        <v>0</v>
      </c>
      <c r="I43" s="28">
        <f>IFERROR(VLOOKUP($B43,S6M3!$A$1:$B$161,2,0),0)</f>
        <v>14</v>
      </c>
      <c r="J43" s="29">
        <f>IFERROR(VLOOKUP(I43,S6M3!$B$1:$C$161,2,0),0)</f>
        <v>913.8880571</v>
      </c>
      <c r="K43" s="28">
        <f>IFERROR(VLOOKUP($B43,S6M4!$A$1:$B$161,2,0),0)</f>
        <v>19</v>
      </c>
      <c r="L43" s="29">
        <f>IFERROR(VLOOKUP(K43,S6M4!$B$1:$C$161,2,0),0)</f>
        <v>769.9710579</v>
      </c>
      <c r="M43" s="28">
        <f>IFERROR(VLOOKUP($B43,S6M5!$A$1:$B$161,2,0),0)</f>
        <v>0</v>
      </c>
      <c r="N43" s="29">
        <f>IFERROR(VLOOKUP(M43,S6M5!$B$1:$C$161,2,0),0)</f>
        <v>0</v>
      </c>
      <c r="O43" s="28">
        <f>IFERROR(VLOOKUP($B43,S6M6!$A$1:$B$161,2,0),0)</f>
        <v>12</v>
      </c>
      <c r="P43" s="29">
        <f>IFERROR(VLOOKUP(O43,S6M6!$B$1:$C$161,2,0),0)</f>
        <v>995.1430805</v>
      </c>
      <c r="Q43" s="28">
        <f>IFERROR(VLOOKUP($B43,S6M7!$A$1:$B$161,2,0),0)</f>
        <v>0</v>
      </c>
      <c r="R43" s="29">
        <f>IFERROR(VLOOKUP(Q43,S6M7!$B$1:$C$161,2,0),0)</f>
        <v>0</v>
      </c>
      <c r="S43" s="28">
        <f>IFERROR(VLOOKUP($B43,S6M8!$A$1:$B$161,2,0),0)</f>
        <v>0</v>
      </c>
      <c r="T43" s="29">
        <f>IFERROR(VLOOKUP(S43,S6M8!$B$1:$C$161,2,0),0)</f>
        <v>0</v>
      </c>
      <c r="U43" s="29">
        <f>IFERROR(VLOOKUP(E43,S6M1!$B$1:$C$161,2,0),0)</f>
        <v>484.3412787</v>
      </c>
      <c r="V43" s="29">
        <f>IFERROR(VLOOKUP(G43,S6M2!$B$1:$C$161,2,0),0)</f>
        <v>0</v>
      </c>
      <c r="W43" s="29">
        <f>IFERROR(VLOOKUP(I43,S6M3!$B$1:$C$161,2,0),0)</f>
        <v>913.8880571</v>
      </c>
      <c r="X43" s="29">
        <f>IFERROR(VLOOKUP(K43,S6M4!$B$1:$C$161,2,0),0)</f>
        <v>769.9710579</v>
      </c>
      <c r="Y43" s="29">
        <f>IFERROR(VLOOKUP(M43,S6M5!$B$1:$C$161,2,0),0)</f>
        <v>0</v>
      </c>
      <c r="Z43" s="29">
        <f>IFERROR(VLOOKUP(O43,S6M6!$B$1:$C$161,2,0),0)</f>
        <v>995.1430805</v>
      </c>
      <c r="AA43" s="29">
        <f>IFERROR(VLOOKUP(Q43,S6M7!$B$1:$C$161,2,0),0)</f>
        <v>0</v>
      </c>
      <c r="AB43" s="29">
        <f>IFERROR(VLOOKUP(S43,S6M8!$B$1:$C$161,2,0),0)</f>
        <v>0</v>
      </c>
    </row>
    <row r="44">
      <c r="A44" s="7">
        <v>43.0</v>
      </c>
      <c r="B44" s="25" t="s">
        <v>48</v>
      </c>
      <c r="C44" s="26">
        <f t="shared" si="1"/>
        <v>3122.670709</v>
      </c>
      <c r="D44" s="27"/>
      <c r="E44" s="28">
        <f>IFERROR(VLOOKUP($B44,S6M1!$A$1:$B$161,2,0),0)</f>
        <v>13</v>
      </c>
      <c r="F44" s="29">
        <f>IFERROR(VLOOKUP(E44,S6M1!$B$1:$C$161,2,0),0)</f>
        <v>985.4971164</v>
      </c>
      <c r="G44" s="28">
        <f>IFERROR(VLOOKUP($B44,S6M2!$A$1:$B$161,2,0),0)</f>
        <v>0</v>
      </c>
      <c r="H44" s="29">
        <f>IFERROR(VLOOKUP(G44,S6M2!$B$1:$C$161,2,0),0)</f>
        <v>0</v>
      </c>
      <c r="I44" s="28">
        <f>IFERROR(VLOOKUP($B44,S6M3!$A$1:$B$161,2,0),0)</f>
        <v>36</v>
      </c>
      <c r="J44" s="29">
        <f>IFERROR(VLOOKUP(I44,S6M3!$B$1:$C$161,2,0),0)</f>
        <v>404.1451884</v>
      </c>
      <c r="K44" s="28">
        <f>IFERROR(VLOOKUP($B44,S6M4!$A$1:$B$161,2,0),0)</f>
        <v>41</v>
      </c>
      <c r="L44" s="29">
        <f>IFERROR(VLOOKUP(K44,S6M4!$B$1:$C$161,2,0),0)</f>
        <v>331.4516971</v>
      </c>
      <c r="M44" s="28">
        <f>IFERROR(VLOOKUP($B44,S6M5!$A$1:$B$161,2,0),0)</f>
        <v>33</v>
      </c>
      <c r="N44" s="29">
        <f>IFERROR(VLOOKUP(M44,S6M5!$B$1:$C$161,2,0),0)</f>
        <v>438.0924138</v>
      </c>
      <c r="O44" s="28">
        <f>IFERROR(VLOOKUP($B44,S6M6!$A$1:$B$161,2,0),0)</f>
        <v>18</v>
      </c>
      <c r="P44" s="29">
        <f>IFERROR(VLOOKUP(O44,S6M6!$B$1:$C$161,2,0),0)</f>
        <v>797.4155515</v>
      </c>
      <c r="Q44" s="28">
        <f>IFERROR(VLOOKUP($B44,S6M7!$A$1:$B$161,2,0),0)</f>
        <v>39</v>
      </c>
      <c r="R44" s="29">
        <f>IFERROR(VLOOKUP(Q44,S6M7!$B$1:$C$161,2,0),0)</f>
        <v>110.55177</v>
      </c>
      <c r="S44" s="28">
        <f>IFERROR(VLOOKUP($B44,S6M8!$A$1:$B$161,2,0),0)</f>
        <v>41</v>
      </c>
      <c r="T44" s="29">
        <f>IFERROR(VLOOKUP(S44,S6M8!$B$1:$C$161,2,0),0)</f>
        <v>55.51697191</v>
      </c>
      <c r="U44" s="29">
        <f>IFERROR(VLOOKUP(E44,S6M1!$B$1:$C$161,2,0),0)</f>
        <v>985.4971164</v>
      </c>
      <c r="V44" s="29">
        <f>IFERROR(VLOOKUP(G44,S6M2!$B$1:$C$161,2,0),0)</f>
        <v>0</v>
      </c>
      <c r="W44" s="29">
        <f>IFERROR(VLOOKUP(I44,S6M3!$B$1:$C$161,2,0),0)</f>
        <v>404.1451884</v>
      </c>
      <c r="X44" s="29">
        <f>IFERROR(VLOOKUP(K44,S6M4!$B$1:$C$161,2,0),0)</f>
        <v>331.4516971</v>
      </c>
      <c r="Y44" s="29">
        <f>IFERROR(VLOOKUP(M44,S6M5!$B$1:$C$161,2,0),0)</f>
        <v>438.0924138</v>
      </c>
      <c r="Z44" s="29">
        <f>IFERROR(VLOOKUP(O44,S6M6!$B$1:$C$161,2,0),0)</f>
        <v>797.4155515</v>
      </c>
      <c r="AA44" s="29">
        <f>IFERROR(VLOOKUP(Q44,S6M7!$B$1:$C$161,2,0),0)</f>
        <v>110.55177</v>
      </c>
      <c r="AB44" s="29">
        <f>IFERROR(VLOOKUP(S44,S6M8!$B$1:$C$161,2,0),0)</f>
        <v>55.51697191</v>
      </c>
    </row>
    <row r="45">
      <c r="A45" s="7">
        <v>44.0</v>
      </c>
      <c r="B45" s="25" t="s">
        <v>59</v>
      </c>
      <c r="C45" s="26">
        <f t="shared" si="1"/>
        <v>3094.754011</v>
      </c>
      <c r="D45" s="27"/>
      <c r="E45" s="28">
        <f>IFERROR(VLOOKUP($B45,S6M1!$A$1:$B$161,2,0),0)</f>
        <v>60</v>
      </c>
      <c r="F45" s="29">
        <f>IFERROR(VLOOKUP(E45,S6M1!$B$1:$C$161,2,0),0)</f>
        <v>108.0582341</v>
      </c>
      <c r="G45" s="28">
        <f>IFERROR(VLOOKUP($B45,S6M2!$A$1:$B$161,2,0),0)</f>
        <v>6</v>
      </c>
      <c r="H45" s="29">
        <f>IFERROR(VLOOKUP(G45,S6M2!$B$1:$C$161,2,0),0)</f>
        <v>1264.691276</v>
      </c>
      <c r="I45" s="28">
        <f>IFERROR(VLOOKUP($B45,S6M3!$A$1:$B$161,2,0),0)</f>
        <v>61</v>
      </c>
      <c r="J45" s="29">
        <f>IFERROR(VLOOKUP(I45,S6M3!$B$1:$C$161,2,0),0)</f>
        <v>37.95279831</v>
      </c>
      <c r="K45" s="28">
        <f>IFERROR(VLOOKUP($B45,S6M4!$A$1:$B$161,2,0),0)</f>
        <v>56</v>
      </c>
      <c r="L45" s="29">
        <f>IFERROR(VLOOKUP(K45,S6M4!$B$1:$C$161,2,0),0)</f>
        <v>114.9742201</v>
      </c>
      <c r="M45" s="28">
        <f>IFERROR(VLOOKUP($B45,S6M5!$A$1:$B$161,2,0),0)</f>
        <v>0</v>
      </c>
      <c r="N45" s="29">
        <f>IFERROR(VLOOKUP(M45,S6M5!$B$1:$C$161,2,0),0)</f>
        <v>0</v>
      </c>
      <c r="O45" s="28">
        <f>IFERROR(VLOOKUP($B45,S6M6!$A$1:$B$161,2,0),0)</f>
        <v>6</v>
      </c>
      <c r="P45" s="29">
        <f>IFERROR(VLOOKUP(O45,S6M6!$B$1:$C$161,2,0),0)</f>
        <v>1317.404579</v>
      </c>
      <c r="Q45" s="28">
        <f>IFERROR(VLOOKUP($B45,S6M7!$A$1:$B$161,2,0),0)</f>
        <v>32</v>
      </c>
      <c r="R45" s="29">
        <f>IFERROR(VLOOKUP(Q45,S6M7!$B$1:$C$161,2,0),0)</f>
        <v>251.6729034</v>
      </c>
      <c r="S45" s="28">
        <f>IFERROR(VLOOKUP($B45,S6M8!$A$1:$B$161,2,0),0)</f>
        <v>0</v>
      </c>
      <c r="T45" s="29">
        <f>IFERROR(VLOOKUP(S45,S6M8!$B$1:$C$161,2,0),0)</f>
        <v>0</v>
      </c>
      <c r="U45" s="29">
        <f>IFERROR(VLOOKUP(E45,S6M1!$B$1:$C$161,2,0),0)</f>
        <v>108.0582341</v>
      </c>
      <c r="V45" s="29">
        <f>IFERROR(VLOOKUP(G45,S6M2!$B$1:$C$161,2,0),0)</f>
        <v>1264.691276</v>
      </c>
      <c r="W45" s="29">
        <f>IFERROR(VLOOKUP(I45,S6M3!$B$1:$C$161,2,0),0)</f>
        <v>37.95279831</v>
      </c>
      <c r="X45" s="29">
        <f>IFERROR(VLOOKUP(K45,S6M4!$B$1:$C$161,2,0),0)</f>
        <v>114.9742201</v>
      </c>
      <c r="Y45" s="29">
        <f>IFERROR(VLOOKUP(M45,S6M5!$B$1:$C$161,2,0),0)</f>
        <v>0</v>
      </c>
      <c r="Z45" s="29">
        <f>IFERROR(VLOOKUP(O45,S6M6!$B$1:$C$161,2,0),0)</f>
        <v>1317.404579</v>
      </c>
      <c r="AA45" s="29">
        <f>IFERROR(VLOOKUP(Q45,S6M7!$B$1:$C$161,2,0),0)</f>
        <v>251.6729034</v>
      </c>
      <c r="AB45" s="29">
        <f>IFERROR(VLOOKUP(S45,S6M8!$B$1:$C$161,2,0),0)</f>
        <v>0</v>
      </c>
    </row>
    <row r="46">
      <c r="A46" s="7">
        <v>45.0</v>
      </c>
      <c r="B46" s="32" t="s">
        <v>61</v>
      </c>
      <c r="C46" s="26">
        <f t="shared" si="1"/>
        <v>2975.59256</v>
      </c>
      <c r="D46" s="27"/>
      <c r="E46" s="28">
        <f>IFERROR(VLOOKUP($B46,S6M1!$A$1:$B$161,2,0),0)</f>
        <v>43</v>
      </c>
      <c r="F46" s="29">
        <f>IFERROR(VLOOKUP(E46,S6M1!$B$1:$C$161,2,0),0)</f>
        <v>339.2808934</v>
      </c>
      <c r="G46" s="28">
        <f>IFERROR(VLOOKUP($B46,S6M2!$A$1:$B$161,2,0),0)</f>
        <v>37</v>
      </c>
      <c r="H46" s="29">
        <f>IFERROR(VLOOKUP(G46,S6M2!$B$1:$C$161,2,0),0)</f>
        <v>324.1065855</v>
      </c>
      <c r="I46" s="28">
        <f>IFERROR(VLOOKUP($B46,S6M3!$A$1:$B$161,2,0),0)</f>
        <v>59</v>
      </c>
      <c r="J46" s="29">
        <f>IFERROR(VLOOKUP(I46,S6M3!$B$1:$C$161,2,0),0)</f>
        <v>63.78403772</v>
      </c>
      <c r="K46" s="28">
        <f>IFERROR(VLOOKUP($B46,S6M4!$A$1:$B$161,2,0),0)</f>
        <v>24</v>
      </c>
      <c r="L46" s="29">
        <f>IFERROR(VLOOKUP(K46,S6M4!$B$1:$C$161,2,0),0)</f>
        <v>647.3453248</v>
      </c>
      <c r="M46" s="28">
        <f>IFERROR(VLOOKUP($B46,S6M5!$A$1:$B$161,2,0),0)</f>
        <v>23</v>
      </c>
      <c r="N46" s="29">
        <f>IFERROR(VLOOKUP(M46,S6M5!$B$1:$C$161,2,0),0)</f>
        <v>644.8057</v>
      </c>
      <c r="O46" s="28">
        <f>IFERROR(VLOOKUP($B46,S6M6!$A$1:$B$161,2,0),0)</f>
        <v>61</v>
      </c>
      <c r="P46" s="29">
        <f>IFERROR(VLOOKUP(O46,S6M6!$B$1:$C$161,2,0),0)</f>
        <v>50.01871175</v>
      </c>
      <c r="Q46" s="28">
        <f>IFERROR(VLOOKUP($B46,S6M7!$A$1:$B$161,2,0),0)</f>
        <v>10</v>
      </c>
      <c r="R46" s="29">
        <f>IFERROR(VLOOKUP(Q46,S6M7!$B$1:$C$161,2,0),0)</f>
        <v>906.2513072</v>
      </c>
      <c r="S46" s="28">
        <f>IFERROR(VLOOKUP($B46,S6M8!$A$1:$B$161,2,0),0)</f>
        <v>0</v>
      </c>
      <c r="T46" s="29">
        <f>IFERROR(VLOOKUP(S46,S6M8!$B$1:$C$161,2,0),0)</f>
        <v>0</v>
      </c>
      <c r="U46" s="29">
        <f>IFERROR(VLOOKUP(E46,S6M1!$B$1:$C$161,2,0),0)</f>
        <v>339.2808934</v>
      </c>
      <c r="V46" s="29">
        <f>IFERROR(VLOOKUP(G46,S6M2!$B$1:$C$161,2,0),0)</f>
        <v>324.1065855</v>
      </c>
      <c r="W46" s="29">
        <f>IFERROR(VLOOKUP(I46,S6M3!$B$1:$C$161,2,0),0)</f>
        <v>63.78403772</v>
      </c>
      <c r="X46" s="29">
        <f>IFERROR(VLOOKUP(K46,S6M4!$B$1:$C$161,2,0),0)</f>
        <v>647.3453248</v>
      </c>
      <c r="Y46" s="29">
        <f>IFERROR(VLOOKUP(M46,S6M5!$B$1:$C$161,2,0),0)</f>
        <v>644.8057</v>
      </c>
      <c r="Z46" s="29">
        <f>IFERROR(VLOOKUP(O46,S6M6!$B$1:$C$161,2,0),0)</f>
        <v>50.01871175</v>
      </c>
      <c r="AA46" s="29">
        <f>IFERROR(VLOOKUP(Q46,S6M7!$B$1:$C$161,2,0),0)</f>
        <v>906.2513072</v>
      </c>
      <c r="AB46" s="29">
        <f>IFERROR(VLOOKUP(S46,S6M8!$B$1:$C$161,2,0),0)</f>
        <v>0</v>
      </c>
    </row>
    <row r="47">
      <c r="A47" s="7">
        <v>46.0</v>
      </c>
      <c r="B47" s="25" t="s">
        <v>30</v>
      </c>
      <c r="C47" s="26">
        <f t="shared" si="1"/>
        <v>2947.400274</v>
      </c>
      <c r="D47" s="27"/>
      <c r="E47" s="28">
        <f>IFERROR(VLOOKUP($B47,S6M1!$A$1:$B$161,2,0),0)</f>
        <v>64</v>
      </c>
      <c r="F47" s="29">
        <f>IFERROR(VLOOKUP(E47,S6M1!$B$1:$C$161,2,0),0)</f>
        <v>59.07152459</v>
      </c>
      <c r="G47" s="28">
        <f>IFERROR(VLOOKUP($B47,S6M2!$A$1:$B$161,2,0),0)</f>
        <v>0</v>
      </c>
      <c r="H47" s="29">
        <f>IFERROR(VLOOKUP(G47,S6M2!$B$1:$C$161,2,0),0)</f>
        <v>0</v>
      </c>
      <c r="I47" s="28">
        <f>IFERROR(VLOOKUP($B47,S6M3!$A$1:$B$161,2,0),0)</f>
        <v>37</v>
      </c>
      <c r="J47" s="29">
        <f>IFERROR(VLOOKUP(I47,S6M3!$B$1:$C$161,2,0),0)</f>
        <v>387.0511299</v>
      </c>
      <c r="K47" s="28">
        <f>IFERROR(VLOOKUP($B47,S6M4!$A$1:$B$161,2,0),0)</f>
        <v>35</v>
      </c>
      <c r="L47" s="29">
        <f>IFERROR(VLOOKUP(K47,S6M4!$B$1:$C$161,2,0),0)</f>
        <v>431.0317018</v>
      </c>
      <c r="M47" s="28">
        <f>IFERROR(VLOOKUP($B47,S6M5!$A$1:$B$161,2,0),0)</f>
        <v>20</v>
      </c>
      <c r="N47" s="29">
        <f>IFERROR(VLOOKUP(M47,S6M5!$B$1:$C$161,2,0),0)</f>
        <v>719.0978849</v>
      </c>
      <c r="O47" s="28">
        <f>IFERROR(VLOOKUP($B47,S6M6!$A$1:$B$161,2,0),0)</f>
        <v>25</v>
      </c>
      <c r="P47" s="29">
        <f>IFERROR(VLOOKUP(O47,S6M6!$B$1:$C$161,2,0),0)</f>
        <v>625.1438437</v>
      </c>
      <c r="Q47" s="28">
        <f>IFERROR(VLOOKUP($B47,S6M7!$A$1:$B$161,2,0),0)</f>
        <v>43</v>
      </c>
      <c r="R47" s="29">
        <f>IFERROR(VLOOKUP(Q47,S6M7!$B$1:$C$161,2,0),0)</f>
        <v>35.96197075</v>
      </c>
      <c r="S47" s="28">
        <f>IFERROR(VLOOKUP($B47,S6M8!$A$1:$B$161,2,0),0)</f>
        <v>15</v>
      </c>
      <c r="T47" s="29">
        <f>IFERROR(VLOOKUP(S47,S6M8!$B$1:$C$161,2,0),0)</f>
        <v>690.0422185</v>
      </c>
      <c r="U47" s="29">
        <f>IFERROR(VLOOKUP(E47,S6M1!$B$1:$C$161,2,0),0)</f>
        <v>59.07152459</v>
      </c>
      <c r="V47" s="29">
        <f>IFERROR(VLOOKUP(G47,S6M2!$B$1:$C$161,2,0),0)</f>
        <v>0</v>
      </c>
      <c r="W47" s="29">
        <f>IFERROR(VLOOKUP(I47,S6M3!$B$1:$C$161,2,0),0)</f>
        <v>387.0511299</v>
      </c>
      <c r="X47" s="29">
        <f>IFERROR(VLOOKUP(K47,S6M4!$B$1:$C$161,2,0),0)</f>
        <v>431.0317018</v>
      </c>
      <c r="Y47" s="29">
        <f>IFERROR(VLOOKUP(M47,S6M5!$B$1:$C$161,2,0),0)</f>
        <v>719.0978849</v>
      </c>
      <c r="Z47" s="29">
        <f>IFERROR(VLOOKUP(O47,S6M6!$B$1:$C$161,2,0),0)</f>
        <v>625.1438437</v>
      </c>
      <c r="AA47" s="29">
        <f>IFERROR(VLOOKUP(Q47,S6M7!$B$1:$C$161,2,0),0)</f>
        <v>35.96197075</v>
      </c>
      <c r="AB47" s="29">
        <f>IFERROR(VLOOKUP(S47,S6M8!$B$1:$C$161,2,0),0)</f>
        <v>690.0422185</v>
      </c>
    </row>
    <row r="48">
      <c r="A48" s="7">
        <v>47.0</v>
      </c>
      <c r="B48" s="25" t="s">
        <v>72</v>
      </c>
      <c r="C48" s="26">
        <f t="shared" si="1"/>
        <v>2874.661297</v>
      </c>
      <c r="D48" s="27"/>
      <c r="E48" s="28">
        <f>IFERROR(VLOOKUP($B48,S6M1!$A$1:$B$161,2,0),0)</f>
        <v>16</v>
      </c>
      <c r="F48" s="29">
        <f>IFERROR(VLOOKUP(E48,S6M1!$B$1:$C$161,2,0),0)</f>
        <v>885.5213629</v>
      </c>
      <c r="G48" s="28">
        <f>IFERROR(VLOOKUP($B48,S6M2!$A$1:$B$161,2,0),0)</f>
        <v>47</v>
      </c>
      <c r="H48" s="29">
        <f>IFERROR(VLOOKUP(G48,S6M2!$B$1:$C$161,2,0),0)</f>
        <v>159.9142673</v>
      </c>
      <c r="I48" s="28">
        <f>IFERROR(VLOOKUP($B48,S6M3!$A$1:$B$161,2,0),0)</f>
        <v>35</v>
      </c>
      <c r="J48" s="29">
        <f>IFERROR(VLOOKUP(I48,S6M3!$B$1:$C$161,2,0),0)</f>
        <v>421.5372843</v>
      </c>
      <c r="K48" s="28">
        <f>IFERROR(VLOOKUP($B48,S6M4!$A$1:$B$161,2,0),0)</f>
        <v>51</v>
      </c>
      <c r="L48" s="29">
        <f>IFERROR(VLOOKUP(K48,S6M4!$B$1:$C$161,2,0),0)</f>
        <v>183.0798134</v>
      </c>
      <c r="M48" s="28">
        <f>IFERROR(VLOOKUP($B48,S6M5!$A$1:$B$161,2,0),0)</f>
        <v>0</v>
      </c>
      <c r="N48" s="29">
        <f>IFERROR(VLOOKUP(M48,S6M5!$B$1:$C$161,2,0),0)</f>
        <v>0</v>
      </c>
      <c r="O48" s="28">
        <f>IFERROR(VLOOKUP($B48,S6M6!$A$1:$B$161,2,0),0)</f>
        <v>34</v>
      </c>
      <c r="P48" s="29">
        <f>IFERROR(VLOOKUP(O48,S6M6!$B$1:$C$161,2,0),0)</f>
        <v>448.6389072</v>
      </c>
      <c r="Q48" s="28">
        <f>IFERROR(VLOOKUP($B48,S6M7!$A$1:$B$161,2,0),0)</f>
        <v>13</v>
      </c>
      <c r="R48" s="29">
        <f>IFERROR(VLOOKUP(Q48,S6M7!$B$1:$C$161,2,0),0)</f>
        <v>775.9696618</v>
      </c>
      <c r="S48" s="28">
        <f>IFERROR(VLOOKUP($B48,S6M8!$A$1:$B$161,2,0),0)</f>
        <v>0</v>
      </c>
      <c r="T48" s="29">
        <f>IFERROR(VLOOKUP(S48,S6M8!$B$1:$C$161,2,0),0)</f>
        <v>0</v>
      </c>
      <c r="U48" s="29">
        <f>IFERROR(VLOOKUP(E48,S6M1!$B$1:$C$161,2,0),0)</f>
        <v>885.5213629</v>
      </c>
      <c r="V48" s="29">
        <f>IFERROR(VLOOKUP(G48,S6M2!$B$1:$C$161,2,0),0)</f>
        <v>159.9142673</v>
      </c>
      <c r="W48" s="29">
        <f>IFERROR(VLOOKUP(I48,S6M3!$B$1:$C$161,2,0),0)</f>
        <v>421.5372843</v>
      </c>
      <c r="X48" s="29">
        <f>IFERROR(VLOOKUP(K48,S6M4!$B$1:$C$161,2,0),0)</f>
        <v>183.0798134</v>
      </c>
      <c r="Y48" s="29">
        <f>IFERROR(VLOOKUP(M48,S6M5!$B$1:$C$161,2,0),0)</f>
        <v>0</v>
      </c>
      <c r="Z48" s="29">
        <f>IFERROR(VLOOKUP(O48,S6M6!$B$1:$C$161,2,0),0)</f>
        <v>448.6389072</v>
      </c>
      <c r="AA48" s="29">
        <f>IFERROR(VLOOKUP(Q48,S6M7!$B$1:$C$161,2,0),0)</f>
        <v>775.9696618</v>
      </c>
      <c r="AB48" s="29">
        <f>IFERROR(VLOOKUP(S48,S6M8!$B$1:$C$161,2,0),0)</f>
        <v>0</v>
      </c>
    </row>
    <row r="49">
      <c r="A49" s="7">
        <v>48.0</v>
      </c>
      <c r="B49" s="25" t="s">
        <v>42</v>
      </c>
      <c r="C49" s="26">
        <f t="shared" si="1"/>
        <v>2841.107831</v>
      </c>
      <c r="D49" s="27"/>
      <c r="E49" s="28">
        <f>IFERROR(VLOOKUP($B49,S6M1!$A$1:$B$161,2,0),0)</f>
        <v>35</v>
      </c>
      <c r="F49" s="29">
        <f>IFERROR(VLOOKUP(E49,S6M1!$B$1:$C$161,2,0),0)</f>
        <v>467.105601</v>
      </c>
      <c r="G49" s="28">
        <f>IFERROR(VLOOKUP($B49,S6M2!$A$1:$B$161,2,0),0)</f>
        <v>0</v>
      </c>
      <c r="H49" s="29">
        <f>IFERROR(VLOOKUP(G49,S6M2!$B$1:$C$161,2,0),0)</f>
        <v>0</v>
      </c>
      <c r="I49" s="28">
        <f>IFERROR(VLOOKUP($B49,S6M3!$A$1:$B$161,2,0),0)</f>
        <v>16</v>
      </c>
      <c r="J49" s="29">
        <f>IFERROR(VLOOKUP(I49,S6M3!$B$1:$C$161,2,0),0)</f>
        <v>848.5281374</v>
      </c>
      <c r="K49" s="28">
        <f>IFERROR(VLOOKUP($B49,S6M4!$A$1:$B$161,2,0),0)</f>
        <v>37</v>
      </c>
      <c r="L49" s="29">
        <f>IFERROR(VLOOKUP(K49,S6M4!$B$1:$C$161,2,0),0)</f>
        <v>396.7460118</v>
      </c>
      <c r="M49" s="28">
        <f>IFERROR(VLOOKUP($B49,S6M5!$A$1:$B$161,2,0),0)</f>
        <v>40</v>
      </c>
      <c r="N49" s="29">
        <f>IFERROR(VLOOKUP(M49,S6M5!$B$1:$C$161,2,0),0)</f>
        <v>316.7407224</v>
      </c>
      <c r="O49" s="28">
        <f>IFERROR(VLOOKUP($B49,S6M6!$A$1:$B$161,2,0),0)</f>
        <v>21</v>
      </c>
      <c r="P49" s="29">
        <f>IFERROR(VLOOKUP(O49,S6M6!$B$1:$C$161,2,0),0)</f>
        <v>718.2949652</v>
      </c>
      <c r="Q49" s="28">
        <f>IFERROR(VLOOKUP($B49,S6M7!$A$1:$B$161,2,0),0)</f>
        <v>0</v>
      </c>
      <c r="R49" s="29">
        <f>IFERROR(VLOOKUP(Q49,S6M7!$B$1:$C$161,2,0),0)</f>
        <v>0</v>
      </c>
      <c r="S49" s="28">
        <f>IFERROR(VLOOKUP($B49,S6M8!$A$1:$B$161,2,0),0)</f>
        <v>39</v>
      </c>
      <c r="T49" s="29">
        <f>IFERROR(VLOOKUP(S49,S6M8!$B$1:$C$161,2,0),0)</f>
        <v>93.69239317</v>
      </c>
      <c r="U49" s="29">
        <f>IFERROR(VLOOKUP(E49,S6M1!$B$1:$C$161,2,0),0)</f>
        <v>467.105601</v>
      </c>
      <c r="V49" s="29">
        <f>IFERROR(VLOOKUP(G49,S6M2!$B$1:$C$161,2,0),0)</f>
        <v>0</v>
      </c>
      <c r="W49" s="29">
        <f>IFERROR(VLOOKUP(I49,S6M3!$B$1:$C$161,2,0),0)</f>
        <v>848.5281374</v>
      </c>
      <c r="X49" s="29">
        <f>IFERROR(VLOOKUP(K49,S6M4!$B$1:$C$161,2,0),0)</f>
        <v>396.7460118</v>
      </c>
      <c r="Y49" s="29">
        <f>IFERROR(VLOOKUP(M49,S6M5!$B$1:$C$161,2,0),0)</f>
        <v>316.7407224</v>
      </c>
      <c r="Z49" s="29">
        <f>IFERROR(VLOOKUP(O49,S6M6!$B$1:$C$161,2,0),0)</f>
        <v>718.2949652</v>
      </c>
      <c r="AA49" s="29">
        <f>IFERROR(VLOOKUP(Q49,S6M7!$B$1:$C$161,2,0),0)</f>
        <v>0</v>
      </c>
      <c r="AB49" s="29">
        <f>IFERROR(VLOOKUP(S49,S6M8!$B$1:$C$161,2,0),0)</f>
        <v>93.69239317</v>
      </c>
    </row>
    <row r="50">
      <c r="A50" s="7">
        <v>49.0</v>
      </c>
      <c r="B50" s="25" t="s">
        <v>51</v>
      </c>
      <c r="C50" s="26">
        <f t="shared" si="1"/>
        <v>2835.174659</v>
      </c>
      <c r="D50" s="27"/>
      <c r="E50" s="28">
        <f>IFERROR(VLOOKUP($B50,S6M1!$A$1:$B$161,2,0),0)</f>
        <v>52</v>
      </c>
      <c r="F50" s="29">
        <f>IFERROR(VLOOKUP(E50,S6M1!$B$1:$C$161,2,0),0)</f>
        <v>211.5442642</v>
      </c>
      <c r="G50" s="28">
        <f>IFERROR(VLOOKUP($B50,S6M2!$A$1:$B$161,2,0),0)</f>
        <v>2</v>
      </c>
      <c r="H50" s="29">
        <f>IFERROR(VLOOKUP(G50,S6M2!$B$1:$C$161,2,0),0)</f>
        <v>1792.460194</v>
      </c>
      <c r="I50" s="28">
        <f>IFERROR(VLOOKUP($B50,S6M3!$A$1:$B$161,2,0),0)</f>
        <v>51</v>
      </c>
      <c r="J50" s="29">
        <f>IFERROR(VLOOKUP(I50,S6M3!$B$1:$C$161,2,0),0)</f>
        <v>171.9910369</v>
      </c>
      <c r="K50" s="28">
        <f>IFERROR(VLOOKUP($B50,S6M4!$A$1:$B$161,2,0),0)</f>
        <v>60</v>
      </c>
      <c r="L50" s="29">
        <f>IFERROR(VLOOKUP(K50,S6M4!$B$1:$C$161,2,0),0)</f>
        <v>62.78229124</v>
      </c>
      <c r="M50" s="28">
        <f>IFERROR(VLOOKUP($B50,S6M5!$A$1:$B$161,2,0),0)</f>
        <v>0</v>
      </c>
      <c r="N50" s="29">
        <f>IFERROR(VLOOKUP(M50,S6M5!$B$1:$C$161,2,0),0)</f>
        <v>0</v>
      </c>
      <c r="O50" s="28">
        <f>IFERROR(VLOOKUP($B50,S6M6!$A$1:$B$161,2,0),0)</f>
        <v>29</v>
      </c>
      <c r="P50" s="29">
        <f>IFERROR(VLOOKUP(O50,S6M6!$B$1:$C$161,2,0),0)</f>
        <v>542.1356551</v>
      </c>
      <c r="Q50" s="28">
        <f>IFERROR(VLOOKUP($B50,S6M7!$A$1:$B$161,2,0),0)</f>
        <v>42</v>
      </c>
      <c r="R50" s="29">
        <f>IFERROR(VLOOKUP(Q50,S6M7!$B$1:$C$161,2,0),0)</f>
        <v>54.26121746</v>
      </c>
      <c r="S50" s="28">
        <f>IFERROR(VLOOKUP($B50,S6M8!$A$1:$B$161,2,0),0)</f>
        <v>0</v>
      </c>
      <c r="T50" s="29">
        <f>IFERROR(VLOOKUP(S50,S6M8!$B$1:$C$161,2,0),0)</f>
        <v>0</v>
      </c>
      <c r="U50" s="29">
        <f>IFERROR(VLOOKUP(E50,S6M1!$B$1:$C$161,2,0),0)</f>
        <v>211.5442642</v>
      </c>
      <c r="V50" s="29">
        <f>IFERROR(VLOOKUP(G50,S6M2!$B$1:$C$161,2,0),0)</f>
        <v>1792.460194</v>
      </c>
      <c r="W50" s="29">
        <f>IFERROR(VLOOKUP(I50,S6M3!$B$1:$C$161,2,0),0)</f>
        <v>171.9910369</v>
      </c>
      <c r="X50" s="29">
        <f>IFERROR(VLOOKUP(K50,S6M4!$B$1:$C$161,2,0),0)</f>
        <v>62.78229124</v>
      </c>
      <c r="Y50" s="29">
        <f>IFERROR(VLOOKUP(M50,S6M5!$B$1:$C$161,2,0),0)</f>
        <v>0</v>
      </c>
      <c r="Z50" s="29">
        <f>IFERROR(VLOOKUP(O50,S6M6!$B$1:$C$161,2,0),0)</f>
        <v>542.1356551</v>
      </c>
      <c r="AA50" s="29">
        <f>IFERROR(VLOOKUP(Q50,S6M7!$B$1:$C$161,2,0),0)</f>
        <v>54.26121746</v>
      </c>
      <c r="AB50" s="29">
        <f>IFERROR(VLOOKUP(S50,S6M8!$B$1:$C$161,2,0),0)</f>
        <v>0</v>
      </c>
    </row>
    <row r="51">
      <c r="A51" s="7">
        <v>50.0</v>
      </c>
      <c r="B51" s="25" t="s">
        <v>67</v>
      </c>
      <c r="C51" s="26">
        <f t="shared" si="1"/>
        <v>2750.792735</v>
      </c>
      <c r="D51" s="27"/>
      <c r="E51" s="28">
        <f>IFERROR(VLOOKUP($B51,S6M1!$A$1:$B$161,2,0),0)</f>
        <v>36</v>
      </c>
      <c r="F51" s="29">
        <f>IFERROR(VLOOKUP(E51,S6M1!$B$1:$C$161,2,0),0)</f>
        <v>450.1854802</v>
      </c>
      <c r="G51" s="28">
        <f>IFERROR(VLOOKUP($B51,S6M2!$A$1:$B$161,2,0),0)</f>
        <v>32</v>
      </c>
      <c r="H51" s="29">
        <f>IFERROR(VLOOKUP(G51,S6M2!$B$1:$C$161,2,0),0)</f>
        <v>416.1068308</v>
      </c>
      <c r="I51" s="28">
        <f>IFERROR(VLOOKUP($B51,S6M3!$A$1:$B$161,2,0),0)</f>
        <v>12</v>
      </c>
      <c r="J51" s="29">
        <f>IFERROR(VLOOKUP(I51,S6M3!$B$1:$C$161,2,0),0)</f>
        <v>987.7863913</v>
      </c>
      <c r="K51" s="28">
        <f>IFERROR(VLOOKUP($B51,S6M4!$A$1:$B$161,2,0),0)</f>
        <v>32</v>
      </c>
      <c r="L51" s="29">
        <f>IFERROR(VLOOKUP(K51,S6M4!$B$1:$C$161,2,0),0)</f>
        <v>484.8768111</v>
      </c>
      <c r="M51" s="28">
        <f>IFERROR(VLOOKUP($B51,S6M5!$A$1:$B$161,2,0),0)</f>
        <v>0</v>
      </c>
      <c r="N51" s="29">
        <f>IFERROR(VLOOKUP(M51,S6M5!$B$1:$C$161,2,0),0)</f>
        <v>0</v>
      </c>
      <c r="O51" s="28">
        <f>IFERROR(VLOOKUP($B51,S6M6!$A$1:$B$161,2,0),0)</f>
        <v>0</v>
      </c>
      <c r="P51" s="29">
        <f>IFERROR(VLOOKUP(O51,S6M6!$B$1:$C$161,2,0),0)</f>
        <v>0</v>
      </c>
      <c r="Q51" s="28">
        <f>IFERROR(VLOOKUP($B51,S6M7!$A$1:$B$161,2,0),0)</f>
        <v>25</v>
      </c>
      <c r="R51" s="29">
        <f>IFERROR(VLOOKUP(Q51,S6M7!$B$1:$C$161,2,0),0)</f>
        <v>411.8372214</v>
      </c>
      <c r="S51" s="28">
        <f>IFERROR(VLOOKUP($B51,S6M8!$A$1:$B$161,2,0),0)</f>
        <v>0</v>
      </c>
      <c r="T51" s="29">
        <f>IFERROR(VLOOKUP(S51,S6M8!$B$1:$C$161,2,0),0)</f>
        <v>0</v>
      </c>
      <c r="U51" s="29">
        <f>IFERROR(VLOOKUP(E51,S6M1!$B$1:$C$161,2,0),0)</f>
        <v>450.1854802</v>
      </c>
      <c r="V51" s="29">
        <f>IFERROR(VLOOKUP(G51,S6M2!$B$1:$C$161,2,0),0)</f>
        <v>416.1068308</v>
      </c>
      <c r="W51" s="29">
        <f>IFERROR(VLOOKUP(I51,S6M3!$B$1:$C$161,2,0),0)</f>
        <v>987.7863913</v>
      </c>
      <c r="X51" s="29">
        <f>IFERROR(VLOOKUP(K51,S6M4!$B$1:$C$161,2,0),0)</f>
        <v>484.8768111</v>
      </c>
      <c r="Y51" s="29">
        <f>IFERROR(VLOOKUP(M51,S6M5!$B$1:$C$161,2,0),0)</f>
        <v>0</v>
      </c>
      <c r="Z51" s="29">
        <f>IFERROR(VLOOKUP(O51,S6M6!$B$1:$C$161,2,0),0)</f>
        <v>0</v>
      </c>
      <c r="AA51" s="29">
        <f>IFERROR(VLOOKUP(Q51,S6M7!$B$1:$C$161,2,0),0)</f>
        <v>411.8372214</v>
      </c>
      <c r="AB51" s="29">
        <f>IFERROR(VLOOKUP(S51,S6M8!$B$1:$C$161,2,0),0)</f>
        <v>0</v>
      </c>
    </row>
    <row r="52">
      <c r="A52" s="7">
        <v>51.0</v>
      </c>
      <c r="B52" s="25" t="s">
        <v>44</v>
      </c>
      <c r="C52" s="26">
        <f t="shared" si="1"/>
        <v>2673.095876</v>
      </c>
      <c r="D52" s="27"/>
      <c r="E52" s="28">
        <f>IFERROR(VLOOKUP($B52,S6M1!$A$1:$B$161,2,0),0)</f>
        <v>47</v>
      </c>
      <c r="F52" s="29">
        <f>IFERROR(VLOOKUP(E52,S6M1!$B$1:$C$161,2,0),0)</f>
        <v>280.7704417</v>
      </c>
      <c r="G52" s="28">
        <f>IFERROR(VLOOKUP($B52,S6M2!$A$1:$B$161,2,0),0)</f>
        <v>21</v>
      </c>
      <c r="H52" s="29">
        <f>IFERROR(VLOOKUP(G52,S6M2!$B$1:$C$161,2,0),0)</f>
        <v>657.9090981</v>
      </c>
      <c r="I52" s="28">
        <f>IFERROR(VLOOKUP($B52,S6M3!$A$1:$B$161,2,0),0)</f>
        <v>63</v>
      </c>
      <c r="J52" s="29">
        <f>IFERROR(VLOOKUP(I52,S6M3!$B$1:$C$161,2,0),0)</f>
        <v>12.54931062</v>
      </c>
      <c r="K52" s="28">
        <f>IFERROR(VLOOKUP($B52,S6M4!$A$1:$B$161,2,0),0)</f>
        <v>31</v>
      </c>
      <c r="L52" s="29">
        <f>IFERROR(VLOOKUP(K52,S6M4!$B$1:$C$161,2,0),0)</f>
        <v>503.5510004</v>
      </c>
      <c r="M52" s="28">
        <f>IFERROR(VLOOKUP($B52,S6M5!$A$1:$B$161,2,0),0)</f>
        <v>35</v>
      </c>
      <c r="N52" s="29">
        <f>IFERROR(VLOOKUP(M52,S6M5!$B$1:$C$161,2,0),0)</f>
        <v>401.9231051</v>
      </c>
      <c r="O52" s="28">
        <f>IFERROR(VLOOKUP($B52,S6M6!$A$1:$B$161,2,0),0)</f>
        <v>0</v>
      </c>
      <c r="P52" s="29">
        <f>IFERROR(VLOOKUP(O52,S6M6!$B$1:$C$161,2,0),0)</f>
        <v>0</v>
      </c>
      <c r="Q52" s="28">
        <f>IFERROR(VLOOKUP($B52,S6M7!$A$1:$B$161,2,0),0)</f>
        <v>12</v>
      </c>
      <c r="R52" s="29">
        <f>IFERROR(VLOOKUP(Q52,S6M7!$B$1:$C$161,2,0),0)</f>
        <v>816.3929206</v>
      </c>
      <c r="S52" s="28">
        <f>IFERROR(VLOOKUP($B52,S6M8!$A$1:$B$161,2,0),0)</f>
        <v>0</v>
      </c>
      <c r="T52" s="29">
        <f>IFERROR(VLOOKUP(S52,S6M8!$B$1:$C$161,2,0),0)</f>
        <v>0</v>
      </c>
      <c r="U52" s="29">
        <f>IFERROR(VLOOKUP(E52,S6M1!$B$1:$C$161,2,0),0)</f>
        <v>280.7704417</v>
      </c>
      <c r="V52" s="29">
        <f>IFERROR(VLOOKUP(G52,S6M2!$B$1:$C$161,2,0),0)</f>
        <v>657.9090981</v>
      </c>
      <c r="W52" s="29">
        <f>IFERROR(VLOOKUP(I52,S6M3!$B$1:$C$161,2,0),0)</f>
        <v>12.54931062</v>
      </c>
      <c r="X52" s="29">
        <f>IFERROR(VLOOKUP(K52,S6M4!$B$1:$C$161,2,0),0)</f>
        <v>503.5510004</v>
      </c>
      <c r="Y52" s="29">
        <f>IFERROR(VLOOKUP(M52,S6M5!$B$1:$C$161,2,0),0)</f>
        <v>401.9231051</v>
      </c>
      <c r="Z52" s="29">
        <f>IFERROR(VLOOKUP(O52,S6M6!$B$1:$C$161,2,0),0)</f>
        <v>0</v>
      </c>
      <c r="AA52" s="29">
        <f>IFERROR(VLOOKUP(Q52,S6M7!$B$1:$C$161,2,0),0)</f>
        <v>816.3929206</v>
      </c>
      <c r="AB52" s="29">
        <f>IFERROR(VLOOKUP(S52,S6M8!$B$1:$C$161,2,0),0)</f>
        <v>0</v>
      </c>
    </row>
    <row r="53">
      <c r="A53" s="7">
        <v>52.0</v>
      </c>
      <c r="B53" s="25" t="s">
        <v>73</v>
      </c>
      <c r="C53" s="26">
        <f t="shared" si="1"/>
        <v>2600.948798</v>
      </c>
      <c r="D53" s="27"/>
      <c r="E53" s="28">
        <f>IFERROR(VLOOKUP($B53,S6M1!$A$1:$B$161,2,0),0)</f>
        <v>2</v>
      </c>
      <c r="F53" s="29">
        <f>IFERROR(VLOOKUP(E53,S6M1!$B$1:$C$161,2,0),0)</f>
        <v>1882.653833</v>
      </c>
      <c r="G53" s="28">
        <f>IFERROR(VLOOKUP($B53,S6M2!$A$1:$B$161,2,0),0)</f>
        <v>0</v>
      </c>
      <c r="H53" s="29">
        <f>IFERROR(VLOOKUP(G53,S6M2!$B$1:$C$161,2,0),0)</f>
        <v>0</v>
      </c>
      <c r="I53" s="28">
        <f>IFERROR(VLOOKUP($B53,S6M3!$A$1:$B$161,2,0),0)</f>
        <v>0</v>
      </c>
      <c r="J53" s="29">
        <f>IFERROR(VLOOKUP(I53,S6M3!$B$1:$C$161,2,0),0)</f>
        <v>0</v>
      </c>
      <c r="K53" s="28">
        <f>IFERROR(VLOOKUP($B53,S6M4!$A$1:$B$161,2,0),0)</f>
        <v>21</v>
      </c>
      <c r="L53" s="29">
        <f>IFERROR(VLOOKUP(K53,S6M4!$B$1:$C$161,2,0),0)</f>
        <v>718.2949652</v>
      </c>
      <c r="M53" s="28">
        <f>IFERROR(VLOOKUP($B53,S6M5!$A$1:$B$161,2,0),0)</f>
        <v>0</v>
      </c>
      <c r="N53" s="29">
        <f>IFERROR(VLOOKUP(M53,S6M5!$B$1:$C$161,2,0),0)</f>
        <v>0</v>
      </c>
      <c r="O53" s="28">
        <f>IFERROR(VLOOKUP($B53,S6M6!$A$1:$B$161,2,0),0)</f>
        <v>0</v>
      </c>
      <c r="P53" s="29">
        <f>IFERROR(VLOOKUP(O53,S6M6!$B$1:$C$161,2,0),0)</f>
        <v>0</v>
      </c>
      <c r="Q53" s="28">
        <f>IFERROR(VLOOKUP($B53,S6M7!$A$1:$B$161,2,0),0)</f>
        <v>0</v>
      </c>
      <c r="R53" s="29">
        <f>IFERROR(VLOOKUP(Q53,S6M7!$B$1:$C$161,2,0),0)</f>
        <v>0</v>
      </c>
      <c r="S53" s="28">
        <f>IFERROR(VLOOKUP($B53,S6M8!$A$1:$B$161,2,0),0)</f>
        <v>0</v>
      </c>
      <c r="T53" s="29">
        <f>IFERROR(VLOOKUP(S53,S6M8!$B$1:$C$161,2,0),0)</f>
        <v>0</v>
      </c>
      <c r="U53" s="29">
        <f>IFERROR(VLOOKUP(E53,S6M1!$B$1:$C$161,2,0),0)</f>
        <v>1882.653833</v>
      </c>
      <c r="V53" s="29">
        <f>IFERROR(VLOOKUP(G53,S6M2!$B$1:$C$161,2,0),0)</f>
        <v>0</v>
      </c>
      <c r="W53" s="29">
        <f>IFERROR(VLOOKUP(I53,S6M3!$B$1:$C$161,2,0),0)</f>
        <v>0</v>
      </c>
      <c r="X53" s="29">
        <f>IFERROR(VLOOKUP(K53,S6M4!$B$1:$C$161,2,0),0)</f>
        <v>718.2949652</v>
      </c>
      <c r="Y53" s="29">
        <f>IFERROR(VLOOKUP(M53,S6M5!$B$1:$C$161,2,0),0)</f>
        <v>0</v>
      </c>
      <c r="Z53" s="29">
        <f>IFERROR(VLOOKUP(O53,S6M6!$B$1:$C$161,2,0),0)</f>
        <v>0</v>
      </c>
      <c r="AA53" s="29">
        <f>IFERROR(VLOOKUP(Q53,S6M7!$B$1:$C$161,2,0),0)</f>
        <v>0</v>
      </c>
      <c r="AB53" s="29">
        <f>IFERROR(VLOOKUP(S53,S6M8!$B$1:$C$161,2,0),0)</f>
        <v>0</v>
      </c>
    </row>
    <row r="54">
      <c r="A54" s="7">
        <v>53.0</v>
      </c>
      <c r="B54" s="12" t="s">
        <v>75</v>
      </c>
      <c r="C54" s="26">
        <f t="shared" si="1"/>
        <v>2567.326308</v>
      </c>
      <c r="D54" s="27"/>
      <c r="E54" s="28">
        <f>IFERROR(VLOOKUP($B54,S6M1!$A$1:$B$161,2,0),0)</f>
        <v>5</v>
      </c>
      <c r="F54" s="29">
        <f>IFERROR(VLOOKUP(E54,S6M1!$B$1:$C$161,2,0),0)</f>
        <v>1430.179807</v>
      </c>
      <c r="G54" s="28">
        <f>IFERROR(VLOOKUP($B54,S6M2!$A$1:$B$161,2,0),0)</f>
        <v>51</v>
      </c>
      <c r="H54" s="29">
        <f>IFERROR(VLOOKUP(G54,S6M2!$B$1:$C$161,2,0),0)</f>
        <v>99.70673333</v>
      </c>
      <c r="I54" s="28">
        <f>IFERROR(VLOOKUP($B54,S6M3!$A$1:$B$161,2,0),0)</f>
        <v>0</v>
      </c>
      <c r="J54" s="29">
        <f>IFERROR(VLOOKUP(I54,S6M3!$B$1:$C$161,2,0),0)</f>
        <v>0</v>
      </c>
      <c r="K54" s="28">
        <f>IFERROR(VLOOKUP($B54,S6M4!$A$1:$B$161,2,0),0)</f>
        <v>49</v>
      </c>
      <c r="L54" s="29">
        <f>IFERROR(VLOOKUP(K54,S6M4!$B$1:$C$161,2,0),0)</f>
        <v>211.3371917</v>
      </c>
      <c r="M54" s="28">
        <f>IFERROR(VLOOKUP($B54,S6M5!$A$1:$B$161,2,0),0)</f>
        <v>0</v>
      </c>
      <c r="N54" s="29">
        <f>IFERROR(VLOOKUP(M54,S6M5!$B$1:$C$161,2,0),0)</f>
        <v>0</v>
      </c>
      <c r="O54" s="28">
        <f>IFERROR(VLOOKUP($B54,S6M6!$A$1:$B$161,2,0),0)</f>
        <v>17</v>
      </c>
      <c r="P54" s="29">
        <f>IFERROR(VLOOKUP(O54,S6M6!$B$1:$C$161,2,0),0)</f>
        <v>826.1025763</v>
      </c>
      <c r="Q54" s="28">
        <f>IFERROR(VLOOKUP($B54,S6M7!$A$1:$B$161,2,0),0)</f>
        <v>0</v>
      </c>
      <c r="R54" s="29">
        <f>IFERROR(VLOOKUP(Q54,S6M7!$B$1:$C$161,2,0),0)</f>
        <v>0</v>
      </c>
      <c r="S54" s="28">
        <f>IFERROR(VLOOKUP($B54,S6M8!$A$1:$B$161,2,0),0)</f>
        <v>0</v>
      </c>
      <c r="T54" s="29">
        <f>IFERROR(VLOOKUP(S54,S6M8!$B$1:$C$161,2,0),0)</f>
        <v>0</v>
      </c>
      <c r="U54" s="29">
        <f>IFERROR(VLOOKUP(E54,S6M1!$B$1:$C$161,2,0),0)</f>
        <v>1430.179807</v>
      </c>
      <c r="V54" s="29">
        <f>IFERROR(VLOOKUP(G54,S6M2!$B$1:$C$161,2,0),0)</f>
        <v>99.70673333</v>
      </c>
      <c r="W54" s="29">
        <f>IFERROR(VLOOKUP(I54,S6M3!$B$1:$C$161,2,0),0)</f>
        <v>0</v>
      </c>
      <c r="X54" s="29">
        <f>IFERROR(VLOOKUP(K54,S6M4!$B$1:$C$161,2,0),0)</f>
        <v>211.3371917</v>
      </c>
      <c r="Y54" s="29">
        <f>IFERROR(VLOOKUP(M54,S6M5!$B$1:$C$161,2,0),0)</f>
        <v>0</v>
      </c>
      <c r="Z54" s="29">
        <f>IFERROR(VLOOKUP(O54,S6M6!$B$1:$C$161,2,0),0)</f>
        <v>826.1025763</v>
      </c>
      <c r="AA54" s="29">
        <f>IFERROR(VLOOKUP(Q54,S6M7!$B$1:$C$161,2,0),0)</f>
        <v>0</v>
      </c>
      <c r="AB54" s="29">
        <f>IFERROR(VLOOKUP(S54,S6M8!$B$1:$C$161,2,0),0)</f>
        <v>0</v>
      </c>
    </row>
    <row r="55">
      <c r="A55" s="7">
        <v>54.0</v>
      </c>
      <c r="B55" s="25" t="s">
        <v>39</v>
      </c>
      <c r="C55" s="26">
        <f t="shared" si="1"/>
        <v>2437.192116</v>
      </c>
      <c r="D55" s="27"/>
      <c r="E55" s="28">
        <f>IFERROR(VLOOKUP($B55,S6M1!$A$1:$B$161,2,0),0)</f>
        <v>51</v>
      </c>
      <c r="F55" s="29">
        <f>IFERROR(VLOOKUP(E55,S6M1!$B$1:$C$161,2,0),0)</f>
        <v>225.0780428</v>
      </c>
      <c r="G55" s="28">
        <f>IFERROR(VLOOKUP($B55,S6M2!$A$1:$B$161,2,0),0)</f>
        <v>0</v>
      </c>
      <c r="H55" s="29">
        <f>IFERROR(VLOOKUP(G55,S6M2!$B$1:$C$161,2,0),0)</f>
        <v>0</v>
      </c>
      <c r="I55" s="28">
        <f>IFERROR(VLOOKUP($B55,S6M3!$A$1:$B$161,2,0),0)</f>
        <v>52</v>
      </c>
      <c r="J55" s="29">
        <f>IFERROR(VLOOKUP(I55,S6M3!$B$1:$C$161,2,0),0)</f>
        <v>157.9921164</v>
      </c>
      <c r="K55" s="28">
        <f>IFERROR(VLOOKUP($B55,S6M4!$A$1:$B$161,2,0),0)</f>
        <v>0</v>
      </c>
      <c r="L55" s="29">
        <f>IFERROR(VLOOKUP(K55,S6M4!$B$1:$C$161,2,0),0)</f>
        <v>0</v>
      </c>
      <c r="M55" s="28">
        <f>IFERROR(VLOOKUP($B55,S6M5!$A$1:$B$161,2,0),0)</f>
        <v>42</v>
      </c>
      <c r="N55" s="29">
        <f>IFERROR(VLOOKUP(M55,S6M5!$B$1:$C$161,2,0),0)</f>
        <v>284.4552102</v>
      </c>
      <c r="O55" s="28">
        <f>IFERROR(VLOOKUP($B55,S6M6!$A$1:$B$161,2,0),0)</f>
        <v>43</v>
      </c>
      <c r="P55" s="29">
        <f>IFERROR(VLOOKUP(O55,S6M6!$B$1:$C$161,2,0),0)</f>
        <v>300.2344591</v>
      </c>
      <c r="Q55" s="28">
        <f>IFERROR(VLOOKUP($B55,S6M7!$A$1:$B$161,2,0),0)</f>
        <v>3</v>
      </c>
      <c r="R55" s="29">
        <f>IFERROR(VLOOKUP(Q55,S6M7!$B$1:$C$161,2,0),0)</f>
        <v>1469.432288</v>
      </c>
      <c r="S55" s="28">
        <f>IFERROR(VLOOKUP($B55,S6M8!$A$1:$B$161,2,0),0)</f>
        <v>0</v>
      </c>
      <c r="T55" s="29">
        <f>IFERROR(VLOOKUP(S55,S6M8!$B$1:$C$161,2,0),0)</f>
        <v>0</v>
      </c>
      <c r="U55" s="29">
        <f>IFERROR(VLOOKUP(E55,S6M1!$B$1:$C$161,2,0),0)</f>
        <v>225.0780428</v>
      </c>
      <c r="V55" s="29">
        <f>IFERROR(VLOOKUP(G55,S6M2!$B$1:$C$161,2,0),0)</f>
        <v>0</v>
      </c>
      <c r="W55" s="29">
        <f>IFERROR(VLOOKUP(I55,S6M3!$B$1:$C$161,2,0),0)</f>
        <v>157.9921164</v>
      </c>
      <c r="X55" s="29">
        <f>IFERROR(VLOOKUP(K55,S6M4!$B$1:$C$161,2,0),0)</f>
        <v>0</v>
      </c>
      <c r="Y55" s="29">
        <f>IFERROR(VLOOKUP(M55,S6M5!$B$1:$C$161,2,0),0)</f>
        <v>284.4552102</v>
      </c>
      <c r="Z55" s="29">
        <f>IFERROR(VLOOKUP(O55,S6M6!$B$1:$C$161,2,0),0)</f>
        <v>300.2344591</v>
      </c>
      <c r="AA55" s="29">
        <f>IFERROR(VLOOKUP(Q55,S6M7!$B$1:$C$161,2,0),0)</f>
        <v>1469.432288</v>
      </c>
      <c r="AB55" s="29">
        <f>IFERROR(VLOOKUP(S55,S6M8!$B$1:$C$161,2,0),0)</f>
        <v>0</v>
      </c>
    </row>
    <row r="56">
      <c r="A56" s="7">
        <v>55.0</v>
      </c>
      <c r="B56" s="25" t="s">
        <v>62</v>
      </c>
      <c r="C56" s="26">
        <f t="shared" si="1"/>
        <v>2434.25366</v>
      </c>
      <c r="D56" s="27"/>
      <c r="E56" s="28">
        <f>IFERROR(VLOOKUP($B56,S6M1!$A$1:$B$161,2,0),0)</f>
        <v>38</v>
      </c>
      <c r="F56" s="29">
        <f>IFERROR(VLOOKUP(E56,S6M1!$B$1:$C$161,2,0),0)</f>
        <v>417.2236937</v>
      </c>
      <c r="G56" s="28">
        <f>IFERROR(VLOOKUP($B56,S6M2!$A$1:$B$161,2,0),0)</f>
        <v>0</v>
      </c>
      <c r="H56" s="29">
        <f>IFERROR(VLOOKUP(G56,S6M2!$B$1:$C$161,2,0),0)</f>
        <v>0</v>
      </c>
      <c r="I56" s="28">
        <f>IFERROR(VLOOKUP($B56,S6M3!$A$1:$B$161,2,0),0)</f>
        <v>48</v>
      </c>
      <c r="J56" s="29">
        <f>IFERROR(VLOOKUP(I56,S6M3!$B$1:$C$161,2,0),0)</f>
        <v>214.9139864</v>
      </c>
      <c r="K56" s="28">
        <f>IFERROR(VLOOKUP($B56,S6M4!$A$1:$B$161,2,0),0)</f>
        <v>23</v>
      </c>
      <c r="L56" s="29">
        <f>IFERROR(VLOOKUP(K56,S6M4!$B$1:$C$161,2,0),0)</f>
        <v>670.2275888</v>
      </c>
      <c r="M56" s="28">
        <f>IFERROR(VLOOKUP($B56,S6M5!$A$1:$B$161,2,0),0)</f>
        <v>25</v>
      </c>
      <c r="N56" s="29">
        <f>IFERROR(VLOOKUP(M56,S6M5!$B$1:$C$161,2,0),0)</f>
        <v>599.1187918</v>
      </c>
      <c r="O56" s="28">
        <f>IFERROR(VLOOKUP($B56,S6M6!$A$1:$B$161,2,0),0)</f>
        <v>52</v>
      </c>
      <c r="P56" s="29">
        <f>IFERROR(VLOOKUP(O56,S6M6!$B$1:$C$161,2,0),0)</f>
        <v>169.1794022</v>
      </c>
      <c r="Q56" s="28">
        <f>IFERROR(VLOOKUP($B56,S6M7!$A$1:$B$161,2,0),0)</f>
        <v>27</v>
      </c>
      <c r="R56" s="29">
        <f>IFERROR(VLOOKUP(Q56,S6M7!$B$1:$C$161,2,0),0)</f>
        <v>363.5901973</v>
      </c>
      <c r="S56" s="28">
        <f>IFERROR(VLOOKUP($B56,S6M8!$A$1:$B$161,2,0),0)</f>
        <v>0</v>
      </c>
      <c r="T56" s="29">
        <f>IFERROR(VLOOKUP(S56,S6M8!$B$1:$C$161,2,0),0)</f>
        <v>0</v>
      </c>
      <c r="U56" s="29">
        <f>IFERROR(VLOOKUP(E56,S6M1!$B$1:$C$161,2,0),0)</f>
        <v>417.2236937</v>
      </c>
      <c r="V56" s="29">
        <f>IFERROR(VLOOKUP(G56,S6M2!$B$1:$C$161,2,0),0)</f>
        <v>0</v>
      </c>
      <c r="W56" s="29">
        <f>IFERROR(VLOOKUP(I56,S6M3!$B$1:$C$161,2,0),0)</f>
        <v>214.9139864</v>
      </c>
      <c r="X56" s="29">
        <f>IFERROR(VLOOKUP(K56,S6M4!$B$1:$C$161,2,0),0)</f>
        <v>670.2275888</v>
      </c>
      <c r="Y56" s="29">
        <f>IFERROR(VLOOKUP(M56,S6M5!$B$1:$C$161,2,0),0)</f>
        <v>599.1187918</v>
      </c>
      <c r="Z56" s="29">
        <f>IFERROR(VLOOKUP(O56,S6M6!$B$1:$C$161,2,0),0)</f>
        <v>169.1794022</v>
      </c>
      <c r="AA56" s="29">
        <f>IFERROR(VLOOKUP(Q56,S6M7!$B$1:$C$161,2,0),0)</f>
        <v>363.5901973</v>
      </c>
      <c r="AB56" s="29">
        <f>IFERROR(VLOOKUP(S56,S6M8!$B$1:$C$161,2,0),0)</f>
        <v>0</v>
      </c>
    </row>
    <row r="57">
      <c r="A57" s="7">
        <v>56.0</v>
      </c>
      <c r="B57" s="25" t="s">
        <v>70</v>
      </c>
      <c r="C57" s="26">
        <f t="shared" si="1"/>
        <v>2412.504194</v>
      </c>
      <c r="D57" s="27"/>
      <c r="E57" s="28">
        <f>IFERROR(VLOOKUP($B57,S6M1!$A$1:$B$161,2,0),0)</f>
        <v>23</v>
      </c>
      <c r="F57" s="29">
        <f>IFERROR(VLOOKUP(E57,S6M1!$B$1:$C$161,2,0),0)</f>
        <v>701.9061402</v>
      </c>
      <c r="G57" s="28">
        <f>IFERROR(VLOOKUP($B57,S6M2!$A$1:$B$161,2,0),0)</f>
        <v>4</v>
      </c>
      <c r="H57" s="29">
        <f>IFERROR(VLOOKUP(G57,S6M2!$B$1:$C$161,2,0),0)</f>
        <v>1453.442161</v>
      </c>
      <c r="I57" s="28">
        <f>IFERROR(VLOOKUP($B57,S6M3!$A$1:$B$161,2,0),0)</f>
        <v>53</v>
      </c>
      <c r="J57" s="29">
        <f>IFERROR(VLOOKUP(I57,S6M3!$B$1:$C$161,2,0),0)</f>
        <v>144.1380772</v>
      </c>
      <c r="K57" s="28">
        <f>IFERROR(VLOOKUP($B57,S6M4!$A$1:$B$161,2,0),0)</f>
        <v>59</v>
      </c>
      <c r="L57" s="29">
        <f>IFERROR(VLOOKUP(K57,S6M4!$B$1:$C$161,2,0),0)</f>
        <v>75.65597229</v>
      </c>
      <c r="M57" s="28">
        <f>IFERROR(VLOOKUP($B57,S6M5!$A$1:$B$161,2,0),0)</f>
        <v>0</v>
      </c>
      <c r="N57" s="29">
        <f>IFERROR(VLOOKUP(M57,S6M5!$B$1:$C$161,2,0),0)</f>
        <v>0</v>
      </c>
      <c r="O57" s="28">
        <f>IFERROR(VLOOKUP($B57,S6M6!$A$1:$B$161,2,0),0)</f>
        <v>62</v>
      </c>
      <c r="P57" s="29">
        <f>IFERROR(VLOOKUP(O57,S6M6!$B$1:$C$161,2,0),0)</f>
        <v>37.36184392</v>
      </c>
      <c r="Q57" s="28">
        <f>IFERROR(VLOOKUP($B57,S6M7!$A$1:$B$161,2,0),0)</f>
        <v>0</v>
      </c>
      <c r="R57" s="29">
        <f>IFERROR(VLOOKUP(Q57,S6M7!$B$1:$C$161,2,0),0)</f>
        <v>0</v>
      </c>
      <c r="S57" s="28">
        <f>IFERROR(VLOOKUP($B57,S6M8!$A$1:$B$161,2,0),0)</f>
        <v>0</v>
      </c>
      <c r="T57" s="29">
        <f>IFERROR(VLOOKUP(S57,S6M8!$B$1:$C$161,2,0),0)</f>
        <v>0</v>
      </c>
      <c r="U57" s="29">
        <f>IFERROR(VLOOKUP(E57,S6M1!$B$1:$C$161,2,0),0)</f>
        <v>701.9061402</v>
      </c>
      <c r="V57" s="29">
        <f>IFERROR(VLOOKUP(G57,S6M2!$B$1:$C$161,2,0),0)</f>
        <v>1453.442161</v>
      </c>
      <c r="W57" s="29">
        <f>IFERROR(VLOOKUP(I57,S6M3!$B$1:$C$161,2,0),0)</f>
        <v>144.1380772</v>
      </c>
      <c r="X57" s="29">
        <f>IFERROR(VLOOKUP(K57,S6M4!$B$1:$C$161,2,0),0)</f>
        <v>75.65597229</v>
      </c>
      <c r="Y57" s="29">
        <f>IFERROR(VLOOKUP(M57,S6M5!$B$1:$C$161,2,0),0)</f>
        <v>0</v>
      </c>
      <c r="Z57" s="29">
        <f>IFERROR(VLOOKUP(O57,S6M6!$B$1:$C$161,2,0),0)</f>
        <v>37.36184392</v>
      </c>
      <c r="AA57" s="29">
        <f>IFERROR(VLOOKUP(Q57,S6M7!$B$1:$C$161,2,0),0)</f>
        <v>0</v>
      </c>
      <c r="AB57" s="29">
        <f>IFERROR(VLOOKUP(S57,S6M8!$B$1:$C$161,2,0),0)</f>
        <v>0</v>
      </c>
    </row>
    <row r="58">
      <c r="A58" s="7">
        <v>57.0</v>
      </c>
      <c r="B58" s="12" t="s">
        <v>53</v>
      </c>
      <c r="C58" s="26">
        <f t="shared" si="1"/>
        <v>2369.636972</v>
      </c>
      <c r="D58" s="27"/>
      <c r="E58" s="28">
        <f>IFERROR(VLOOKUP($B58,S6M1!$A$1:$B$161,2,0),0)</f>
        <v>65</v>
      </c>
      <c r="F58" s="29">
        <f>IFERROR(VLOOKUP(E58,S6M1!$B$1:$C$161,2,0),0)</f>
        <v>47.07440301</v>
      </c>
      <c r="G58" s="28">
        <f>IFERROR(VLOOKUP($B58,S6M2!$A$1:$B$161,2,0),0)</f>
        <v>50</v>
      </c>
      <c r="H58" s="29">
        <f>IFERROR(VLOOKUP(G58,S6M2!$B$1:$C$161,2,0),0)</f>
        <v>114.5160812</v>
      </c>
      <c r="I58" s="28">
        <f>IFERROR(VLOOKUP($B58,S6M3!$A$1:$B$161,2,0),0)</f>
        <v>0</v>
      </c>
      <c r="J58" s="29">
        <f>IFERROR(VLOOKUP(I58,S6M3!$B$1:$C$161,2,0),0)</f>
        <v>0</v>
      </c>
      <c r="K58" s="28">
        <f>IFERROR(VLOOKUP($B58,S6M4!$A$1:$B$161,2,0),0)</f>
        <v>36</v>
      </c>
      <c r="L58" s="29">
        <f>IFERROR(VLOOKUP(K58,S6M4!$B$1:$C$161,2,0),0)</f>
        <v>413.73984</v>
      </c>
      <c r="M58" s="28">
        <f>IFERROR(VLOOKUP($B58,S6M5!$A$1:$B$161,2,0),0)</f>
        <v>0</v>
      </c>
      <c r="N58" s="29">
        <f>IFERROR(VLOOKUP(M58,S6M5!$B$1:$C$161,2,0),0)</f>
        <v>0</v>
      </c>
      <c r="O58" s="28">
        <f>IFERROR(VLOOKUP($B58,S6M6!$A$1:$B$161,2,0),0)</f>
        <v>13</v>
      </c>
      <c r="P58" s="29">
        <f>IFERROR(VLOOKUP(O58,S6M6!$B$1:$C$161,2,0),0)</f>
        <v>957.02322</v>
      </c>
      <c r="Q58" s="28">
        <f>IFERROR(VLOOKUP($B58,S6M7!$A$1:$B$161,2,0),0)</f>
        <v>41</v>
      </c>
      <c r="R58" s="29">
        <f>IFERROR(VLOOKUP(Q58,S6M7!$B$1:$C$161,2,0),0)</f>
        <v>72.78545962</v>
      </c>
      <c r="S58" s="28">
        <f>IFERROR(VLOOKUP($B58,S6M8!$A$1:$B$161,2,0),0)</f>
        <v>13</v>
      </c>
      <c r="T58" s="29">
        <f>IFERROR(VLOOKUP(S58,S6M8!$B$1:$C$161,2,0),0)</f>
        <v>764.4979679</v>
      </c>
      <c r="U58" s="29">
        <f>IFERROR(VLOOKUP(E58,S6M1!$B$1:$C$161,2,0),0)</f>
        <v>47.07440301</v>
      </c>
      <c r="V58" s="29">
        <f>IFERROR(VLOOKUP(G58,S6M2!$B$1:$C$161,2,0),0)</f>
        <v>114.5160812</v>
      </c>
      <c r="W58" s="29">
        <f>IFERROR(VLOOKUP(I58,S6M3!$B$1:$C$161,2,0),0)</f>
        <v>0</v>
      </c>
      <c r="X58" s="29">
        <f>IFERROR(VLOOKUP(K58,S6M4!$B$1:$C$161,2,0),0)</f>
        <v>413.73984</v>
      </c>
      <c r="Y58" s="29">
        <f>IFERROR(VLOOKUP(M58,S6M5!$B$1:$C$161,2,0),0)</f>
        <v>0</v>
      </c>
      <c r="Z58" s="29">
        <f>IFERROR(VLOOKUP(O58,S6M6!$B$1:$C$161,2,0),0)</f>
        <v>957.02322</v>
      </c>
      <c r="AA58" s="29">
        <f>IFERROR(VLOOKUP(Q58,S6M7!$B$1:$C$161,2,0),0)</f>
        <v>72.78545962</v>
      </c>
      <c r="AB58" s="29">
        <f>IFERROR(VLOOKUP(S58,S6M8!$B$1:$C$161,2,0),0)</f>
        <v>764.4979679</v>
      </c>
    </row>
    <row r="59">
      <c r="A59" s="7">
        <v>59.0</v>
      </c>
      <c r="B59" s="30" t="s">
        <v>36</v>
      </c>
      <c r="C59" s="26">
        <f t="shared" si="1"/>
        <v>2309.115378</v>
      </c>
      <c r="D59" s="27"/>
      <c r="E59" s="28">
        <f>IFERROR(VLOOKUP($B59,S6M1!$A$1:$B$161,2,0),0)</f>
        <v>0</v>
      </c>
      <c r="F59" s="29">
        <f>IFERROR(VLOOKUP(E59,S6M1!$B$1:$C$161,2,0),0)</f>
        <v>0</v>
      </c>
      <c r="G59" s="28">
        <f>IFERROR(VLOOKUP($B59,S6M2!$A$1:$B$161,2,0),0)</f>
        <v>46</v>
      </c>
      <c r="H59" s="29">
        <f>IFERROR(VLOOKUP(G59,S6M2!$B$1:$C$161,2,0),0)</f>
        <v>175.3924037</v>
      </c>
      <c r="I59" s="28">
        <f>IFERROR(VLOOKUP($B59,S6M3!$A$1:$B$161,2,0),0)</f>
        <v>38</v>
      </c>
      <c r="J59" s="29">
        <f>IFERROR(VLOOKUP(I59,S6M3!$B$1:$C$161,2,0),0)</f>
        <v>370.2392481</v>
      </c>
      <c r="K59" s="28">
        <f>IFERROR(VLOOKUP($B59,S6M4!$A$1:$B$161,2,0),0)</f>
        <v>54</v>
      </c>
      <c r="L59" s="29">
        <f>IFERROR(VLOOKUP(K59,S6M4!$B$1:$C$161,2,0),0)</f>
        <v>141.8075046</v>
      </c>
      <c r="M59" s="28">
        <f>IFERROR(VLOOKUP($B59,S6M5!$A$1:$B$161,2,0),0)</f>
        <v>54</v>
      </c>
      <c r="N59" s="29">
        <f>IFERROR(VLOOKUP(M59,S6M5!$B$1:$C$161,2,0),0)</f>
        <v>106.8532576</v>
      </c>
      <c r="O59" s="28">
        <f>IFERROR(VLOOKUP($B59,S6M6!$A$1:$B$161,2,0),0)</f>
        <v>42</v>
      </c>
      <c r="P59" s="29">
        <f>IFERROR(VLOOKUP(O59,S6M6!$B$1:$C$161,2,0),0)</f>
        <v>315.7333684</v>
      </c>
      <c r="Q59" s="28">
        <f>IFERROR(VLOOKUP($B59,S6M7!$A$1:$B$161,2,0),0)</f>
        <v>16</v>
      </c>
      <c r="R59" s="29">
        <f>IFERROR(VLOOKUP(Q59,S6M7!$B$1:$C$161,2,0),0)</f>
        <v>667.6496165</v>
      </c>
      <c r="S59" s="28">
        <f>IFERROR(VLOOKUP($B59,S6M8!$A$1:$B$161,2,0),0)</f>
        <v>20</v>
      </c>
      <c r="T59" s="29">
        <f>IFERROR(VLOOKUP(S59,S6M8!$B$1:$C$161,2,0),0)</f>
        <v>531.4399792</v>
      </c>
      <c r="U59" s="29">
        <f>IFERROR(VLOOKUP(E59,S6M1!$B$1:$C$161,2,0),0)</f>
        <v>0</v>
      </c>
      <c r="V59" s="29">
        <f>IFERROR(VLOOKUP(G59,S6M2!$B$1:$C$161,2,0),0)</f>
        <v>175.3924037</v>
      </c>
      <c r="W59" s="29">
        <f>IFERROR(VLOOKUP(I59,S6M3!$B$1:$C$161,2,0),0)</f>
        <v>370.2392481</v>
      </c>
      <c r="X59" s="29">
        <f>IFERROR(VLOOKUP(K59,S6M4!$B$1:$C$161,2,0),0)</f>
        <v>141.8075046</v>
      </c>
      <c r="Y59" s="29">
        <f>IFERROR(VLOOKUP(M59,S6M5!$B$1:$C$161,2,0),0)</f>
        <v>106.8532576</v>
      </c>
      <c r="Z59" s="29">
        <f>IFERROR(VLOOKUP(O59,S6M6!$B$1:$C$161,2,0),0)</f>
        <v>315.7333684</v>
      </c>
      <c r="AA59" s="29">
        <f>IFERROR(VLOOKUP(Q59,S6M7!$B$1:$C$161,2,0),0)</f>
        <v>667.6496165</v>
      </c>
      <c r="AB59" s="29">
        <f>IFERROR(VLOOKUP(S59,S6M8!$B$1:$C$161,2,0),0)</f>
        <v>531.4399792</v>
      </c>
    </row>
    <row r="60">
      <c r="A60" s="7">
        <v>58.0</v>
      </c>
      <c r="B60" s="12" t="s">
        <v>54</v>
      </c>
      <c r="C60" s="26">
        <f t="shared" si="1"/>
        <v>2306.287388</v>
      </c>
      <c r="D60" s="27"/>
      <c r="E60" s="28">
        <f>IFERROR(VLOOKUP($B60,S6M1!$A$1:$B$161,2,0),0)</f>
        <v>11</v>
      </c>
      <c r="F60" s="29">
        <f>IFERROR(VLOOKUP(E60,S6M1!$B$1:$C$161,2,0),0)</f>
        <v>1064.223859</v>
      </c>
      <c r="G60" s="28">
        <f>IFERROR(VLOOKUP($B60,S6M2!$A$1:$B$161,2,0),0)</f>
        <v>0</v>
      </c>
      <c r="H60" s="29">
        <f>IFERROR(VLOOKUP(G60,S6M2!$B$1:$C$161,2,0),0)</f>
        <v>0</v>
      </c>
      <c r="I60" s="28">
        <f>IFERROR(VLOOKUP($B60,S6M3!$A$1:$B$161,2,0),0)</f>
        <v>43</v>
      </c>
      <c r="J60" s="29">
        <f>IFERROR(VLOOKUP(I60,S6M3!$B$1:$C$161,2,0),0)</f>
        <v>289.9393676</v>
      </c>
      <c r="K60" s="28">
        <f>IFERROR(VLOOKUP($B60,S6M4!$A$1:$B$161,2,0),0)</f>
        <v>53</v>
      </c>
      <c r="L60" s="29">
        <f>IFERROR(VLOOKUP(K60,S6M4!$B$1:$C$161,2,0),0)</f>
        <v>155.4237017</v>
      </c>
      <c r="M60" s="28">
        <f>IFERROR(VLOOKUP($B60,S6M5!$A$1:$B$161,2,0),0)</f>
        <v>0</v>
      </c>
      <c r="N60" s="29">
        <f>IFERROR(VLOOKUP(M60,S6M5!$B$1:$C$161,2,0),0)</f>
        <v>0</v>
      </c>
      <c r="O60" s="28">
        <f>IFERROR(VLOOKUP($B60,S6M6!$A$1:$B$161,2,0),0)</f>
        <v>24</v>
      </c>
      <c r="P60" s="29">
        <f>IFERROR(VLOOKUP(O60,S6M6!$B$1:$C$161,2,0),0)</f>
        <v>647.3453248</v>
      </c>
      <c r="Q60" s="28">
        <f>IFERROR(VLOOKUP($B60,S6M7!$A$1:$B$161,2,0),0)</f>
        <v>37</v>
      </c>
      <c r="R60" s="29">
        <f>IFERROR(VLOOKUP(Q60,S6M7!$B$1:$C$161,2,0),0)</f>
        <v>149.3551346</v>
      </c>
      <c r="S60" s="28">
        <f>IFERROR(VLOOKUP($B60,S6M8!$A$1:$B$161,2,0),0)</f>
        <v>0</v>
      </c>
      <c r="T60" s="29">
        <f>IFERROR(VLOOKUP(S60,S6M8!$B$1:$C$161,2,0),0)</f>
        <v>0</v>
      </c>
      <c r="U60" s="29">
        <f>IFERROR(VLOOKUP(E60,S6M1!$B$1:$C$161,2,0),0)</f>
        <v>1064.223859</v>
      </c>
      <c r="V60" s="29">
        <f>IFERROR(VLOOKUP(G60,S6M2!$B$1:$C$161,2,0),0)</f>
        <v>0</v>
      </c>
      <c r="W60" s="29">
        <f>IFERROR(VLOOKUP(I60,S6M3!$B$1:$C$161,2,0),0)</f>
        <v>289.9393676</v>
      </c>
      <c r="X60" s="29">
        <f>IFERROR(VLOOKUP(K60,S6M4!$B$1:$C$161,2,0),0)</f>
        <v>155.4237017</v>
      </c>
      <c r="Y60" s="29">
        <f>IFERROR(VLOOKUP(M60,S6M5!$B$1:$C$161,2,0),0)</f>
        <v>0</v>
      </c>
      <c r="Z60" s="29">
        <f>IFERROR(VLOOKUP(O60,S6M6!$B$1:$C$161,2,0),0)</f>
        <v>647.3453248</v>
      </c>
      <c r="AA60" s="29">
        <f>IFERROR(VLOOKUP(Q60,S6M7!$B$1:$C$161,2,0),0)</f>
        <v>149.3551346</v>
      </c>
      <c r="AB60" s="29">
        <f>IFERROR(VLOOKUP(S60,S6M8!$B$1:$C$161,2,0),0)</f>
        <v>0</v>
      </c>
    </row>
    <row r="61">
      <c r="A61" s="7">
        <v>60.0</v>
      </c>
      <c r="B61" s="12" t="s">
        <v>69</v>
      </c>
      <c r="C61" s="26">
        <f t="shared" si="1"/>
        <v>2215.154278</v>
      </c>
      <c r="D61" s="27"/>
      <c r="E61" s="28">
        <f>IFERROR(VLOOKUP($B61,S6M1!$A$1:$B$161,2,0),0)</f>
        <v>42</v>
      </c>
      <c r="F61" s="29">
        <f>IFERROR(VLOOKUP(E61,S6M1!$B$1:$C$161,2,0),0)</f>
        <v>354.4088927</v>
      </c>
      <c r="G61" s="28">
        <f>IFERROR(VLOOKUP($B61,S6M2!$A$1:$B$161,2,0),0)</f>
        <v>18</v>
      </c>
      <c r="H61" s="29">
        <f>IFERROR(VLOOKUP(G61,S6M2!$B$1:$C$161,2,0),0)</f>
        <v>739.1981254</v>
      </c>
      <c r="I61" s="28">
        <f>IFERROR(VLOOKUP($B61,S6M3!$A$1:$B$161,2,0),0)</f>
        <v>0</v>
      </c>
      <c r="J61" s="29">
        <f>IFERROR(VLOOKUP(I61,S6M3!$B$1:$C$161,2,0),0)</f>
        <v>0</v>
      </c>
      <c r="K61" s="28">
        <f>IFERROR(VLOOKUP($B61,S6M4!$A$1:$B$161,2,0),0)</f>
        <v>0</v>
      </c>
      <c r="L61" s="29">
        <f>IFERROR(VLOOKUP(K61,S6M4!$B$1:$C$161,2,0),0)</f>
        <v>0</v>
      </c>
      <c r="M61" s="28">
        <f>IFERROR(VLOOKUP($B61,S6M5!$A$1:$B$161,2,0),0)</f>
        <v>10</v>
      </c>
      <c r="N61" s="29">
        <f>IFERROR(VLOOKUP(M61,S6M5!$B$1:$C$161,2,0),0)</f>
        <v>1058.764969</v>
      </c>
      <c r="O61" s="28">
        <f>IFERROR(VLOOKUP($B61,S6M6!$A$1:$B$161,2,0),0)</f>
        <v>60</v>
      </c>
      <c r="P61" s="29">
        <f>IFERROR(VLOOKUP(O61,S6M6!$B$1:$C$161,2,0),0)</f>
        <v>62.78229124</v>
      </c>
      <c r="Q61" s="28">
        <f>IFERROR(VLOOKUP($B61,S6M7!$A$1:$B$161,2,0),0)</f>
        <v>0</v>
      </c>
      <c r="R61" s="29">
        <f>IFERROR(VLOOKUP(Q61,S6M7!$B$1:$C$161,2,0),0)</f>
        <v>0</v>
      </c>
      <c r="S61" s="28">
        <f>IFERROR(VLOOKUP($B61,S6M8!$A$1:$B$161,2,0),0)</f>
        <v>0</v>
      </c>
      <c r="T61" s="29">
        <f>IFERROR(VLOOKUP(S61,S6M8!$B$1:$C$161,2,0),0)</f>
        <v>0</v>
      </c>
      <c r="U61" s="29">
        <f>IFERROR(VLOOKUP(E61,S6M1!$B$1:$C$161,2,0),0)</f>
        <v>354.4088927</v>
      </c>
      <c r="V61" s="29">
        <f>IFERROR(VLOOKUP(G61,S6M2!$B$1:$C$161,2,0),0)</f>
        <v>739.1981254</v>
      </c>
      <c r="W61" s="29">
        <f>IFERROR(VLOOKUP(I61,S6M3!$B$1:$C$161,2,0),0)</f>
        <v>0</v>
      </c>
      <c r="X61" s="29">
        <f>IFERROR(VLOOKUP(K61,S6M4!$B$1:$C$161,2,0),0)</f>
        <v>0</v>
      </c>
      <c r="Y61" s="29">
        <f>IFERROR(VLOOKUP(M61,S6M5!$B$1:$C$161,2,0),0)</f>
        <v>1058.764969</v>
      </c>
      <c r="Z61" s="29">
        <f>IFERROR(VLOOKUP(O61,S6M6!$B$1:$C$161,2,0),0)</f>
        <v>62.78229124</v>
      </c>
      <c r="AA61" s="29">
        <f>IFERROR(VLOOKUP(Q61,S6M7!$B$1:$C$161,2,0),0)</f>
        <v>0</v>
      </c>
      <c r="AB61" s="29">
        <f>IFERROR(VLOOKUP(S61,S6M8!$B$1:$C$161,2,0),0)</f>
        <v>0</v>
      </c>
    </row>
    <row r="62">
      <c r="A62" s="7">
        <v>61.0</v>
      </c>
      <c r="B62" s="30" t="s">
        <v>58</v>
      </c>
      <c r="C62" s="26">
        <f t="shared" si="1"/>
        <v>2157.715996</v>
      </c>
      <c r="D62" s="27"/>
      <c r="E62" s="28">
        <f>IFERROR(VLOOKUP($B62,S6M1!$A$1:$B$161,2,0),0)</f>
        <v>0</v>
      </c>
      <c r="F62" s="29">
        <f>IFERROR(VLOOKUP(E62,S6M1!$B$1:$C$161,2,0),0)</f>
        <v>0</v>
      </c>
      <c r="G62" s="28">
        <f>IFERROR(VLOOKUP($B62,S6M2!$A$1:$B$161,2,0),0)</f>
        <v>0</v>
      </c>
      <c r="H62" s="29">
        <f>IFERROR(VLOOKUP(G62,S6M2!$B$1:$C$161,2,0),0)</f>
        <v>0</v>
      </c>
      <c r="I62" s="28">
        <f>IFERROR(VLOOKUP($B62,S6M3!$A$1:$B$161,2,0),0)</f>
        <v>0</v>
      </c>
      <c r="J62" s="29">
        <f>IFERROR(VLOOKUP(I62,S6M3!$B$1:$C$161,2,0),0)</f>
        <v>0</v>
      </c>
      <c r="K62" s="28">
        <f>IFERROR(VLOOKUP($B62,S6M4!$A$1:$B$161,2,0),0)</f>
        <v>58</v>
      </c>
      <c r="L62" s="29">
        <f>IFERROR(VLOOKUP(K62,S6M4!$B$1:$C$161,2,0),0)</f>
        <v>88.64331951</v>
      </c>
      <c r="M62" s="28">
        <f>IFERROR(VLOOKUP($B62,S6M5!$A$1:$B$161,2,0),0)</f>
        <v>15</v>
      </c>
      <c r="N62" s="29">
        <f>IFERROR(VLOOKUP(M62,S6M5!$B$1:$C$161,2,0),0)</f>
        <v>864.7115562</v>
      </c>
      <c r="O62" s="28">
        <f>IFERROR(VLOOKUP($B62,S6M6!$A$1:$B$161,2,0),0)</f>
        <v>9</v>
      </c>
      <c r="P62" s="29">
        <f>IFERROR(VLOOKUP(O62,S6M6!$B$1:$C$161,2,0),0)</f>
        <v>1129.880125</v>
      </c>
      <c r="Q62" s="28">
        <f>IFERROR(VLOOKUP($B62,S6M7!$A$1:$B$161,2,0),0)</f>
        <v>0</v>
      </c>
      <c r="R62" s="29">
        <f>IFERROR(VLOOKUP(Q62,S6M7!$B$1:$C$161,2,0),0)</f>
        <v>0</v>
      </c>
      <c r="S62" s="28">
        <f>IFERROR(VLOOKUP($B62,S6M8!$A$1:$B$161,2,0),0)</f>
        <v>40</v>
      </c>
      <c r="T62" s="29">
        <f>IFERROR(VLOOKUP(S62,S6M8!$B$1:$C$161,2,0),0)</f>
        <v>74.48099557</v>
      </c>
      <c r="U62" s="29">
        <f>IFERROR(VLOOKUP(E62,S6M1!$B$1:$C$161,2,0),0)</f>
        <v>0</v>
      </c>
      <c r="V62" s="29">
        <f>IFERROR(VLOOKUP(G62,S6M2!$B$1:$C$161,2,0),0)</f>
        <v>0</v>
      </c>
      <c r="W62" s="29">
        <f>IFERROR(VLOOKUP(I62,S6M3!$B$1:$C$161,2,0),0)</f>
        <v>0</v>
      </c>
      <c r="X62" s="29">
        <f>IFERROR(VLOOKUP(K62,S6M4!$B$1:$C$161,2,0),0)</f>
        <v>88.64331951</v>
      </c>
      <c r="Y62" s="29">
        <f>IFERROR(VLOOKUP(M62,S6M5!$B$1:$C$161,2,0),0)</f>
        <v>864.7115562</v>
      </c>
      <c r="Z62" s="29">
        <f>IFERROR(VLOOKUP(O62,S6M6!$B$1:$C$161,2,0),0)</f>
        <v>1129.880125</v>
      </c>
      <c r="AA62" s="29">
        <f>IFERROR(VLOOKUP(Q62,S6M7!$B$1:$C$161,2,0),0)</f>
        <v>0</v>
      </c>
      <c r="AB62" s="29">
        <f>IFERROR(VLOOKUP(S62,S6M8!$B$1:$C$161,2,0),0)</f>
        <v>74.48099557</v>
      </c>
    </row>
    <row r="63">
      <c r="A63" s="7">
        <v>62.0</v>
      </c>
      <c r="B63" s="25" t="s">
        <v>82</v>
      </c>
      <c r="C63" s="26">
        <f t="shared" si="1"/>
        <v>2122.330773</v>
      </c>
      <c r="D63" s="27"/>
      <c r="E63" s="28">
        <f>IFERROR(VLOOKUP($B63,S6M1!$A$1:$B$161,2,0),0)</f>
        <v>6</v>
      </c>
      <c r="F63" s="29">
        <f>IFERROR(VLOOKUP(E63,S6M1!$B$1:$C$161,2,0),0)</f>
        <v>1345.104129</v>
      </c>
      <c r="G63" s="28">
        <f>IFERROR(VLOOKUP($B63,S6M2!$A$1:$B$161,2,0),0)</f>
        <v>54</v>
      </c>
      <c r="H63" s="29">
        <f>IFERROR(VLOOKUP(G63,S6M2!$B$1:$C$161,2,0),0)</f>
        <v>56.16691145</v>
      </c>
      <c r="I63" s="28">
        <f>IFERROR(VLOOKUP($B63,S6M3!$A$1:$B$161,2,0),0)</f>
        <v>30</v>
      </c>
      <c r="J63" s="29">
        <f>IFERROR(VLOOKUP(I63,S6M3!$B$1:$C$161,2,0),0)</f>
        <v>513.6338176</v>
      </c>
      <c r="K63" s="28">
        <f>IFERROR(VLOOKUP($B63,S6M4!$A$1:$B$161,2,0),0)</f>
        <v>0</v>
      </c>
      <c r="L63" s="29">
        <f>IFERROR(VLOOKUP(K63,S6M4!$B$1:$C$161,2,0),0)</f>
        <v>0</v>
      </c>
      <c r="M63" s="28">
        <f>IFERROR(VLOOKUP($B63,S6M5!$A$1:$B$161,2,0),0)</f>
        <v>47</v>
      </c>
      <c r="N63" s="29">
        <f>IFERROR(VLOOKUP(M63,S6M5!$B$1:$C$161,2,0),0)</f>
        <v>207.425915</v>
      </c>
      <c r="O63" s="28">
        <f>IFERROR(VLOOKUP($B63,S6M6!$A$1:$B$161,2,0),0)</f>
        <v>0</v>
      </c>
      <c r="P63" s="29">
        <f>IFERROR(VLOOKUP(O63,S6M6!$B$1:$C$161,2,0),0)</f>
        <v>0</v>
      </c>
      <c r="Q63" s="28">
        <f>IFERROR(VLOOKUP($B63,S6M7!$A$1:$B$161,2,0),0)</f>
        <v>0</v>
      </c>
      <c r="R63" s="29">
        <f>IFERROR(VLOOKUP(Q63,S6M7!$B$1:$C$161,2,0),0)</f>
        <v>0</v>
      </c>
      <c r="S63" s="28">
        <f>IFERROR(VLOOKUP($B63,S6M8!$A$1:$B$161,2,0),0)</f>
        <v>0</v>
      </c>
      <c r="T63" s="29">
        <f>IFERROR(VLOOKUP(S63,S6M8!$B$1:$C$161,2,0),0)</f>
        <v>0</v>
      </c>
      <c r="U63" s="29">
        <f>IFERROR(VLOOKUP(E63,S6M1!$B$1:$C$161,2,0),0)</f>
        <v>1345.104129</v>
      </c>
      <c r="V63" s="29">
        <f>IFERROR(VLOOKUP(G63,S6M2!$B$1:$C$161,2,0),0)</f>
        <v>56.16691145</v>
      </c>
      <c r="W63" s="29">
        <f>IFERROR(VLOOKUP(I63,S6M3!$B$1:$C$161,2,0),0)</f>
        <v>513.6338176</v>
      </c>
      <c r="X63" s="29">
        <f>IFERROR(VLOOKUP(K63,S6M4!$B$1:$C$161,2,0),0)</f>
        <v>0</v>
      </c>
      <c r="Y63" s="29">
        <f>IFERROR(VLOOKUP(M63,S6M5!$B$1:$C$161,2,0),0)</f>
        <v>207.425915</v>
      </c>
      <c r="Z63" s="29">
        <f>IFERROR(VLOOKUP(O63,S6M6!$B$1:$C$161,2,0),0)</f>
        <v>0</v>
      </c>
      <c r="AA63" s="29">
        <f>IFERROR(VLOOKUP(Q63,S6M7!$B$1:$C$161,2,0),0)</f>
        <v>0</v>
      </c>
      <c r="AB63" s="29">
        <f>IFERROR(VLOOKUP(S63,S6M8!$B$1:$C$161,2,0),0)</f>
        <v>0</v>
      </c>
    </row>
    <row r="64">
      <c r="A64" s="7">
        <v>63.0</v>
      </c>
      <c r="B64" s="25" t="s">
        <v>68</v>
      </c>
      <c r="C64" s="26">
        <f t="shared" si="1"/>
        <v>2088.207412</v>
      </c>
      <c r="D64" s="27"/>
      <c r="E64" s="28">
        <f>IFERROR(VLOOKUP($B64,S6M1!$A$1:$B$161,2,0),0)</f>
        <v>18</v>
      </c>
      <c r="F64" s="29">
        <f>IFERROR(VLOOKUP(E64,S6M1!$B$1:$C$161,2,0),0)</f>
        <v>827.3803813</v>
      </c>
      <c r="G64" s="28">
        <f>IFERROR(VLOOKUP($B64,S6M2!$A$1:$B$161,2,0),0)</f>
        <v>33</v>
      </c>
      <c r="H64" s="29">
        <f>IFERROR(VLOOKUP(G64,S6M2!$B$1:$C$161,2,0),0)</f>
        <v>397.0365747</v>
      </c>
      <c r="I64" s="28">
        <f>IFERROR(VLOOKUP($B64,S6M3!$A$1:$B$161,2,0),0)</f>
        <v>19</v>
      </c>
      <c r="J64" s="29">
        <f>IFERROR(VLOOKUP(I64,S6M3!$B$1:$C$161,2,0),0)</f>
        <v>762.0423718</v>
      </c>
      <c r="K64" s="28">
        <f>IFERROR(VLOOKUP($B64,S6M4!$A$1:$B$161,2,0),0)</f>
        <v>57</v>
      </c>
      <c r="L64" s="29">
        <f>IFERROR(VLOOKUP(K64,S6M4!$B$1:$C$161,2,0),0)</f>
        <v>101.7480846</v>
      </c>
      <c r="M64" s="28">
        <f>IFERROR(VLOOKUP($B64,S6M5!$A$1:$B$161,2,0),0)</f>
        <v>0</v>
      </c>
      <c r="N64" s="29">
        <f>IFERROR(VLOOKUP(M64,S6M5!$B$1:$C$161,2,0),0)</f>
        <v>0</v>
      </c>
      <c r="O64" s="28">
        <f>IFERROR(VLOOKUP($B64,S6M6!$A$1:$B$161,2,0),0)</f>
        <v>0</v>
      </c>
      <c r="P64" s="29">
        <f>IFERROR(VLOOKUP(O64,S6M6!$B$1:$C$161,2,0),0)</f>
        <v>0</v>
      </c>
      <c r="Q64" s="28">
        <f>IFERROR(VLOOKUP($B64,S6M7!$A$1:$B$161,2,0),0)</f>
        <v>0</v>
      </c>
      <c r="R64" s="29">
        <f>IFERROR(VLOOKUP(Q64,S6M7!$B$1:$C$161,2,0),0)</f>
        <v>0</v>
      </c>
      <c r="S64" s="28">
        <f>IFERROR(VLOOKUP($B64,S6M8!$A$1:$B$161,2,0),0)</f>
        <v>0</v>
      </c>
      <c r="T64" s="29">
        <f>IFERROR(VLOOKUP(S64,S6M8!$B$1:$C$161,2,0),0)</f>
        <v>0</v>
      </c>
      <c r="U64" s="29">
        <f>IFERROR(VLOOKUP(E64,S6M1!$B$1:$C$161,2,0),0)</f>
        <v>827.3803813</v>
      </c>
      <c r="V64" s="29">
        <f>IFERROR(VLOOKUP(G64,S6M2!$B$1:$C$161,2,0),0)</f>
        <v>397.0365747</v>
      </c>
      <c r="W64" s="29">
        <f>IFERROR(VLOOKUP(I64,S6M3!$B$1:$C$161,2,0),0)</f>
        <v>762.0423718</v>
      </c>
      <c r="X64" s="29">
        <f>IFERROR(VLOOKUP(K64,S6M4!$B$1:$C$161,2,0),0)</f>
        <v>101.7480846</v>
      </c>
      <c r="Y64" s="29">
        <f>IFERROR(VLOOKUP(M64,S6M5!$B$1:$C$161,2,0),0)</f>
        <v>0</v>
      </c>
      <c r="Z64" s="29">
        <f>IFERROR(VLOOKUP(O64,S6M6!$B$1:$C$161,2,0),0)</f>
        <v>0</v>
      </c>
      <c r="AA64" s="29">
        <f>IFERROR(VLOOKUP(Q64,S6M7!$B$1:$C$161,2,0),0)</f>
        <v>0</v>
      </c>
      <c r="AB64" s="29">
        <f>IFERROR(VLOOKUP(S64,S6M8!$B$1:$C$161,2,0),0)</f>
        <v>0</v>
      </c>
    </row>
    <row r="65">
      <c r="A65" s="7">
        <v>64.0</v>
      </c>
      <c r="B65" s="25" t="s">
        <v>74</v>
      </c>
      <c r="C65" s="26">
        <f t="shared" si="1"/>
        <v>2000.132593</v>
      </c>
      <c r="D65" s="27"/>
      <c r="E65" s="28">
        <f>IFERROR(VLOOKUP($B65,S6M1!$A$1:$B$161,2,0),0)</f>
        <v>8</v>
      </c>
      <c r="F65" s="29">
        <f>IFERROR(VLOOKUP(E65,S6M1!$B$1:$C$161,2,0),0)</f>
        <v>1212.022012</v>
      </c>
      <c r="G65" s="28">
        <f>IFERROR(VLOOKUP($B65,S6M2!$A$1:$B$161,2,0),0)</f>
        <v>0</v>
      </c>
      <c r="H65" s="29">
        <f>IFERROR(VLOOKUP(G65,S6M2!$B$1:$C$161,2,0),0)</f>
        <v>0</v>
      </c>
      <c r="I65" s="28">
        <f>IFERROR(VLOOKUP($B65,S6M3!$A$1:$B$161,2,0),0)</f>
        <v>0</v>
      </c>
      <c r="J65" s="29">
        <f>IFERROR(VLOOKUP(I65,S6M3!$B$1:$C$161,2,0),0)</f>
        <v>0</v>
      </c>
      <c r="K65" s="28">
        <f>IFERROR(VLOOKUP($B65,S6M4!$A$1:$B$161,2,0),0)</f>
        <v>39</v>
      </c>
      <c r="L65" s="29">
        <f>IFERROR(VLOOKUP(K65,S6M4!$B$1:$C$161,2,0),0)</f>
        <v>363.5901973</v>
      </c>
      <c r="M65" s="28">
        <f>IFERROR(VLOOKUP($B65,S6M5!$A$1:$B$161,2,0),0)</f>
        <v>55</v>
      </c>
      <c r="N65" s="29">
        <f>IFERROR(VLOOKUP(M65,S6M5!$B$1:$C$161,2,0),0)</f>
        <v>93.06868711</v>
      </c>
      <c r="O65" s="28">
        <f>IFERROR(VLOOKUP($B65,S6M6!$A$1:$B$161,2,0),0)</f>
        <v>41</v>
      </c>
      <c r="P65" s="29">
        <f>IFERROR(VLOOKUP(O65,S6M6!$B$1:$C$161,2,0),0)</f>
        <v>331.4516971</v>
      </c>
      <c r="Q65" s="28">
        <f>IFERROR(VLOOKUP($B65,S6M7!$A$1:$B$161,2,0),0)</f>
        <v>0</v>
      </c>
      <c r="R65" s="29">
        <f>IFERROR(VLOOKUP(Q65,S6M7!$B$1:$C$161,2,0),0)</f>
        <v>0</v>
      </c>
      <c r="S65" s="28">
        <f>IFERROR(VLOOKUP($B65,S6M8!$A$1:$B$161,2,0),0)</f>
        <v>0</v>
      </c>
      <c r="T65" s="29">
        <f>IFERROR(VLOOKUP(S65,S6M8!$B$1:$C$161,2,0),0)</f>
        <v>0</v>
      </c>
      <c r="U65" s="29">
        <f>IFERROR(VLOOKUP(E65,S6M1!$B$1:$C$161,2,0),0)</f>
        <v>1212.022012</v>
      </c>
      <c r="V65" s="29">
        <f>IFERROR(VLOOKUP(G65,S6M2!$B$1:$C$161,2,0),0)</f>
        <v>0</v>
      </c>
      <c r="W65" s="29">
        <f>IFERROR(VLOOKUP(I65,S6M3!$B$1:$C$161,2,0),0)</f>
        <v>0</v>
      </c>
      <c r="X65" s="29">
        <f>IFERROR(VLOOKUP(K65,S6M4!$B$1:$C$161,2,0),0)</f>
        <v>363.5901973</v>
      </c>
      <c r="Y65" s="29">
        <f>IFERROR(VLOOKUP(M65,S6M5!$B$1:$C$161,2,0),0)</f>
        <v>93.06868711</v>
      </c>
      <c r="Z65" s="29">
        <f>IFERROR(VLOOKUP(O65,S6M6!$B$1:$C$161,2,0),0)</f>
        <v>331.4516971</v>
      </c>
      <c r="AA65" s="29">
        <f>IFERROR(VLOOKUP(Q65,S6M7!$B$1:$C$161,2,0),0)</f>
        <v>0</v>
      </c>
      <c r="AB65" s="29">
        <f>IFERROR(VLOOKUP(S65,S6M8!$B$1:$C$161,2,0),0)</f>
        <v>0</v>
      </c>
    </row>
    <row r="66">
      <c r="A66" s="7">
        <v>65.0</v>
      </c>
      <c r="B66" s="25" t="s">
        <v>40</v>
      </c>
      <c r="C66" s="26">
        <f t="shared" si="1"/>
        <v>1787.084501</v>
      </c>
      <c r="D66" s="27"/>
      <c r="E66" s="28">
        <f>IFERROR(VLOOKUP($B66,S6M1!$A$1:$B$161,2,0),0)</f>
        <v>63</v>
      </c>
      <c r="F66" s="29">
        <f>IFERROR(VLOOKUP(E66,S6M1!$B$1:$C$161,2,0),0)</f>
        <v>71.16546345</v>
      </c>
      <c r="G66" s="28">
        <f>IFERROR(VLOOKUP($B66,S6M2!$A$1:$B$161,2,0),0)</f>
        <v>7</v>
      </c>
      <c r="H66" s="29">
        <f>IFERROR(VLOOKUP(G66,S6M2!$B$1:$C$161,2,0),0)</f>
        <v>1193.47866</v>
      </c>
      <c r="I66" s="28">
        <f>IFERROR(VLOOKUP($B66,S6M3!$A$1:$B$161,2,0),0)</f>
        <v>0</v>
      </c>
      <c r="J66" s="29">
        <f>IFERROR(VLOOKUP(I66,S6M3!$B$1:$C$161,2,0),0)</f>
        <v>0</v>
      </c>
      <c r="K66" s="28">
        <f>IFERROR(VLOOKUP($B66,S6M4!$A$1:$B$161,2,0),0)</f>
        <v>0</v>
      </c>
      <c r="L66" s="29">
        <f>IFERROR(VLOOKUP(K66,S6M4!$B$1:$C$161,2,0),0)</f>
        <v>0</v>
      </c>
      <c r="M66" s="28">
        <f>IFERROR(VLOOKUP($B66,S6M5!$A$1:$B$161,2,0),0)</f>
        <v>37</v>
      </c>
      <c r="N66" s="29">
        <f>IFERROR(VLOOKUP(M66,S6M5!$B$1:$C$161,2,0),0)</f>
        <v>367.016676</v>
      </c>
      <c r="O66" s="28">
        <f>IFERROR(VLOOKUP($B66,S6M6!$A$1:$B$161,2,0),0)</f>
        <v>53</v>
      </c>
      <c r="P66" s="29">
        <f>IFERROR(VLOOKUP(O66,S6M6!$B$1:$C$161,2,0),0)</f>
        <v>155.4237017</v>
      </c>
      <c r="Q66" s="28">
        <f>IFERROR(VLOOKUP($B66,S6M7!$A$1:$B$161,2,0),0)</f>
        <v>0</v>
      </c>
      <c r="R66" s="29">
        <f>IFERROR(VLOOKUP(Q66,S6M7!$B$1:$C$161,2,0),0)</f>
        <v>0</v>
      </c>
      <c r="S66" s="28">
        <f>IFERROR(VLOOKUP($B66,S6M8!$A$1:$B$161,2,0),0)</f>
        <v>0</v>
      </c>
      <c r="T66" s="29">
        <f>IFERROR(VLOOKUP(S66,S6M8!$B$1:$C$161,2,0),0)</f>
        <v>0</v>
      </c>
      <c r="U66" s="29">
        <f>IFERROR(VLOOKUP(E66,S6M1!$B$1:$C$161,2,0),0)</f>
        <v>71.16546345</v>
      </c>
      <c r="V66" s="29">
        <f>IFERROR(VLOOKUP(G66,S6M2!$B$1:$C$161,2,0),0)</f>
        <v>1193.47866</v>
      </c>
      <c r="W66" s="29">
        <f>IFERROR(VLOOKUP(I66,S6M3!$B$1:$C$161,2,0),0)</f>
        <v>0</v>
      </c>
      <c r="X66" s="29">
        <f>IFERROR(VLOOKUP(K66,S6M4!$B$1:$C$161,2,0),0)</f>
        <v>0</v>
      </c>
      <c r="Y66" s="29">
        <f>IFERROR(VLOOKUP(M66,S6M5!$B$1:$C$161,2,0),0)</f>
        <v>367.016676</v>
      </c>
      <c r="Z66" s="29">
        <f>IFERROR(VLOOKUP(O66,S6M6!$B$1:$C$161,2,0),0)</f>
        <v>155.4237017</v>
      </c>
      <c r="AA66" s="29">
        <f>IFERROR(VLOOKUP(Q66,S6M7!$B$1:$C$161,2,0),0)</f>
        <v>0</v>
      </c>
      <c r="AB66" s="29">
        <f>IFERROR(VLOOKUP(S66,S6M8!$B$1:$C$161,2,0),0)</f>
        <v>0</v>
      </c>
    </row>
    <row r="67">
      <c r="A67" s="7">
        <v>66.0</v>
      </c>
      <c r="B67" s="30" t="s">
        <v>77</v>
      </c>
      <c r="C67" s="26">
        <f t="shared" si="1"/>
        <v>1787.062626</v>
      </c>
      <c r="D67" s="27"/>
      <c r="E67" s="28">
        <f>IFERROR(VLOOKUP($B67,S6M1!$A$1:$B$161,2,0),0)</f>
        <v>0</v>
      </c>
      <c r="F67" s="29">
        <f>IFERROR(VLOOKUP(E67,S6M1!$B$1:$C$161,2,0),0)</f>
        <v>0</v>
      </c>
      <c r="G67" s="28">
        <f>IFERROR(VLOOKUP($B67,S6M2!$A$1:$B$161,2,0),0)</f>
        <v>0</v>
      </c>
      <c r="H67" s="29">
        <f>IFERROR(VLOOKUP(G67,S6M2!$B$1:$C$161,2,0),0)</f>
        <v>0</v>
      </c>
      <c r="I67" s="28">
        <f>IFERROR(VLOOKUP($B67,S6M3!$A$1:$B$161,2,0),0)</f>
        <v>34</v>
      </c>
      <c r="J67" s="29">
        <f>IFERROR(VLOOKUP(I67,S6M3!$B$1:$C$161,2,0),0)</f>
        <v>439.2447021</v>
      </c>
      <c r="K67" s="28">
        <f>IFERROR(VLOOKUP($B67,S6M4!$A$1:$B$161,2,0),0)</f>
        <v>0</v>
      </c>
      <c r="L67" s="29">
        <f>IFERROR(VLOOKUP(K67,S6M4!$B$1:$C$161,2,0),0)</f>
        <v>0</v>
      </c>
      <c r="M67" s="28">
        <f>IFERROR(VLOOKUP($B67,S6M5!$A$1:$B$161,2,0),0)</f>
        <v>50</v>
      </c>
      <c r="N67" s="29">
        <f>IFERROR(VLOOKUP(M67,S6M5!$B$1:$C$161,2,0),0)</f>
        <v>163.3935711</v>
      </c>
      <c r="O67" s="28">
        <f>IFERROR(VLOOKUP($B67,S6M6!$A$1:$B$161,2,0),0)</f>
        <v>8</v>
      </c>
      <c r="P67" s="29">
        <f>IFERROR(VLOOKUP(O67,S6M6!$B$1:$C$161,2,0),0)</f>
        <v>1184.424353</v>
      </c>
      <c r="Q67" s="28">
        <f>IFERROR(VLOOKUP($B67,S6M7!$A$1:$B$161,2,0),0)</f>
        <v>0</v>
      </c>
      <c r="R67" s="29">
        <f>IFERROR(VLOOKUP(Q67,S6M7!$B$1:$C$161,2,0),0)</f>
        <v>0</v>
      </c>
      <c r="S67" s="28">
        <f>IFERROR(VLOOKUP($B67,S6M8!$A$1:$B$161,2,0),0)</f>
        <v>0</v>
      </c>
      <c r="T67" s="29">
        <f>IFERROR(VLOOKUP(S67,S6M8!$B$1:$C$161,2,0),0)</f>
        <v>0</v>
      </c>
      <c r="U67" s="29">
        <f>IFERROR(VLOOKUP(E67,S6M1!$B$1:$C$161,2,0),0)</f>
        <v>0</v>
      </c>
      <c r="V67" s="29">
        <f>IFERROR(VLOOKUP(G67,S6M2!$B$1:$C$161,2,0),0)</f>
        <v>0</v>
      </c>
      <c r="W67" s="29">
        <f>IFERROR(VLOOKUP(I67,S6M3!$B$1:$C$161,2,0),0)</f>
        <v>439.2447021</v>
      </c>
      <c r="X67" s="29">
        <f>IFERROR(VLOOKUP(K67,S6M4!$B$1:$C$161,2,0),0)</f>
        <v>0</v>
      </c>
      <c r="Y67" s="29">
        <f>IFERROR(VLOOKUP(M67,S6M5!$B$1:$C$161,2,0),0)</f>
        <v>163.3935711</v>
      </c>
      <c r="Z67" s="29">
        <f>IFERROR(VLOOKUP(O67,S6M6!$B$1:$C$161,2,0),0)</f>
        <v>1184.424353</v>
      </c>
      <c r="AA67" s="29">
        <f>IFERROR(VLOOKUP(Q67,S6M7!$B$1:$C$161,2,0),0)</f>
        <v>0</v>
      </c>
      <c r="AB67" s="29">
        <f>IFERROR(VLOOKUP(S67,S6M8!$B$1:$C$161,2,0),0)</f>
        <v>0</v>
      </c>
    </row>
    <row r="68">
      <c r="A68" s="7">
        <v>67.0</v>
      </c>
      <c r="B68" s="12" t="s">
        <v>66</v>
      </c>
      <c r="C68" s="26">
        <f t="shared" si="1"/>
        <v>1771.039106</v>
      </c>
      <c r="D68" s="27"/>
      <c r="E68" s="28">
        <f>IFERROR(VLOOKUP($B68,S6M1!$A$1:$B$161,2,0),0)</f>
        <v>0</v>
      </c>
      <c r="F68" s="29">
        <f>IFERROR(VLOOKUP(E68,S6M1!$B$1:$C$161,2,0),0)</f>
        <v>0</v>
      </c>
      <c r="G68" s="28">
        <f>IFERROR(VLOOKUP($B68,S6M2!$A$1:$B$161,2,0),0)</f>
        <v>0</v>
      </c>
      <c r="H68" s="29">
        <f>IFERROR(VLOOKUP(G68,S6M2!$B$1:$C$161,2,0),0)</f>
        <v>0</v>
      </c>
      <c r="I68" s="28">
        <f>IFERROR(VLOOKUP($B68,S6M3!$A$1:$B$161,2,0),0)</f>
        <v>15</v>
      </c>
      <c r="J68" s="29">
        <f>IFERROR(VLOOKUP(I68,S6M3!$B$1:$C$161,2,0),0)</f>
        <v>880.2950743</v>
      </c>
      <c r="K68" s="28">
        <f>IFERROR(VLOOKUP($B68,S6M4!$A$1:$B$161,2,0),0)</f>
        <v>0</v>
      </c>
      <c r="L68" s="29">
        <f>IFERROR(VLOOKUP(K68,S6M4!$B$1:$C$161,2,0),0)</f>
        <v>0</v>
      </c>
      <c r="M68" s="28">
        <f>IFERROR(VLOOKUP($B68,S6M5!$A$1:$B$161,2,0),0)</f>
        <v>53</v>
      </c>
      <c r="N68" s="29">
        <f>IFERROR(VLOOKUP(M68,S6M5!$B$1:$C$161,2,0),0)</f>
        <v>120.7729743</v>
      </c>
      <c r="O68" s="28">
        <f>IFERROR(VLOOKUP($B68,S6M6!$A$1:$B$161,2,0),0)</f>
        <v>19</v>
      </c>
      <c r="P68" s="29">
        <f>IFERROR(VLOOKUP(O68,S6M6!$B$1:$C$161,2,0),0)</f>
        <v>769.9710579</v>
      </c>
      <c r="Q68" s="28">
        <f>IFERROR(VLOOKUP($B68,S6M7!$A$1:$B$161,2,0),0)</f>
        <v>0</v>
      </c>
      <c r="R68" s="29">
        <f>IFERROR(VLOOKUP(Q68,S6M7!$B$1:$C$161,2,0),0)</f>
        <v>0</v>
      </c>
      <c r="S68" s="28">
        <f>IFERROR(VLOOKUP($B68,S6M8!$A$1:$B$161,2,0),0)</f>
        <v>0</v>
      </c>
      <c r="T68" s="29">
        <f>IFERROR(VLOOKUP(S68,S6M8!$B$1:$C$161,2,0),0)</f>
        <v>0</v>
      </c>
      <c r="U68" s="29">
        <f>IFERROR(VLOOKUP(E68,S6M1!$B$1:$C$161,2,0),0)</f>
        <v>0</v>
      </c>
      <c r="V68" s="29">
        <f>IFERROR(VLOOKUP(G68,S6M2!$B$1:$C$161,2,0),0)</f>
        <v>0</v>
      </c>
      <c r="W68" s="29">
        <f>IFERROR(VLOOKUP(I68,S6M3!$B$1:$C$161,2,0),0)</f>
        <v>880.2950743</v>
      </c>
      <c r="X68" s="29">
        <f>IFERROR(VLOOKUP(K68,S6M4!$B$1:$C$161,2,0),0)</f>
        <v>0</v>
      </c>
      <c r="Y68" s="29">
        <f>IFERROR(VLOOKUP(M68,S6M5!$B$1:$C$161,2,0),0)</f>
        <v>120.7729743</v>
      </c>
      <c r="Z68" s="29">
        <f>IFERROR(VLOOKUP(O68,S6M6!$B$1:$C$161,2,0),0)</f>
        <v>769.9710579</v>
      </c>
      <c r="AA68" s="29">
        <f>IFERROR(VLOOKUP(Q68,S6M7!$B$1:$C$161,2,0),0)</f>
        <v>0</v>
      </c>
      <c r="AB68" s="29">
        <f>IFERROR(VLOOKUP(S68,S6M8!$B$1:$C$161,2,0),0)</f>
        <v>0</v>
      </c>
    </row>
    <row r="69">
      <c r="A69" s="7">
        <v>68.0</v>
      </c>
      <c r="B69" s="12" t="s">
        <v>78</v>
      </c>
      <c r="C69" s="26">
        <f t="shared" si="1"/>
        <v>1746.87091</v>
      </c>
      <c r="D69" s="27"/>
      <c r="E69" s="28">
        <f>IFERROR(VLOOKUP($B69,S6M1!$A$1:$B$161,2,0),0)</f>
        <v>0</v>
      </c>
      <c r="F69" s="29">
        <f>IFERROR(VLOOKUP(E69,S6M1!$B$1:$C$161,2,0),0)</f>
        <v>0</v>
      </c>
      <c r="G69" s="28">
        <f>IFERROR(VLOOKUP($B69,S6M2!$A$1:$B$161,2,0),0)</f>
        <v>0</v>
      </c>
      <c r="H69" s="29">
        <f>IFERROR(VLOOKUP(G69,S6M2!$B$1:$C$161,2,0),0)</f>
        <v>0</v>
      </c>
      <c r="I69" s="28">
        <f>IFERROR(VLOOKUP($B69,S6M3!$A$1:$B$161,2,0),0)</f>
        <v>24</v>
      </c>
      <c r="J69" s="29">
        <f>IFERROR(VLOOKUP(I69,S6M3!$B$1:$C$161,2,0),0)</f>
        <v>638.9431042</v>
      </c>
      <c r="K69" s="28">
        <f>IFERROR(VLOOKUP($B69,S6M4!$A$1:$B$161,2,0),0)</f>
        <v>0</v>
      </c>
      <c r="L69" s="29">
        <f>IFERROR(VLOOKUP(K69,S6M4!$B$1:$C$161,2,0),0)</f>
        <v>0</v>
      </c>
      <c r="M69" s="28">
        <f>IFERROR(VLOOKUP($B69,S6M5!$A$1:$B$161,2,0),0)</f>
        <v>9</v>
      </c>
      <c r="N69" s="29">
        <f>IFERROR(VLOOKUP(M69,S6M5!$B$1:$C$161,2,0),0)</f>
        <v>1107.927806</v>
      </c>
      <c r="O69" s="28">
        <f>IFERROR(VLOOKUP($B69,S6M6!$A$1:$B$161,2,0),0)</f>
        <v>0</v>
      </c>
      <c r="P69" s="29">
        <f>IFERROR(VLOOKUP(O69,S6M6!$B$1:$C$161,2,0),0)</f>
        <v>0</v>
      </c>
      <c r="Q69" s="28">
        <f>IFERROR(VLOOKUP($B69,S6M7!$A$1:$B$161,2,0),0)</f>
        <v>0</v>
      </c>
      <c r="R69" s="29">
        <f>IFERROR(VLOOKUP(Q69,S6M7!$B$1:$C$161,2,0),0)</f>
        <v>0</v>
      </c>
      <c r="S69" s="28">
        <f>IFERROR(VLOOKUP($B69,S6M8!$A$1:$B$161,2,0),0)</f>
        <v>0</v>
      </c>
      <c r="T69" s="29">
        <f>IFERROR(VLOOKUP(S69,S6M8!$B$1:$C$161,2,0),0)</f>
        <v>0</v>
      </c>
      <c r="U69" s="29">
        <f>IFERROR(VLOOKUP(E69,S6M1!$B$1:$C$161,2,0),0)</f>
        <v>0</v>
      </c>
      <c r="V69" s="29">
        <f>IFERROR(VLOOKUP(G69,S6M2!$B$1:$C$161,2,0),0)</f>
        <v>0</v>
      </c>
      <c r="W69" s="29">
        <f>IFERROR(VLOOKUP(I69,S6M3!$B$1:$C$161,2,0),0)</f>
        <v>638.9431042</v>
      </c>
      <c r="X69" s="29">
        <f>IFERROR(VLOOKUP(K69,S6M4!$B$1:$C$161,2,0),0)</f>
        <v>0</v>
      </c>
      <c r="Y69" s="29">
        <f>IFERROR(VLOOKUP(M69,S6M5!$B$1:$C$161,2,0),0)</f>
        <v>1107.927806</v>
      </c>
      <c r="Z69" s="29">
        <f>IFERROR(VLOOKUP(O69,S6M6!$B$1:$C$161,2,0),0)</f>
        <v>0</v>
      </c>
      <c r="AA69" s="29">
        <f>IFERROR(VLOOKUP(Q69,S6M7!$B$1:$C$161,2,0),0)</f>
        <v>0</v>
      </c>
      <c r="AB69" s="29">
        <f>IFERROR(VLOOKUP(S69,S6M8!$B$1:$C$161,2,0),0)</f>
        <v>0</v>
      </c>
    </row>
    <row r="70">
      <c r="A70" s="7">
        <v>69.0</v>
      </c>
      <c r="B70" s="12" t="s">
        <v>64</v>
      </c>
      <c r="C70" s="26">
        <f t="shared" si="1"/>
        <v>1498.425681</v>
      </c>
      <c r="D70" s="27"/>
      <c r="E70" s="28">
        <f>IFERROR(VLOOKUP($B70,S6M1!$A$1:$B$161,2,0),0)</f>
        <v>0</v>
      </c>
      <c r="F70" s="29">
        <f>IFERROR(VLOOKUP(E70,S6M1!$B$1:$C$161,2,0),0)</f>
        <v>0</v>
      </c>
      <c r="G70" s="28">
        <f>IFERROR(VLOOKUP($B70,S6M2!$A$1:$B$161,2,0),0)</f>
        <v>34</v>
      </c>
      <c r="H70" s="29">
        <f>IFERROR(VLOOKUP(G70,S6M2!$B$1:$C$161,2,0),0)</f>
        <v>378.3210482</v>
      </c>
      <c r="I70" s="28">
        <f>IFERROR(VLOOKUP($B70,S6M3!$A$1:$B$161,2,0),0)</f>
        <v>0</v>
      </c>
      <c r="J70" s="29">
        <f>IFERROR(VLOOKUP(I70,S6M3!$B$1:$C$161,2,0),0)</f>
        <v>0</v>
      </c>
      <c r="K70" s="28">
        <f>IFERROR(VLOOKUP($B70,S6M4!$A$1:$B$161,2,0),0)</f>
        <v>22</v>
      </c>
      <c r="L70" s="29">
        <f>IFERROR(VLOOKUP(K70,S6M4!$B$1:$C$161,2,0),0)</f>
        <v>693.8534545</v>
      </c>
      <c r="M70" s="28">
        <f>IFERROR(VLOOKUP($B70,S6M5!$A$1:$B$161,2,0),0)</f>
        <v>0</v>
      </c>
      <c r="N70" s="29">
        <f>IFERROR(VLOOKUP(M70,S6M5!$B$1:$C$161,2,0),0)</f>
        <v>0</v>
      </c>
      <c r="O70" s="28">
        <f>IFERROR(VLOOKUP($B70,S6M6!$A$1:$B$161,2,0),0)</f>
        <v>49</v>
      </c>
      <c r="P70" s="29">
        <f>IFERROR(VLOOKUP(O70,S6M6!$B$1:$C$161,2,0),0)</f>
        <v>211.3371917</v>
      </c>
      <c r="Q70" s="28">
        <f>IFERROR(VLOOKUP($B70,S6M7!$A$1:$B$161,2,0),0)</f>
        <v>0</v>
      </c>
      <c r="R70" s="29">
        <f>IFERROR(VLOOKUP(Q70,S6M7!$B$1:$C$161,2,0),0)</f>
        <v>0</v>
      </c>
      <c r="S70" s="28">
        <f>IFERROR(VLOOKUP($B70,S6M8!$A$1:$B$161,2,0),0)</f>
        <v>33</v>
      </c>
      <c r="T70" s="29">
        <f>IFERROR(VLOOKUP(S70,S6M8!$B$1:$C$161,2,0),0)</f>
        <v>214.9139864</v>
      </c>
      <c r="U70" s="29">
        <f>IFERROR(VLOOKUP(E70,S6M1!$B$1:$C$161,2,0),0)</f>
        <v>0</v>
      </c>
      <c r="V70" s="29">
        <f>IFERROR(VLOOKUP(G70,S6M2!$B$1:$C$161,2,0),0)</f>
        <v>378.3210482</v>
      </c>
      <c r="W70" s="29">
        <f>IFERROR(VLOOKUP(I70,S6M3!$B$1:$C$161,2,0),0)</f>
        <v>0</v>
      </c>
      <c r="X70" s="29">
        <f>IFERROR(VLOOKUP(K70,S6M4!$B$1:$C$161,2,0),0)</f>
        <v>693.8534545</v>
      </c>
      <c r="Y70" s="29">
        <f>IFERROR(VLOOKUP(M70,S6M5!$B$1:$C$161,2,0),0)</f>
        <v>0</v>
      </c>
      <c r="Z70" s="29">
        <f>IFERROR(VLOOKUP(O70,S6M6!$B$1:$C$161,2,0),0)</f>
        <v>211.3371917</v>
      </c>
      <c r="AA70" s="29">
        <f>IFERROR(VLOOKUP(Q70,S6M7!$B$1:$C$161,2,0),0)</f>
        <v>0</v>
      </c>
      <c r="AB70" s="29">
        <f>IFERROR(VLOOKUP(S70,S6M8!$B$1:$C$161,2,0),0)</f>
        <v>214.9139864</v>
      </c>
    </row>
    <row r="71">
      <c r="A71" s="7">
        <v>70.0</v>
      </c>
      <c r="B71" s="25" t="s">
        <v>79</v>
      </c>
      <c r="C71" s="26">
        <f t="shared" si="1"/>
        <v>1454.180522</v>
      </c>
      <c r="D71" s="27"/>
      <c r="E71" s="28">
        <f>IFERROR(VLOOKUP($B71,S6M1!$A$1:$B$161,2,0),0)</f>
        <v>32</v>
      </c>
      <c r="F71" s="29">
        <f>IFERROR(VLOOKUP(E71,S6M1!$B$1:$C$161,2,0),0)</f>
        <v>519.8372523</v>
      </c>
      <c r="G71" s="28">
        <f>IFERROR(VLOOKUP($B71,S6M2!$A$1:$B$161,2,0),0)</f>
        <v>0</v>
      </c>
      <c r="H71" s="29">
        <f>IFERROR(VLOOKUP(G71,S6M2!$B$1:$C$161,2,0),0)</f>
        <v>0</v>
      </c>
      <c r="I71" s="28">
        <f>IFERROR(VLOOKUP($B71,S6M3!$A$1:$B$161,2,0),0)</f>
        <v>0</v>
      </c>
      <c r="J71" s="29">
        <f>IFERROR(VLOOKUP(I71,S6M3!$B$1:$C$161,2,0),0)</f>
        <v>0</v>
      </c>
      <c r="K71" s="28">
        <f>IFERROR(VLOOKUP($B71,S6M4!$A$1:$B$161,2,0),0)</f>
        <v>0</v>
      </c>
      <c r="L71" s="29">
        <f>IFERROR(VLOOKUP(K71,S6M4!$B$1:$C$161,2,0),0)</f>
        <v>0</v>
      </c>
      <c r="M71" s="28">
        <f>IFERROR(VLOOKUP($B71,S6M5!$A$1:$B$161,2,0),0)</f>
        <v>13</v>
      </c>
      <c r="N71" s="29">
        <f>IFERROR(VLOOKUP(M71,S6M5!$B$1:$C$161,2,0),0)</f>
        <v>934.3432701</v>
      </c>
      <c r="O71" s="28">
        <f>IFERROR(VLOOKUP($B71,S6M6!$A$1:$B$161,2,0),0)</f>
        <v>0</v>
      </c>
      <c r="P71" s="29">
        <f>IFERROR(VLOOKUP(O71,S6M6!$B$1:$C$161,2,0),0)</f>
        <v>0</v>
      </c>
      <c r="Q71" s="28">
        <f>IFERROR(VLOOKUP($B71,S6M7!$A$1:$B$161,2,0),0)</f>
        <v>0</v>
      </c>
      <c r="R71" s="29">
        <f>IFERROR(VLOOKUP(Q71,S6M7!$B$1:$C$161,2,0),0)</f>
        <v>0</v>
      </c>
      <c r="S71" s="28">
        <f>IFERROR(VLOOKUP($B71,S6M8!$A$1:$B$161,2,0),0)</f>
        <v>0</v>
      </c>
      <c r="T71" s="29">
        <f>IFERROR(VLOOKUP(S71,S6M8!$B$1:$C$161,2,0),0)</f>
        <v>0</v>
      </c>
      <c r="U71" s="29">
        <f>IFERROR(VLOOKUP(E71,S6M1!$B$1:$C$161,2,0),0)</f>
        <v>519.8372523</v>
      </c>
      <c r="V71" s="29">
        <f>IFERROR(VLOOKUP(G71,S6M2!$B$1:$C$161,2,0),0)</f>
        <v>0</v>
      </c>
      <c r="W71" s="29">
        <f>IFERROR(VLOOKUP(I71,S6M3!$B$1:$C$161,2,0),0)</f>
        <v>0</v>
      </c>
      <c r="X71" s="29">
        <f>IFERROR(VLOOKUP(K71,S6M4!$B$1:$C$161,2,0),0)</f>
        <v>0</v>
      </c>
      <c r="Y71" s="29">
        <f>IFERROR(VLOOKUP(M71,S6M5!$B$1:$C$161,2,0),0)</f>
        <v>934.3432701</v>
      </c>
      <c r="Z71" s="29">
        <f>IFERROR(VLOOKUP(O71,S6M6!$B$1:$C$161,2,0),0)</f>
        <v>0</v>
      </c>
      <c r="AA71" s="29">
        <f>IFERROR(VLOOKUP(Q71,S6M7!$B$1:$C$161,2,0),0)</f>
        <v>0</v>
      </c>
      <c r="AB71" s="29">
        <f>IFERROR(VLOOKUP(S71,S6M8!$B$1:$C$161,2,0),0)</f>
        <v>0</v>
      </c>
    </row>
    <row r="72">
      <c r="A72" s="7">
        <v>71.0</v>
      </c>
      <c r="B72" s="25" t="s">
        <v>76</v>
      </c>
      <c r="C72" s="26">
        <f t="shared" si="1"/>
        <v>1439.796421</v>
      </c>
      <c r="D72" s="27"/>
      <c r="E72" s="28">
        <f>IFERROR(VLOOKUP($B72,S6M1!$A$1:$B$161,2,0),0)</f>
        <v>45</v>
      </c>
      <c r="F72" s="29">
        <f>IFERROR(VLOOKUP(E72,S6M1!$B$1:$C$161,2,0),0)</f>
        <v>309.6430112</v>
      </c>
      <c r="G72" s="28">
        <f>IFERROR(VLOOKUP($B72,S6M2!$A$1:$B$161,2,0),0)</f>
        <v>27</v>
      </c>
      <c r="H72" s="29">
        <f>IFERROR(VLOOKUP(G72,S6M2!$B$1:$C$161,2,0),0)</f>
        <v>517.6542031</v>
      </c>
      <c r="I72" s="28">
        <f>IFERROR(VLOOKUP($B72,S6M3!$A$1:$B$161,2,0),0)</f>
        <v>54</v>
      </c>
      <c r="J72" s="29">
        <f>IFERROR(VLOOKUP(I72,S6M3!$B$1:$C$161,2,0),0)</f>
        <v>130.423715</v>
      </c>
      <c r="K72" s="28">
        <f>IFERROR(VLOOKUP($B72,S6M4!$A$1:$B$161,2,0),0)</f>
        <v>44</v>
      </c>
      <c r="L72" s="29">
        <f>IFERROR(VLOOKUP(K72,S6M4!$B$1:$C$161,2,0),0)</f>
        <v>284.9450357</v>
      </c>
      <c r="M72" s="28">
        <f>IFERROR(VLOOKUP($B72,S6M5!$A$1:$B$161,2,0),0)</f>
        <v>0</v>
      </c>
      <c r="N72" s="29">
        <f>IFERROR(VLOOKUP(M72,S6M5!$B$1:$C$161,2,0),0)</f>
        <v>0</v>
      </c>
      <c r="O72" s="28">
        <f>IFERROR(VLOOKUP($B72,S6M6!$A$1:$B$161,2,0),0)</f>
        <v>50</v>
      </c>
      <c r="P72" s="29">
        <f>IFERROR(VLOOKUP(O72,S6M6!$B$1:$C$161,2,0),0)</f>
        <v>197.1304564</v>
      </c>
      <c r="Q72" s="28">
        <f>IFERROR(VLOOKUP($B72,S6M7!$A$1:$B$161,2,0),0)</f>
        <v>0</v>
      </c>
      <c r="R72" s="29">
        <f>IFERROR(VLOOKUP(Q72,S6M7!$B$1:$C$161,2,0),0)</f>
        <v>0</v>
      </c>
      <c r="S72" s="28">
        <f>IFERROR(VLOOKUP($B72,S6M8!$A$1:$B$161,2,0),0)</f>
        <v>0</v>
      </c>
      <c r="T72" s="29">
        <f>IFERROR(VLOOKUP(S72,S6M8!$B$1:$C$161,2,0),0)</f>
        <v>0</v>
      </c>
      <c r="U72" s="29">
        <f>IFERROR(VLOOKUP(E72,S6M1!$B$1:$C$161,2,0),0)</f>
        <v>309.6430112</v>
      </c>
      <c r="V72" s="29">
        <f>IFERROR(VLOOKUP(G72,S6M2!$B$1:$C$161,2,0),0)</f>
        <v>517.6542031</v>
      </c>
      <c r="W72" s="29">
        <f>IFERROR(VLOOKUP(I72,S6M3!$B$1:$C$161,2,0),0)</f>
        <v>130.423715</v>
      </c>
      <c r="X72" s="29">
        <f>IFERROR(VLOOKUP(K72,S6M4!$B$1:$C$161,2,0),0)</f>
        <v>284.9450357</v>
      </c>
      <c r="Y72" s="29">
        <f>IFERROR(VLOOKUP(M72,S6M5!$B$1:$C$161,2,0),0)</f>
        <v>0</v>
      </c>
      <c r="Z72" s="29">
        <f>IFERROR(VLOOKUP(O72,S6M6!$B$1:$C$161,2,0),0)</f>
        <v>197.1304564</v>
      </c>
      <c r="AA72" s="29">
        <f>IFERROR(VLOOKUP(Q72,S6M7!$B$1:$C$161,2,0),0)</f>
        <v>0</v>
      </c>
      <c r="AB72" s="29">
        <f>IFERROR(VLOOKUP(S72,S6M8!$B$1:$C$161,2,0),0)</f>
        <v>0</v>
      </c>
    </row>
    <row r="73">
      <c r="A73" s="7">
        <v>72.0</v>
      </c>
      <c r="B73" s="25" t="s">
        <v>65</v>
      </c>
      <c r="C73" s="26">
        <f t="shared" si="1"/>
        <v>1282.384557</v>
      </c>
      <c r="D73" s="27"/>
      <c r="E73" s="28">
        <f>IFERROR(VLOOKUP($B73,S6M1!$A$1:$B$161,2,0),0)</f>
        <v>40</v>
      </c>
      <c r="F73" s="29">
        <f>IFERROR(VLOOKUP(E73,S6M1!$B$1:$C$161,2,0),0)</f>
        <v>385.3329692</v>
      </c>
      <c r="G73" s="28">
        <f>IFERROR(VLOOKUP($B73,S6M2!$A$1:$B$161,2,0),0)</f>
        <v>39</v>
      </c>
      <c r="H73" s="29">
        <f>IFERROR(VLOOKUP(G73,S6M2!$B$1:$C$161,2,0),0)</f>
        <v>289.4052738</v>
      </c>
      <c r="I73" s="28">
        <f>IFERROR(VLOOKUP($B73,S6M3!$A$1:$B$161,2,0),0)</f>
        <v>0</v>
      </c>
      <c r="J73" s="29">
        <f>IFERROR(VLOOKUP(I73,S6M3!$B$1:$C$161,2,0),0)</f>
        <v>0</v>
      </c>
      <c r="K73" s="28">
        <f>IFERROR(VLOOKUP($B73,S6M4!$A$1:$B$161,2,0),0)</f>
        <v>0</v>
      </c>
      <c r="L73" s="29">
        <f>IFERROR(VLOOKUP(K73,S6M4!$B$1:$C$161,2,0),0)</f>
        <v>0</v>
      </c>
      <c r="M73" s="28">
        <f>IFERROR(VLOOKUP($B73,S6M5!$A$1:$B$161,2,0),0)</f>
        <v>0</v>
      </c>
      <c r="N73" s="29">
        <f>IFERROR(VLOOKUP(M73,S6M5!$B$1:$C$161,2,0),0)</f>
        <v>0</v>
      </c>
      <c r="O73" s="28">
        <f>IFERROR(VLOOKUP($B73,S6M6!$A$1:$B$161,2,0),0)</f>
        <v>0</v>
      </c>
      <c r="P73" s="29">
        <f>IFERROR(VLOOKUP(O73,S6M6!$B$1:$C$161,2,0),0)</f>
        <v>0</v>
      </c>
      <c r="Q73" s="28">
        <f>IFERROR(VLOOKUP($B73,S6M7!$A$1:$B$161,2,0),0)</f>
        <v>34</v>
      </c>
      <c r="R73" s="29">
        <f>IFERROR(VLOOKUP(Q73,S6M7!$B$1:$C$161,2,0),0)</f>
        <v>209.750767</v>
      </c>
      <c r="S73" s="28">
        <f>IFERROR(VLOOKUP($B73,S6M8!$A$1:$B$161,2,0),0)</f>
        <v>25</v>
      </c>
      <c r="T73" s="29">
        <f>IFERROR(VLOOKUP(S73,S6M8!$B$1:$C$161,2,0),0)</f>
        <v>397.8955466</v>
      </c>
      <c r="U73" s="29">
        <f>IFERROR(VLOOKUP(E73,S6M1!$B$1:$C$161,2,0),0)</f>
        <v>385.3329692</v>
      </c>
      <c r="V73" s="29">
        <f>IFERROR(VLOOKUP(G73,S6M2!$B$1:$C$161,2,0),0)</f>
        <v>289.4052738</v>
      </c>
      <c r="W73" s="29">
        <f>IFERROR(VLOOKUP(I73,S6M3!$B$1:$C$161,2,0),0)</f>
        <v>0</v>
      </c>
      <c r="X73" s="29">
        <f>IFERROR(VLOOKUP(K73,S6M4!$B$1:$C$161,2,0),0)</f>
        <v>0</v>
      </c>
      <c r="Y73" s="29">
        <f>IFERROR(VLOOKUP(M73,S6M5!$B$1:$C$161,2,0),0)</f>
        <v>0</v>
      </c>
      <c r="Z73" s="29">
        <f>IFERROR(VLOOKUP(O73,S6M6!$B$1:$C$161,2,0),0)</f>
        <v>0</v>
      </c>
      <c r="AA73" s="29">
        <f>IFERROR(VLOOKUP(Q73,S6M7!$B$1:$C$161,2,0),0)</f>
        <v>209.750767</v>
      </c>
      <c r="AB73" s="29">
        <f>IFERROR(VLOOKUP(S73,S6M8!$B$1:$C$161,2,0),0)</f>
        <v>397.8955466</v>
      </c>
    </row>
    <row r="74">
      <c r="A74" s="7">
        <v>73.0</v>
      </c>
      <c r="B74" s="33" t="s">
        <v>87</v>
      </c>
      <c r="C74" s="26">
        <f t="shared" si="1"/>
        <v>1228.406346</v>
      </c>
      <c r="D74" s="27"/>
      <c r="E74" s="28">
        <f>IFERROR(VLOOKUP($B74,S6M1!$A$1:$B$161,2,0),0)</f>
        <v>0</v>
      </c>
      <c r="F74" s="29">
        <f>IFERROR(VLOOKUP(E74,S6M1!$B$1:$C$161,2,0),0)</f>
        <v>0</v>
      </c>
      <c r="G74" s="28">
        <f>IFERROR(VLOOKUP($B74,S6M2!$A$1:$B$161,2,0),0)</f>
        <v>41</v>
      </c>
      <c r="H74" s="29">
        <f>IFERROR(VLOOKUP(G74,S6M2!$B$1:$C$161,2,0),0)</f>
        <v>255.7242709</v>
      </c>
      <c r="I74" s="28">
        <f>IFERROR(VLOOKUP($B74,S6M3!$A$1:$B$161,2,0),0)</f>
        <v>0</v>
      </c>
      <c r="J74" s="29">
        <f>IFERROR(VLOOKUP(I74,S6M3!$B$1:$C$161,2,0),0)</f>
        <v>0</v>
      </c>
      <c r="K74" s="28">
        <f>IFERROR(VLOOKUP($B74,S6M4!$A$1:$B$161,2,0),0)</f>
        <v>0</v>
      </c>
      <c r="L74" s="29">
        <f>IFERROR(VLOOKUP(K74,S6M4!$B$1:$C$161,2,0),0)</f>
        <v>0</v>
      </c>
      <c r="M74" s="28">
        <f>IFERROR(VLOOKUP($B74,S6M5!$A$1:$B$161,2,0),0)</f>
        <v>12</v>
      </c>
      <c r="N74" s="29">
        <f>IFERROR(VLOOKUP(M74,S6M5!$B$1:$C$161,2,0),0)</f>
        <v>972.6820752</v>
      </c>
      <c r="O74" s="28">
        <f>IFERROR(VLOOKUP($B74,S6M6!$A$1:$B$161,2,0),0)</f>
        <v>0</v>
      </c>
      <c r="P74" s="29">
        <f>IFERROR(VLOOKUP(O74,S6M6!$B$1:$C$161,2,0),0)</f>
        <v>0</v>
      </c>
      <c r="Q74" s="28">
        <f>IFERROR(VLOOKUP($B74,S6M7!$A$1:$B$161,2,0),0)</f>
        <v>0</v>
      </c>
      <c r="R74" s="29">
        <f>IFERROR(VLOOKUP(Q74,S6M7!$B$1:$C$161,2,0),0)</f>
        <v>0</v>
      </c>
      <c r="S74" s="28">
        <f>IFERROR(VLOOKUP($B74,S6M8!$A$1:$B$161,2,0),0)</f>
        <v>0</v>
      </c>
      <c r="T74" s="29">
        <f>IFERROR(VLOOKUP(S74,S6M8!$B$1:$C$161,2,0),0)</f>
        <v>0</v>
      </c>
      <c r="U74" s="29">
        <f>IFERROR(VLOOKUP(E74,S6M1!$B$1:$C$161,2,0),0)</f>
        <v>0</v>
      </c>
      <c r="V74" s="29">
        <f>IFERROR(VLOOKUP(G74,S6M2!$B$1:$C$161,2,0),0)</f>
        <v>255.7242709</v>
      </c>
      <c r="W74" s="29">
        <f>IFERROR(VLOOKUP(I74,S6M3!$B$1:$C$161,2,0),0)</f>
        <v>0</v>
      </c>
      <c r="X74" s="29">
        <f>IFERROR(VLOOKUP(K74,S6M4!$B$1:$C$161,2,0),0)</f>
        <v>0</v>
      </c>
      <c r="Y74" s="29">
        <f>IFERROR(VLOOKUP(M74,S6M5!$B$1:$C$161,2,0),0)</f>
        <v>972.6820752</v>
      </c>
      <c r="Z74" s="29">
        <f>IFERROR(VLOOKUP(O74,S6M6!$B$1:$C$161,2,0),0)</f>
        <v>0</v>
      </c>
      <c r="AA74" s="29">
        <f>IFERROR(VLOOKUP(Q74,S6M7!$B$1:$C$161,2,0),0)</f>
        <v>0</v>
      </c>
      <c r="AB74" s="29">
        <f>IFERROR(VLOOKUP(S74,S6M8!$B$1:$C$161,2,0),0)</f>
        <v>0</v>
      </c>
    </row>
    <row r="75">
      <c r="A75" s="7">
        <v>74.0</v>
      </c>
      <c r="B75" s="12" t="s">
        <v>86</v>
      </c>
      <c r="C75" s="26">
        <f t="shared" si="1"/>
        <v>1184.550167</v>
      </c>
      <c r="D75" s="27"/>
      <c r="E75" s="28">
        <f>IFERROR(VLOOKUP($B75,S6M1!$A$1:$B$161,2,0),0)</f>
        <v>0</v>
      </c>
      <c r="F75" s="29">
        <f>IFERROR(VLOOKUP(E75,S6M1!$B$1:$C$161,2,0),0)</f>
        <v>0</v>
      </c>
      <c r="G75" s="28">
        <f>IFERROR(VLOOKUP($B75,S6M2!$A$1:$B$161,2,0),0)</f>
        <v>0</v>
      </c>
      <c r="H75" s="29">
        <f>IFERROR(VLOOKUP(G75,S6M2!$B$1:$C$161,2,0),0)</f>
        <v>0</v>
      </c>
      <c r="I75" s="28">
        <f>IFERROR(VLOOKUP($B75,S6M3!$A$1:$B$161,2,0),0)</f>
        <v>23</v>
      </c>
      <c r="J75" s="29">
        <f>IFERROR(VLOOKUP(I75,S6M3!$B$1:$C$161,2,0),0)</f>
        <v>661.9221348</v>
      </c>
      <c r="K75" s="28">
        <f>IFERROR(VLOOKUP($B75,S6M4!$A$1:$B$161,2,0),0)</f>
        <v>30</v>
      </c>
      <c r="L75" s="29">
        <f>IFERROR(VLOOKUP(K75,S6M4!$B$1:$C$161,2,0),0)</f>
        <v>522.6280321</v>
      </c>
      <c r="M75" s="28">
        <f>IFERROR(VLOOKUP($B75,S6M5!$A$1:$B$161,2,0),0)</f>
        <v>0</v>
      </c>
      <c r="N75" s="29">
        <f>IFERROR(VLOOKUP(M75,S6M5!$B$1:$C$161,2,0),0)</f>
        <v>0</v>
      </c>
      <c r="O75" s="28">
        <f>IFERROR(VLOOKUP($B75,S6M6!$A$1:$B$161,2,0),0)</f>
        <v>0</v>
      </c>
      <c r="P75" s="29">
        <f>IFERROR(VLOOKUP(O75,S6M6!$B$1:$C$161,2,0),0)</f>
        <v>0</v>
      </c>
      <c r="Q75" s="28">
        <f>IFERROR(VLOOKUP($B75,S6M7!$A$1:$B$161,2,0),0)</f>
        <v>0</v>
      </c>
      <c r="R75" s="29">
        <f>IFERROR(VLOOKUP(Q75,S6M7!$B$1:$C$161,2,0),0)</f>
        <v>0</v>
      </c>
      <c r="S75" s="28">
        <f>IFERROR(VLOOKUP($B75,S6M8!$A$1:$B$161,2,0),0)</f>
        <v>0</v>
      </c>
      <c r="T75" s="29">
        <f>IFERROR(VLOOKUP(S75,S6M8!$B$1:$C$161,2,0),0)</f>
        <v>0</v>
      </c>
      <c r="U75" s="29">
        <f>IFERROR(VLOOKUP(E75,S6M1!$B$1:$C$161,2,0),0)</f>
        <v>0</v>
      </c>
      <c r="V75" s="29">
        <f>IFERROR(VLOOKUP(G75,S6M2!$B$1:$C$161,2,0),0)</f>
        <v>0</v>
      </c>
      <c r="W75" s="29">
        <f>IFERROR(VLOOKUP(I75,S6M3!$B$1:$C$161,2,0),0)</f>
        <v>661.9221348</v>
      </c>
      <c r="X75" s="29">
        <f>IFERROR(VLOOKUP(K75,S6M4!$B$1:$C$161,2,0),0)</f>
        <v>522.6280321</v>
      </c>
      <c r="Y75" s="29">
        <f>IFERROR(VLOOKUP(M75,S6M5!$B$1:$C$161,2,0),0)</f>
        <v>0</v>
      </c>
      <c r="Z75" s="29">
        <f>IFERROR(VLOOKUP(O75,S6M6!$B$1:$C$161,2,0),0)</f>
        <v>0</v>
      </c>
      <c r="AA75" s="29">
        <f>IFERROR(VLOOKUP(Q75,S6M7!$B$1:$C$161,2,0),0)</f>
        <v>0</v>
      </c>
      <c r="AB75" s="29">
        <f>IFERROR(VLOOKUP(S75,S6M8!$B$1:$C$161,2,0),0)</f>
        <v>0</v>
      </c>
    </row>
    <row r="76">
      <c r="A76" s="7">
        <v>75.0</v>
      </c>
      <c r="B76" s="30" t="s">
        <v>83</v>
      </c>
      <c r="C76" s="26">
        <f t="shared" si="1"/>
        <v>1131.661391</v>
      </c>
      <c r="D76" s="27"/>
      <c r="E76" s="28">
        <f>IFERROR(VLOOKUP($B76,S6M1!$A$1:$B$161,2,0),0)</f>
        <v>0</v>
      </c>
      <c r="F76" s="29">
        <f>IFERROR(VLOOKUP(E76,S6M1!$B$1:$C$161,2,0),0)</f>
        <v>0</v>
      </c>
      <c r="G76" s="28">
        <f>IFERROR(VLOOKUP($B76,S6M2!$A$1:$B$161,2,0),0)</f>
        <v>8</v>
      </c>
      <c r="H76" s="29">
        <f>IFERROR(VLOOKUP(G76,S6M2!$B$1:$C$161,2,0),0)</f>
        <v>1131.661391</v>
      </c>
      <c r="I76" s="28">
        <f>IFERROR(VLOOKUP($B76,S6M3!$A$1:$B$161,2,0),0)</f>
        <v>0</v>
      </c>
      <c r="J76" s="29">
        <f>IFERROR(VLOOKUP(I76,S6M3!$B$1:$C$161,2,0),0)</f>
        <v>0</v>
      </c>
      <c r="K76" s="28">
        <f>IFERROR(VLOOKUP($B76,S6M4!$A$1:$B$161,2,0),0)</f>
        <v>0</v>
      </c>
      <c r="L76" s="29">
        <f>IFERROR(VLOOKUP(K76,S6M4!$B$1:$C$161,2,0),0)</f>
        <v>0</v>
      </c>
      <c r="M76" s="28">
        <f>IFERROR(VLOOKUP($B76,S6M5!$A$1:$B$161,2,0),0)</f>
        <v>0</v>
      </c>
      <c r="N76" s="29">
        <f>IFERROR(VLOOKUP(M76,S6M5!$B$1:$C$161,2,0),0)</f>
        <v>0</v>
      </c>
      <c r="O76" s="28">
        <f>IFERROR(VLOOKUP($B76,S6M6!$A$1:$B$161,2,0),0)</f>
        <v>0</v>
      </c>
      <c r="P76" s="29">
        <f>IFERROR(VLOOKUP(O76,S6M6!$B$1:$C$161,2,0),0)</f>
        <v>0</v>
      </c>
      <c r="Q76" s="28">
        <f>IFERROR(VLOOKUP($B76,S6M7!$A$1:$B$161,2,0),0)</f>
        <v>0</v>
      </c>
      <c r="R76" s="29">
        <f>IFERROR(VLOOKUP(Q76,S6M7!$B$1:$C$161,2,0),0)</f>
        <v>0</v>
      </c>
      <c r="S76" s="28">
        <f>IFERROR(VLOOKUP($B76,S6M8!$A$1:$B$161,2,0),0)</f>
        <v>0</v>
      </c>
      <c r="T76" s="29">
        <f>IFERROR(VLOOKUP(S76,S6M8!$B$1:$C$161,2,0),0)</f>
        <v>0</v>
      </c>
      <c r="U76" s="29">
        <f>IFERROR(VLOOKUP(E76,S6M1!$B$1:$C$161,2,0),0)</f>
        <v>0</v>
      </c>
      <c r="V76" s="29">
        <f>IFERROR(VLOOKUP(G76,S6M2!$B$1:$C$161,2,0),0)</f>
        <v>1131.661391</v>
      </c>
      <c r="W76" s="29">
        <f>IFERROR(VLOOKUP(I76,S6M3!$B$1:$C$161,2,0),0)</f>
        <v>0</v>
      </c>
      <c r="X76" s="29">
        <f>IFERROR(VLOOKUP(K76,S6M4!$B$1:$C$161,2,0),0)</f>
        <v>0</v>
      </c>
      <c r="Y76" s="29">
        <f>IFERROR(VLOOKUP(M76,S6M5!$B$1:$C$161,2,0),0)</f>
        <v>0</v>
      </c>
      <c r="Z76" s="29">
        <f>IFERROR(VLOOKUP(O76,S6M6!$B$1:$C$161,2,0),0)</f>
        <v>0</v>
      </c>
      <c r="AA76" s="29">
        <f>IFERROR(VLOOKUP(Q76,S6M7!$B$1:$C$161,2,0),0)</f>
        <v>0</v>
      </c>
      <c r="AB76" s="29">
        <f>IFERROR(VLOOKUP(S76,S6M8!$B$1:$C$161,2,0),0)</f>
        <v>0</v>
      </c>
    </row>
    <row r="77">
      <c r="A77" s="7">
        <v>76.0</v>
      </c>
      <c r="B77" s="30" t="s">
        <v>71</v>
      </c>
      <c r="C77" s="26">
        <f t="shared" si="1"/>
        <v>1115.810362</v>
      </c>
      <c r="D77" s="27"/>
      <c r="E77" s="28">
        <f>IFERROR(VLOOKUP($B77,S6M1!$A$1:$B$161,2,0),0)</f>
        <v>0</v>
      </c>
      <c r="F77" s="29">
        <f>IFERROR(VLOOKUP(E77,S6M1!$B$1:$C$161,2,0),0)</f>
        <v>0</v>
      </c>
      <c r="G77" s="28">
        <f>IFERROR(VLOOKUP($B77,S6M2!$A$1:$B$161,2,0),0)</f>
        <v>0</v>
      </c>
      <c r="H77" s="29">
        <f>IFERROR(VLOOKUP(G77,S6M2!$B$1:$C$161,2,0),0)</f>
        <v>0</v>
      </c>
      <c r="I77" s="28">
        <f>IFERROR(VLOOKUP($B77,S6M3!$A$1:$B$161,2,0),0)</f>
        <v>29</v>
      </c>
      <c r="J77" s="29">
        <f>IFERROR(VLOOKUP(I77,S6M3!$B$1:$C$161,2,0),0)</f>
        <v>533.2410211</v>
      </c>
      <c r="K77" s="28">
        <f>IFERROR(VLOOKUP($B77,S6M4!$A$1:$B$161,2,0),0)</f>
        <v>27</v>
      </c>
      <c r="L77" s="29">
        <f>IFERROR(VLOOKUP(K77,S6M4!$B$1:$C$161,2,0),0)</f>
        <v>582.5693409</v>
      </c>
      <c r="M77" s="28">
        <f>IFERROR(VLOOKUP($B77,S6M5!$A$1:$B$161,2,0),0)</f>
        <v>0</v>
      </c>
      <c r="N77" s="29">
        <f>IFERROR(VLOOKUP(M77,S6M5!$B$1:$C$161,2,0),0)</f>
        <v>0</v>
      </c>
      <c r="O77" s="28">
        <f>IFERROR(VLOOKUP($B77,S6M6!$A$1:$B$161,2,0),0)</f>
        <v>0</v>
      </c>
      <c r="P77" s="29">
        <f>IFERROR(VLOOKUP(O77,S6M6!$B$1:$C$161,2,0),0)</f>
        <v>0</v>
      </c>
      <c r="Q77" s="28">
        <f>IFERROR(VLOOKUP($B77,S6M7!$A$1:$B$161,2,0),0)</f>
        <v>0</v>
      </c>
      <c r="R77" s="29">
        <f>IFERROR(VLOOKUP(Q77,S6M7!$B$1:$C$161,2,0),0)</f>
        <v>0</v>
      </c>
      <c r="S77" s="28">
        <f>IFERROR(VLOOKUP($B77,S6M8!$A$1:$B$161,2,0),0)</f>
        <v>0</v>
      </c>
      <c r="T77" s="29">
        <f>IFERROR(VLOOKUP(S77,S6M8!$B$1:$C$161,2,0),0)</f>
        <v>0</v>
      </c>
      <c r="U77" s="29">
        <f>IFERROR(VLOOKUP(E77,S6M1!$B$1:$C$161,2,0),0)</f>
        <v>0</v>
      </c>
      <c r="V77" s="29">
        <f>IFERROR(VLOOKUP(G77,S6M2!$B$1:$C$161,2,0),0)</f>
        <v>0</v>
      </c>
      <c r="W77" s="29">
        <f>IFERROR(VLOOKUP(I77,S6M3!$B$1:$C$161,2,0),0)</f>
        <v>533.2410211</v>
      </c>
      <c r="X77" s="29">
        <f>IFERROR(VLOOKUP(K77,S6M4!$B$1:$C$161,2,0),0)</f>
        <v>582.5693409</v>
      </c>
      <c r="Y77" s="29">
        <f>IFERROR(VLOOKUP(M77,S6M5!$B$1:$C$161,2,0),0)</f>
        <v>0</v>
      </c>
      <c r="Z77" s="29">
        <f>IFERROR(VLOOKUP(O77,S6M6!$B$1:$C$161,2,0),0)</f>
        <v>0</v>
      </c>
      <c r="AA77" s="29">
        <f>IFERROR(VLOOKUP(Q77,S6M7!$B$1:$C$161,2,0),0)</f>
        <v>0</v>
      </c>
      <c r="AB77" s="29">
        <f>IFERROR(VLOOKUP(S77,S6M8!$B$1:$C$161,2,0),0)</f>
        <v>0</v>
      </c>
    </row>
    <row r="78">
      <c r="A78" s="7">
        <v>77.0</v>
      </c>
      <c r="B78" s="25" t="s">
        <v>84</v>
      </c>
      <c r="C78" s="26">
        <f t="shared" si="1"/>
        <v>1007.302742</v>
      </c>
      <c r="D78" s="27"/>
      <c r="E78" s="28">
        <f>IFERROR(VLOOKUP($B78,S6M1!$A$1:$B$161,2,0),0)</f>
        <v>58</v>
      </c>
      <c r="F78" s="29">
        <f>IFERROR(VLOOKUP(E78,S6M1!$B$1:$C$161,2,0),0)</f>
        <v>133.1952863</v>
      </c>
      <c r="G78" s="28">
        <f>IFERROR(VLOOKUP($B78,S6M2!$A$1:$B$161,2,0),0)</f>
        <v>0</v>
      </c>
      <c r="H78" s="29">
        <f>IFERROR(VLOOKUP(G78,S6M2!$B$1:$C$161,2,0),0)</f>
        <v>0</v>
      </c>
      <c r="I78" s="28">
        <f>IFERROR(VLOOKUP($B78,S6M3!$A$1:$B$161,2,0),0)</f>
        <v>27</v>
      </c>
      <c r="J78" s="29">
        <f>IFERROR(VLOOKUP(I78,S6M3!$B$1:$C$161,2,0),0)</f>
        <v>573.8729964</v>
      </c>
      <c r="K78" s="28">
        <f>IFERROR(VLOOKUP($B78,S6M4!$A$1:$B$161,2,0),0)</f>
        <v>43</v>
      </c>
      <c r="L78" s="29">
        <f>IFERROR(VLOOKUP(K78,S6M4!$B$1:$C$161,2,0),0)</f>
        <v>300.2344591</v>
      </c>
      <c r="M78" s="28">
        <f>IFERROR(VLOOKUP($B78,S6M5!$A$1:$B$161,2,0),0)</f>
        <v>0</v>
      </c>
      <c r="N78" s="29">
        <f>IFERROR(VLOOKUP(M78,S6M5!$B$1:$C$161,2,0),0)</f>
        <v>0</v>
      </c>
      <c r="O78" s="28">
        <f>IFERROR(VLOOKUP($B78,S6M6!$A$1:$B$161,2,0),0)</f>
        <v>0</v>
      </c>
      <c r="P78" s="29">
        <f>IFERROR(VLOOKUP(O78,S6M6!$B$1:$C$161,2,0),0)</f>
        <v>0</v>
      </c>
      <c r="Q78" s="28">
        <f>IFERROR(VLOOKUP($B78,S6M7!$A$1:$B$161,2,0),0)</f>
        <v>0</v>
      </c>
      <c r="R78" s="29">
        <f>IFERROR(VLOOKUP(Q78,S6M7!$B$1:$C$161,2,0),0)</f>
        <v>0</v>
      </c>
      <c r="S78" s="28">
        <f>IFERROR(VLOOKUP($B78,S6M8!$A$1:$B$161,2,0),0)</f>
        <v>0</v>
      </c>
      <c r="T78" s="29">
        <f>IFERROR(VLOOKUP(S78,S6M8!$B$1:$C$161,2,0),0)</f>
        <v>0</v>
      </c>
      <c r="U78" s="29">
        <f>IFERROR(VLOOKUP(E78,S6M1!$B$1:$C$161,2,0),0)</f>
        <v>133.1952863</v>
      </c>
      <c r="V78" s="29">
        <f>IFERROR(VLOOKUP(G78,S6M2!$B$1:$C$161,2,0),0)</f>
        <v>0</v>
      </c>
      <c r="W78" s="29">
        <f>IFERROR(VLOOKUP(I78,S6M3!$B$1:$C$161,2,0),0)</f>
        <v>573.8729964</v>
      </c>
      <c r="X78" s="29">
        <f>IFERROR(VLOOKUP(K78,S6M4!$B$1:$C$161,2,0),0)</f>
        <v>300.2344591</v>
      </c>
      <c r="Y78" s="29">
        <f>IFERROR(VLOOKUP(M78,S6M5!$B$1:$C$161,2,0),0)</f>
        <v>0</v>
      </c>
      <c r="Z78" s="29">
        <f>IFERROR(VLOOKUP(O78,S6M6!$B$1:$C$161,2,0),0)</f>
        <v>0</v>
      </c>
      <c r="AA78" s="29">
        <f>IFERROR(VLOOKUP(Q78,S6M7!$B$1:$C$161,2,0),0)</f>
        <v>0</v>
      </c>
      <c r="AB78" s="29">
        <f>IFERROR(VLOOKUP(S78,S6M8!$B$1:$C$161,2,0),0)</f>
        <v>0</v>
      </c>
    </row>
    <row r="79">
      <c r="A79" s="7">
        <v>78.0</v>
      </c>
      <c r="B79" s="34" t="s">
        <v>80</v>
      </c>
      <c r="C79" s="26">
        <f t="shared" si="1"/>
        <v>991.9183358</v>
      </c>
      <c r="D79" s="27"/>
      <c r="E79" s="28">
        <f>IFERROR(VLOOKUP($B79,S6M1!$A$1:$B$161,2,0),0)</f>
        <v>0</v>
      </c>
      <c r="F79" s="29">
        <f>IFERROR(VLOOKUP(E79,S6M1!$B$1:$C$161,2,0),0)</f>
        <v>0</v>
      </c>
      <c r="G79" s="28">
        <f>IFERROR(VLOOKUP($B79,S6M2!$A$1:$B$161,2,0),0)</f>
        <v>28</v>
      </c>
      <c r="H79" s="29">
        <f>IFERROR(VLOOKUP(G79,S6M2!$B$1:$C$161,2,0),0)</f>
        <v>496.4216785</v>
      </c>
      <c r="I79" s="28">
        <f>IFERROR(VLOOKUP($B79,S6M3!$A$1:$B$161,2,0),0)</f>
        <v>0</v>
      </c>
      <c r="J79" s="29">
        <f>IFERROR(VLOOKUP(I79,S6M3!$B$1:$C$161,2,0),0)</f>
        <v>0</v>
      </c>
      <c r="K79" s="28">
        <f>IFERROR(VLOOKUP($B79,S6M4!$A$1:$B$161,2,0),0)</f>
        <v>0</v>
      </c>
      <c r="L79" s="29">
        <f>IFERROR(VLOOKUP(K79,S6M4!$B$1:$C$161,2,0),0)</f>
        <v>0</v>
      </c>
      <c r="M79" s="28">
        <f>IFERROR(VLOOKUP($B79,S6M5!$A$1:$B$161,2,0),0)</f>
        <v>34</v>
      </c>
      <c r="N79" s="29">
        <f>IFERROR(VLOOKUP(M79,S6M5!$B$1:$C$161,2,0),0)</f>
        <v>419.840685</v>
      </c>
      <c r="O79" s="28">
        <f>IFERROR(VLOOKUP($B79,S6M6!$A$1:$B$161,2,0),0)</f>
        <v>59</v>
      </c>
      <c r="P79" s="29">
        <f>IFERROR(VLOOKUP(O79,S6M6!$B$1:$C$161,2,0),0)</f>
        <v>75.65597229</v>
      </c>
      <c r="Q79" s="28">
        <f>IFERROR(VLOOKUP($B79,S6M7!$A$1:$B$161,2,0),0)</f>
        <v>0</v>
      </c>
      <c r="R79" s="29">
        <f>IFERROR(VLOOKUP(Q79,S6M7!$B$1:$C$161,2,0),0)</f>
        <v>0</v>
      </c>
      <c r="S79" s="28">
        <f>IFERROR(VLOOKUP($B79,S6M8!$A$1:$B$161,2,0),0)</f>
        <v>0</v>
      </c>
      <c r="T79" s="29">
        <f>IFERROR(VLOOKUP(S79,S6M8!$B$1:$C$161,2,0),0)</f>
        <v>0</v>
      </c>
      <c r="U79" s="29">
        <f>IFERROR(VLOOKUP(E79,S6M1!$B$1:$C$161,2,0),0)</f>
        <v>0</v>
      </c>
      <c r="V79" s="29">
        <f>IFERROR(VLOOKUP(G79,S6M2!$B$1:$C$161,2,0),0)</f>
        <v>496.4216785</v>
      </c>
      <c r="W79" s="29">
        <f>IFERROR(VLOOKUP(I79,S6M3!$B$1:$C$161,2,0),0)</f>
        <v>0</v>
      </c>
      <c r="X79" s="29">
        <f>IFERROR(VLOOKUP(K79,S6M4!$B$1:$C$161,2,0),0)</f>
        <v>0</v>
      </c>
      <c r="Y79" s="29">
        <f>IFERROR(VLOOKUP(M79,S6M5!$B$1:$C$161,2,0),0)</f>
        <v>419.840685</v>
      </c>
      <c r="Z79" s="29">
        <f>IFERROR(VLOOKUP(O79,S6M6!$B$1:$C$161,2,0),0)</f>
        <v>75.65597229</v>
      </c>
      <c r="AA79" s="29">
        <f>IFERROR(VLOOKUP(Q79,S6M7!$B$1:$C$161,2,0),0)</f>
        <v>0</v>
      </c>
      <c r="AB79" s="29">
        <f>IFERROR(VLOOKUP(S79,S6M8!$B$1:$C$161,2,0),0)</f>
        <v>0</v>
      </c>
    </row>
    <row r="80">
      <c r="A80" s="7">
        <v>79.0</v>
      </c>
      <c r="B80" s="25" t="s">
        <v>81</v>
      </c>
      <c r="C80" s="26">
        <f t="shared" si="1"/>
        <v>868.5698606</v>
      </c>
      <c r="D80" s="27"/>
      <c r="E80" s="28">
        <f>IFERROR(VLOOKUP($B80,S6M1!$A$1:$B$161,2,0),0)</f>
        <v>53</v>
      </c>
      <c r="F80" s="29">
        <f>IFERROR(VLOOKUP(E80,S6M1!$B$1:$C$161,2,0),0)</f>
        <v>198.1546117</v>
      </c>
      <c r="G80" s="28">
        <f>IFERROR(VLOOKUP($B80,S6M2!$A$1:$B$161,2,0),0)</f>
        <v>0</v>
      </c>
      <c r="H80" s="29">
        <f>IFERROR(VLOOKUP(G80,S6M2!$B$1:$C$161,2,0),0)</f>
        <v>0</v>
      </c>
      <c r="I80" s="28">
        <f>IFERROR(VLOOKUP($B80,S6M3!$A$1:$B$161,2,0),0)</f>
        <v>0</v>
      </c>
      <c r="J80" s="29">
        <f>IFERROR(VLOOKUP(I80,S6M3!$B$1:$C$161,2,0),0)</f>
        <v>0</v>
      </c>
      <c r="K80" s="28">
        <f>IFERROR(VLOOKUP($B80,S6M4!$A$1:$B$161,2,0),0)</f>
        <v>46</v>
      </c>
      <c r="L80" s="29">
        <f>IFERROR(VLOOKUP(K80,S6M4!$B$1:$C$161,2,0),0)</f>
        <v>254.9582752</v>
      </c>
      <c r="M80" s="28">
        <f>IFERROR(VLOOKUP($B80,S6M5!$A$1:$B$161,2,0),0)</f>
        <v>41</v>
      </c>
      <c r="N80" s="29">
        <f>IFERROR(VLOOKUP(M80,S6M5!$B$1:$C$161,2,0),0)</f>
        <v>300.4827536</v>
      </c>
      <c r="O80" s="28">
        <f>IFERROR(VLOOKUP($B80,S6M6!$A$1:$B$161,2,0),0)</f>
        <v>56</v>
      </c>
      <c r="P80" s="29">
        <f>IFERROR(VLOOKUP(O80,S6M6!$B$1:$C$161,2,0),0)</f>
        <v>114.9742201</v>
      </c>
      <c r="Q80" s="28">
        <f>IFERROR(VLOOKUP($B80,S6M7!$A$1:$B$161,2,0),0)</f>
        <v>0</v>
      </c>
      <c r="R80" s="29">
        <f>IFERROR(VLOOKUP(Q80,S6M7!$B$1:$C$161,2,0),0)</f>
        <v>0</v>
      </c>
      <c r="S80" s="28">
        <f>IFERROR(VLOOKUP($B80,S6M8!$A$1:$B$161,2,0),0)</f>
        <v>0</v>
      </c>
      <c r="T80" s="29">
        <f>IFERROR(VLOOKUP(S80,S6M8!$B$1:$C$161,2,0),0)</f>
        <v>0</v>
      </c>
      <c r="U80" s="29">
        <f>IFERROR(VLOOKUP(E80,S6M1!$B$1:$C$161,2,0),0)</f>
        <v>198.1546117</v>
      </c>
      <c r="V80" s="29">
        <f>IFERROR(VLOOKUP(G80,S6M2!$B$1:$C$161,2,0),0)</f>
        <v>0</v>
      </c>
      <c r="W80" s="29">
        <f>IFERROR(VLOOKUP(I80,S6M3!$B$1:$C$161,2,0),0)</f>
        <v>0</v>
      </c>
      <c r="X80" s="29">
        <f>IFERROR(VLOOKUP(K80,S6M4!$B$1:$C$161,2,0),0)</f>
        <v>254.9582752</v>
      </c>
      <c r="Y80" s="29">
        <f>IFERROR(VLOOKUP(M80,S6M5!$B$1:$C$161,2,0),0)</f>
        <v>300.4827536</v>
      </c>
      <c r="Z80" s="29">
        <f>IFERROR(VLOOKUP(O80,S6M6!$B$1:$C$161,2,0),0)</f>
        <v>114.9742201</v>
      </c>
      <c r="AA80" s="29">
        <f>IFERROR(VLOOKUP(Q80,S6M7!$B$1:$C$161,2,0),0)</f>
        <v>0</v>
      </c>
      <c r="AB80" s="29">
        <f>IFERROR(VLOOKUP(S80,S6M8!$B$1:$C$161,2,0),0)</f>
        <v>0</v>
      </c>
    </row>
    <row r="81">
      <c r="A81" s="7">
        <v>80.0</v>
      </c>
      <c r="B81" s="12" t="s">
        <v>98</v>
      </c>
      <c r="C81" s="26">
        <f t="shared" si="1"/>
        <v>774.2687836</v>
      </c>
      <c r="D81" s="27"/>
      <c r="E81" s="28">
        <f>IFERROR(VLOOKUP($B81,S6M1!$A$1:$B$161,2,0),0)</f>
        <v>20</v>
      </c>
      <c r="F81" s="29">
        <f>IFERROR(VLOOKUP(E81,S6M1!$B$1:$C$161,2,0),0)</f>
        <v>774.2687836</v>
      </c>
      <c r="G81" s="28">
        <f>IFERROR(VLOOKUP($B81,S6M2!$A$1:$B$161,2,0),0)</f>
        <v>0</v>
      </c>
      <c r="H81" s="29">
        <f>IFERROR(VLOOKUP(G81,S6M2!$B$1:$C$161,2,0),0)</f>
        <v>0</v>
      </c>
      <c r="I81" s="28">
        <f>IFERROR(VLOOKUP($B81,S6M3!$A$1:$B$161,2,0),0)</f>
        <v>0</v>
      </c>
      <c r="J81" s="29">
        <f>IFERROR(VLOOKUP(I81,S6M3!$B$1:$C$161,2,0),0)</f>
        <v>0</v>
      </c>
      <c r="K81" s="28">
        <f>IFERROR(VLOOKUP($B81,S6M4!$A$1:$B$161,2,0),0)</f>
        <v>0</v>
      </c>
      <c r="L81" s="29">
        <f>IFERROR(VLOOKUP(K81,S6M4!$B$1:$C$161,2,0),0)</f>
        <v>0</v>
      </c>
      <c r="M81" s="28">
        <f>IFERROR(VLOOKUP($B81,S6M5!$A$1:$B$161,2,0),0)</f>
        <v>0</v>
      </c>
      <c r="N81" s="29">
        <f>IFERROR(VLOOKUP(M81,S6M5!$B$1:$C$161,2,0),0)</f>
        <v>0</v>
      </c>
      <c r="O81" s="28">
        <f>IFERROR(VLOOKUP($B81,S6M6!$A$1:$B$161,2,0),0)</f>
        <v>0</v>
      </c>
      <c r="P81" s="29">
        <f>IFERROR(VLOOKUP(O81,S6M6!$B$1:$C$161,2,0),0)</f>
        <v>0</v>
      </c>
      <c r="Q81" s="28">
        <f>IFERROR(VLOOKUP($B81,S6M7!$A$1:$B$161,2,0),0)</f>
        <v>0</v>
      </c>
      <c r="R81" s="29">
        <f>IFERROR(VLOOKUP(Q81,S6M7!$B$1:$C$161,2,0),0)</f>
        <v>0</v>
      </c>
      <c r="S81" s="28">
        <f>IFERROR(VLOOKUP($B81,S6M8!$A$1:$B$161,2,0),0)</f>
        <v>0</v>
      </c>
      <c r="T81" s="29">
        <f>IFERROR(VLOOKUP(S81,S6M8!$B$1:$C$161,2,0),0)</f>
        <v>0</v>
      </c>
      <c r="U81" s="29">
        <f>IFERROR(VLOOKUP(E81,S6M1!$B$1:$C$161,2,0),0)</f>
        <v>774.2687836</v>
      </c>
      <c r="V81" s="29">
        <f>IFERROR(VLOOKUP(G81,S6M2!$B$1:$C$161,2,0),0)</f>
        <v>0</v>
      </c>
      <c r="W81" s="29">
        <f>IFERROR(VLOOKUP(I81,S6M3!$B$1:$C$161,2,0),0)</f>
        <v>0</v>
      </c>
      <c r="X81" s="29">
        <f>IFERROR(VLOOKUP(K81,S6M4!$B$1:$C$161,2,0),0)</f>
        <v>0</v>
      </c>
      <c r="Y81" s="29">
        <f>IFERROR(VLOOKUP(M81,S6M5!$B$1:$C$161,2,0),0)</f>
        <v>0</v>
      </c>
      <c r="Z81" s="29">
        <f>IFERROR(VLOOKUP(O81,S6M6!$B$1:$C$161,2,0),0)</f>
        <v>0</v>
      </c>
      <c r="AA81" s="29">
        <f>IFERROR(VLOOKUP(Q81,S6M7!$B$1:$C$161,2,0),0)</f>
        <v>0</v>
      </c>
      <c r="AB81" s="29">
        <f>IFERROR(VLOOKUP(S81,S6M8!$B$1:$C$161,2,0),0)</f>
        <v>0</v>
      </c>
    </row>
    <row r="82">
      <c r="A82" s="7">
        <v>81.0</v>
      </c>
      <c r="B82" s="25" t="s">
        <v>60</v>
      </c>
      <c r="C82" s="26">
        <f t="shared" si="1"/>
        <v>713.6382144</v>
      </c>
      <c r="D82" s="27"/>
      <c r="E82" s="28">
        <f>IFERROR(VLOOKUP($B82,S6M1!$A$1:$B$161,2,0),0)</f>
        <v>50</v>
      </c>
      <c r="F82" s="29">
        <f>IFERROR(VLOOKUP(E82,S6M1!$B$1:$C$161,2,0),0)</f>
        <v>238.7614836</v>
      </c>
      <c r="G82" s="28">
        <f>IFERROR(VLOOKUP($B82,S6M2!$A$1:$B$161,2,0),0)</f>
        <v>48</v>
      </c>
      <c r="H82" s="29">
        <f>IFERROR(VLOOKUP(G82,S6M2!$B$1:$C$161,2,0),0)</f>
        <v>144.6134485</v>
      </c>
      <c r="I82" s="28">
        <f>IFERROR(VLOOKUP($B82,S6M3!$A$1:$B$161,2,0),0)</f>
        <v>49</v>
      </c>
      <c r="J82" s="29">
        <f>IFERROR(VLOOKUP(I82,S6M3!$B$1:$C$161,2,0),0)</f>
        <v>200.4459314</v>
      </c>
      <c r="K82" s="28">
        <f>IFERROR(VLOOKUP($B82,S6M4!$A$1:$B$161,2,0),0)</f>
        <v>0</v>
      </c>
      <c r="L82" s="29">
        <f>IFERROR(VLOOKUP(K82,S6M4!$B$1:$C$161,2,0),0)</f>
        <v>0</v>
      </c>
      <c r="M82" s="28">
        <f>IFERROR(VLOOKUP($B82,S6M5!$A$1:$B$161,2,0),0)</f>
        <v>0</v>
      </c>
      <c r="N82" s="29">
        <f>IFERROR(VLOOKUP(M82,S6M5!$B$1:$C$161,2,0),0)</f>
        <v>0</v>
      </c>
      <c r="O82" s="28">
        <f>IFERROR(VLOOKUP($B82,S6M6!$A$1:$B$161,2,0),0)</f>
        <v>0</v>
      </c>
      <c r="P82" s="29">
        <f>IFERROR(VLOOKUP(O82,S6M6!$B$1:$C$161,2,0),0)</f>
        <v>0</v>
      </c>
      <c r="Q82" s="28">
        <f>IFERROR(VLOOKUP($B82,S6M7!$A$1:$B$161,2,0),0)</f>
        <v>38</v>
      </c>
      <c r="R82" s="29">
        <f>IFERROR(VLOOKUP(Q82,S6M7!$B$1:$C$161,2,0),0)</f>
        <v>129.8173509</v>
      </c>
      <c r="S82" s="28">
        <f>IFERROR(VLOOKUP($B82,S6M8!$A$1:$B$161,2,0),0)</f>
        <v>0</v>
      </c>
      <c r="T82" s="29">
        <f>IFERROR(VLOOKUP(S82,S6M8!$B$1:$C$161,2,0),0)</f>
        <v>0</v>
      </c>
      <c r="U82" s="29">
        <f>IFERROR(VLOOKUP(E82,S6M1!$B$1:$C$161,2,0),0)</f>
        <v>238.7614836</v>
      </c>
      <c r="V82" s="29">
        <f>IFERROR(VLOOKUP(G82,S6M2!$B$1:$C$161,2,0),0)</f>
        <v>144.6134485</v>
      </c>
      <c r="W82" s="29">
        <f>IFERROR(VLOOKUP(I82,S6M3!$B$1:$C$161,2,0),0)</f>
        <v>200.4459314</v>
      </c>
      <c r="X82" s="29">
        <f>IFERROR(VLOOKUP(K82,S6M4!$B$1:$C$161,2,0),0)</f>
        <v>0</v>
      </c>
      <c r="Y82" s="29">
        <f>IFERROR(VLOOKUP(M82,S6M5!$B$1:$C$161,2,0),0)</f>
        <v>0</v>
      </c>
      <c r="Z82" s="29">
        <f>IFERROR(VLOOKUP(O82,S6M6!$B$1:$C$161,2,0),0)</f>
        <v>0</v>
      </c>
      <c r="AA82" s="29">
        <f>IFERROR(VLOOKUP(Q82,S6M7!$B$1:$C$161,2,0),0)</f>
        <v>129.8173509</v>
      </c>
      <c r="AB82" s="29">
        <f>IFERROR(VLOOKUP(S82,S6M8!$B$1:$C$161,2,0),0)</f>
        <v>0</v>
      </c>
    </row>
    <row r="83">
      <c r="A83" s="7">
        <v>82.0</v>
      </c>
      <c r="B83" s="12" t="s">
        <v>102</v>
      </c>
      <c r="C83" s="26">
        <f t="shared" si="1"/>
        <v>615.6891755</v>
      </c>
      <c r="D83" s="27"/>
      <c r="E83" s="28">
        <f>IFERROR(VLOOKUP($B83,S6M1!$A$1:$B$161,2,0),0)</f>
        <v>27</v>
      </c>
      <c r="F83" s="29">
        <f>IFERROR(VLOOKUP(E83,S6M1!$B$1:$C$161,2,0),0)</f>
        <v>615.6891755</v>
      </c>
      <c r="G83" s="28">
        <f>IFERROR(VLOOKUP($B83,S6M2!$A$1:$B$161,2,0),0)</f>
        <v>0</v>
      </c>
      <c r="H83" s="29">
        <f>IFERROR(VLOOKUP(G83,S6M2!$B$1:$C$161,2,0),0)</f>
        <v>0</v>
      </c>
      <c r="I83" s="28">
        <f>IFERROR(VLOOKUP($B83,S6M3!$A$1:$B$161,2,0),0)</f>
        <v>0</v>
      </c>
      <c r="J83" s="29">
        <f>IFERROR(VLOOKUP(I83,S6M3!$B$1:$C$161,2,0),0)</f>
        <v>0</v>
      </c>
      <c r="K83" s="28">
        <f>IFERROR(VLOOKUP($B83,S6M4!$A$1:$B$161,2,0),0)</f>
        <v>0</v>
      </c>
      <c r="L83" s="29">
        <f>IFERROR(VLOOKUP(K83,S6M4!$B$1:$C$161,2,0),0)</f>
        <v>0</v>
      </c>
      <c r="M83" s="28">
        <f>IFERROR(VLOOKUP($B83,S6M5!$A$1:$B$161,2,0),0)</f>
        <v>0</v>
      </c>
      <c r="N83" s="29">
        <f>IFERROR(VLOOKUP(M83,S6M5!$B$1:$C$161,2,0),0)</f>
        <v>0</v>
      </c>
      <c r="O83" s="28">
        <f>IFERROR(VLOOKUP($B83,S6M6!$A$1:$B$161,2,0),0)</f>
        <v>0</v>
      </c>
      <c r="P83" s="29">
        <f>IFERROR(VLOOKUP(O83,S6M6!$B$1:$C$161,2,0),0)</f>
        <v>0</v>
      </c>
      <c r="Q83" s="28">
        <f>IFERROR(VLOOKUP($B83,S6M7!$A$1:$B$161,2,0),0)</f>
        <v>0</v>
      </c>
      <c r="R83" s="29">
        <f>IFERROR(VLOOKUP(Q83,S6M7!$B$1:$C$161,2,0),0)</f>
        <v>0</v>
      </c>
      <c r="S83" s="28">
        <f>IFERROR(VLOOKUP($B83,S6M8!$A$1:$B$161,2,0),0)</f>
        <v>0</v>
      </c>
      <c r="T83" s="29">
        <f>IFERROR(VLOOKUP(S83,S6M8!$B$1:$C$161,2,0),0)</f>
        <v>0</v>
      </c>
      <c r="U83" s="29">
        <f>IFERROR(VLOOKUP(E83,S6M1!$B$1:$C$161,2,0),0)</f>
        <v>615.6891755</v>
      </c>
      <c r="V83" s="29">
        <f>IFERROR(VLOOKUP(G83,S6M2!$B$1:$C$161,2,0),0)</f>
        <v>0</v>
      </c>
      <c r="W83" s="29">
        <f>IFERROR(VLOOKUP(I83,S6M3!$B$1:$C$161,2,0),0)</f>
        <v>0</v>
      </c>
      <c r="X83" s="29">
        <f>IFERROR(VLOOKUP(K83,S6M4!$B$1:$C$161,2,0),0)</f>
        <v>0</v>
      </c>
      <c r="Y83" s="29">
        <f>IFERROR(VLOOKUP(M83,S6M5!$B$1:$C$161,2,0),0)</f>
        <v>0</v>
      </c>
      <c r="Z83" s="29">
        <f>IFERROR(VLOOKUP(O83,S6M6!$B$1:$C$161,2,0),0)</f>
        <v>0</v>
      </c>
      <c r="AA83" s="29">
        <f>IFERROR(VLOOKUP(Q83,S6M7!$B$1:$C$161,2,0),0)</f>
        <v>0</v>
      </c>
      <c r="AB83" s="29">
        <f>IFERROR(VLOOKUP(S83,S6M8!$B$1:$C$161,2,0),0)</f>
        <v>0</v>
      </c>
    </row>
    <row r="84">
      <c r="A84" s="7">
        <v>83.0</v>
      </c>
      <c r="B84" s="35" t="s">
        <v>104</v>
      </c>
      <c r="C84" s="26">
        <f t="shared" si="1"/>
        <v>535.1624448</v>
      </c>
      <c r="D84" s="27"/>
      <c r="E84" s="28">
        <f>IFERROR(VLOOKUP($B84,S6M1!$A$1:$B$161,2,0),0)</f>
        <v>0</v>
      </c>
      <c r="F84" s="29">
        <f>IFERROR(VLOOKUP(E84,S6M1!$B$1:$C$161,2,0),0)</f>
        <v>0</v>
      </c>
      <c r="G84" s="28">
        <f>IFERROR(VLOOKUP($B84,S6M2!$A$1:$B$161,2,0),0)</f>
        <v>0</v>
      </c>
      <c r="H84" s="29">
        <f>IFERROR(VLOOKUP(G84,S6M2!$B$1:$C$161,2,0),0)</f>
        <v>0</v>
      </c>
      <c r="I84" s="28">
        <f>IFERROR(VLOOKUP($B84,S6M3!$A$1:$B$161,2,0),0)</f>
        <v>0</v>
      </c>
      <c r="J84" s="29">
        <f>IFERROR(VLOOKUP(I84,S6M3!$B$1:$C$161,2,0),0)</f>
        <v>0</v>
      </c>
      <c r="K84" s="28">
        <f>IFERROR(VLOOKUP($B84,S6M4!$A$1:$B$161,2,0),0)</f>
        <v>0</v>
      </c>
      <c r="L84" s="29">
        <f>IFERROR(VLOOKUP(K84,S6M4!$B$1:$C$161,2,0),0)</f>
        <v>0</v>
      </c>
      <c r="M84" s="28">
        <f>IFERROR(VLOOKUP($B84,S6M5!$A$1:$B$161,2,0),0)</f>
        <v>28</v>
      </c>
      <c r="N84" s="29">
        <f>IFERROR(VLOOKUP(M84,S6M5!$B$1:$C$161,2,0),0)</f>
        <v>535.1624448</v>
      </c>
      <c r="O84" s="28">
        <f>IFERROR(VLOOKUP($B84,S6M6!$A$1:$B$161,2,0),0)</f>
        <v>0</v>
      </c>
      <c r="P84" s="29">
        <f>IFERROR(VLOOKUP(O84,S6M6!$B$1:$C$161,2,0),0)</f>
        <v>0</v>
      </c>
      <c r="Q84" s="28">
        <f>IFERROR(VLOOKUP($B84,S6M7!$A$1:$B$161,2,0),0)</f>
        <v>0</v>
      </c>
      <c r="R84" s="29">
        <f>IFERROR(VLOOKUP(Q84,S6M7!$B$1:$C$161,2,0),0)</f>
        <v>0</v>
      </c>
      <c r="S84" s="28">
        <f>IFERROR(VLOOKUP($B84,S6M8!$A$1:$B$161,2,0),0)</f>
        <v>0</v>
      </c>
      <c r="T84" s="29">
        <f>IFERROR(VLOOKUP(S84,S6M8!$B$1:$C$161,2,0),0)</f>
        <v>0</v>
      </c>
      <c r="U84" s="29">
        <f>IFERROR(VLOOKUP(E84,S6M1!$B$1:$C$161,2,0),0)</f>
        <v>0</v>
      </c>
      <c r="V84" s="29">
        <f>IFERROR(VLOOKUP(G84,S6M2!$B$1:$C$161,2,0),0)</f>
        <v>0</v>
      </c>
      <c r="W84" s="29">
        <f>IFERROR(VLOOKUP(I84,S6M3!$B$1:$C$161,2,0),0)</f>
        <v>0</v>
      </c>
      <c r="X84" s="29">
        <f>IFERROR(VLOOKUP(K84,S6M4!$B$1:$C$161,2,0),0)</f>
        <v>0</v>
      </c>
      <c r="Y84" s="29">
        <f>IFERROR(VLOOKUP(M84,S6M5!$B$1:$C$161,2,0),0)</f>
        <v>535.1624448</v>
      </c>
      <c r="Z84" s="29">
        <f>IFERROR(VLOOKUP(O84,S6M6!$B$1:$C$161,2,0),0)</f>
        <v>0</v>
      </c>
      <c r="AA84" s="29">
        <f>IFERROR(VLOOKUP(Q84,S6M7!$B$1:$C$161,2,0),0)</f>
        <v>0</v>
      </c>
      <c r="AB84" s="29">
        <f>IFERROR(VLOOKUP(S84,S6M8!$B$1:$C$161,2,0),0)</f>
        <v>0</v>
      </c>
    </row>
    <row r="85">
      <c r="A85" s="7">
        <v>84.0</v>
      </c>
      <c r="B85" s="25" t="s">
        <v>92</v>
      </c>
      <c r="C85" s="26">
        <f t="shared" si="1"/>
        <v>501.9115442</v>
      </c>
      <c r="D85" s="27"/>
      <c r="E85" s="28">
        <f>IFERROR(VLOOKUP($B85,S6M1!$A$1:$B$161,2,0),0)</f>
        <v>33</v>
      </c>
      <c r="F85" s="29">
        <f>IFERROR(VLOOKUP(E85,S6M1!$B$1:$C$161,2,0),0)</f>
        <v>501.9115442</v>
      </c>
      <c r="G85" s="28">
        <f>IFERROR(VLOOKUP($B85,S6M2!$A$1:$B$161,2,0),0)</f>
        <v>0</v>
      </c>
      <c r="H85" s="29">
        <f>IFERROR(VLOOKUP(G85,S6M2!$B$1:$C$161,2,0),0)</f>
        <v>0</v>
      </c>
      <c r="I85" s="28">
        <f>IFERROR(VLOOKUP($B85,S6M3!$A$1:$B$161,2,0),0)</f>
        <v>0</v>
      </c>
      <c r="J85" s="29">
        <f>IFERROR(VLOOKUP(I85,S6M3!$B$1:$C$161,2,0),0)</f>
        <v>0</v>
      </c>
      <c r="K85" s="28">
        <f>IFERROR(VLOOKUP($B85,S6M4!$A$1:$B$161,2,0),0)</f>
        <v>0</v>
      </c>
      <c r="L85" s="29">
        <f>IFERROR(VLOOKUP(K85,S6M4!$B$1:$C$161,2,0),0)</f>
        <v>0</v>
      </c>
      <c r="M85" s="28">
        <f>IFERROR(VLOOKUP($B85,S6M5!$A$1:$B$161,2,0),0)</f>
        <v>0</v>
      </c>
      <c r="N85" s="29">
        <f>IFERROR(VLOOKUP(M85,S6M5!$B$1:$C$161,2,0),0)</f>
        <v>0</v>
      </c>
      <c r="O85" s="28">
        <f>IFERROR(VLOOKUP($B85,S6M6!$A$1:$B$161,2,0),0)</f>
        <v>0</v>
      </c>
      <c r="P85" s="29">
        <f>IFERROR(VLOOKUP(O85,S6M6!$B$1:$C$161,2,0),0)</f>
        <v>0</v>
      </c>
      <c r="Q85" s="28">
        <f>IFERROR(VLOOKUP($B85,S6M7!$A$1:$B$161,2,0),0)</f>
        <v>0</v>
      </c>
      <c r="R85" s="29">
        <f>IFERROR(VLOOKUP(Q85,S6M7!$B$1:$C$161,2,0),0)</f>
        <v>0</v>
      </c>
      <c r="S85" s="28">
        <f>IFERROR(VLOOKUP($B85,S6M8!$A$1:$B$161,2,0),0)</f>
        <v>0</v>
      </c>
      <c r="T85" s="29">
        <f>IFERROR(VLOOKUP(S85,S6M8!$B$1:$C$161,2,0),0)</f>
        <v>0</v>
      </c>
      <c r="U85" s="29">
        <f>IFERROR(VLOOKUP(E85,S6M1!$B$1:$C$161,2,0),0)</f>
        <v>501.9115442</v>
      </c>
      <c r="V85" s="29">
        <f>IFERROR(VLOOKUP(G85,S6M2!$B$1:$C$161,2,0),0)</f>
        <v>0</v>
      </c>
      <c r="W85" s="29">
        <f>IFERROR(VLOOKUP(I85,S6M3!$B$1:$C$161,2,0),0)</f>
        <v>0</v>
      </c>
      <c r="X85" s="29">
        <f>IFERROR(VLOOKUP(K85,S6M4!$B$1:$C$161,2,0),0)</f>
        <v>0</v>
      </c>
      <c r="Y85" s="29">
        <f>IFERROR(VLOOKUP(M85,S6M5!$B$1:$C$161,2,0),0)</f>
        <v>0</v>
      </c>
      <c r="Z85" s="29">
        <f>IFERROR(VLOOKUP(O85,S6M6!$B$1:$C$161,2,0),0)</f>
        <v>0</v>
      </c>
      <c r="AA85" s="29">
        <f>IFERROR(VLOOKUP(Q85,S6M7!$B$1:$C$161,2,0),0)</f>
        <v>0</v>
      </c>
      <c r="AB85" s="29">
        <f>IFERROR(VLOOKUP(S85,S6M8!$B$1:$C$161,2,0),0)</f>
        <v>0</v>
      </c>
    </row>
    <row r="86">
      <c r="A86" s="7">
        <v>85.0</v>
      </c>
      <c r="B86" s="25" t="s">
        <v>105</v>
      </c>
      <c r="C86" s="26">
        <f t="shared" si="1"/>
        <v>469.1584544</v>
      </c>
      <c r="D86" s="27"/>
      <c r="E86" s="28">
        <f>IFERROR(VLOOKUP($B86,S6M1!$A$1:$B$161,2,0),0)</f>
        <v>49</v>
      </c>
      <c r="F86" s="29">
        <f>IFERROR(VLOOKUP(E86,S6M1!$B$1:$C$161,2,0),0)</f>
        <v>252.6004644</v>
      </c>
      <c r="G86" s="28">
        <f>IFERROR(VLOOKUP($B86,S6M2!$A$1:$B$161,2,0),0)</f>
        <v>0</v>
      </c>
      <c r="H86" s="29">
        <f>IFERROR(VLOOKUP(G86,S6M2!$B$1:$C$161,2,0),0)</f>
        <v>0</v>
      </c>
      <c r="I86" s="28">
        <f>IFERROR(VLOOKUP($B86,S6M3!$A$1:$B$161,2,0),0)</f>
        <v>56</v>
      </c>
      <c r="J86" s="29">
        <f>IFERROR(VLOOKUP(I86,S6M3!$B$1:$C$161,2,0),0)</f>
        <v>103.3946308</v>
      </c>
      <c r="K86" s="28">
        <f>IFERROR(VLOOKUP($B86,S6M4!$A$1:$B$161,2,0),0)</f>
        <v>0</v>
      </c>
      <c r="L86" s="29">
        <f>IFERROR(VLOOKUP(K86,S6M4!$B$1:$C$161,2,0),0)</f>
        <v>0</v>
      </c>
      <c r="M86" s="28">
        <f>IFERROR(VLOOKUP($B86,S6M5!$A$1:$B$161,2,0),0)</f>
        <v>0</v>
      </c>
      <c r="N86" s="29">
        <f>IFERROR(VLOOKUP(M86,S6M5!$B$1:$C$161,2,0),0)</f>
        <v>0</v>
      </c>
      <c r="O86" s="28">
        <f>IFERROR(VLOOKUP($B86,S6M6!$A$1:$B$161,2,0),0)</f>
        <v>0</v>
      </c>
      <c r="P86" s="29">
        <f>IFERROR(VLOOKUP(O86,S6M6!$B$1:$C$161,2,0),0)</f>
        <v>0</v>
      </c>
      <c r="Q86" s="28">
        <f>IFERROR(VLOOKUP($B86,S6M7!$A$1:$B$161,2,0),0)</f>
        <v>0</v>
      </c>
      <c r="R86" s="29">
        <f>IFERROR(VLOOKUP(Q86,S6M7!$B$1:$C$161,2,0),0)</f>
        <v>0</v>
      </c>
      <c r="S86" s="28">
        <f>IFERROR(VLOOKUP($B86,S6M8!$A$1:$B$161,2,0),0)</f>
        <v>38</v>
      </c>
      <c r="T86" s="29">
        <f>IFERROR(VLOOKUP(S86,S6M8!$B$1:$C$161,2,0),0)</f>
        <v>113.1633592</v>
      </c>
      <c r="U86" s="29">
        <f>IFERROR(VLOOKUP(E86,S6M1!$B$1:$C$161,2,0),0)</f>
        <v>252.6004644</v>
      </c>
      <c r="V86" s="29">
        <f>IFERROR(VLOOKUP(G86,S6M2!$B$1:$C$161,2,0),0)</f>
        <v>0</v>
      </c>
      <c r="W86" s="29">
        <f>IFERROR(VLOOKUP(I86,S6M3!$B$1:$C$161,2,0),0)</f>
        <v>103.3946308</v>
      </c>
      <c r="X86" s="29">
        <f>IFERROR(VLOOKUP(K86,S6M4!$B$1:$C$161,2,0),0)</f>
        <v>0</v>
      </c>
      <c r="Y86" s="29">
        <f>IFERROR(VLOOKUP(M86,S6M5!$B$1:$C$161,2,0),0)</f>
        <v>0</v>
      </c>
      <c r="Z86" s="29">
        <f>IFERROR(VLOOKUP(O86,S6M6!$B$1:$C$161,2,0),0)</f>
        <v>0</v>
      </c>
      <c r="AA86" s="29">
        <f>IFERROR(VLOOKUP(Q86,S6M7!$B$1:$C$161,2,0),0)</f>
        <v>0</v>
      </c>
      <c r="AB86" s="29">
        <f>IFERROR(VLOOKUP(S86,S6M8!$B$1:$C$161,2,0),0)</f>
        <v>113.1633592</v>
      </c>
    </row>
    <row r="87">
      <c r="A87" s="7">
        <v>86.0</v>
      </c>
      <c r="B87" s="30" t="s">
        <v>89</v>
      </c>
      <c r="C87" s="26">
        <f t="shared" si="1"/>
        <v>399.5152881</v>
      </c>
      <c r="D87" s="27"/>
      <c r="E87" s="28">
        <f>IFERROR(VLOOKUP($B87,S6M1!$A$1:$B$161,2,0),0)</f>
        <v>0</v>
      </c>
      <c r="F87" s="29">
        <f>IFERROR(VLOOKUP(E87,S6M1!$B$1:$C$161,2,0),0)</f>
        <v>0</v>
      </c>
      <c r="G87" s="28">
        <f>IFERROR(VLOOKUP($B87,S6M2!$A$1:$B$161,2,0),0)</f>
        <v>52</v>
      </c>
      <c r="H87" s="29">
        <f>IFERROR(VLOOKUP(G87,S6M2!$B$1:$C$161,2,0),0)</f>
        <v>85.04903813</v>
      </c>
      <c r="I87" s="28">
        <f>IFERROR(VLOOKUP($B87,S6M3!$A$1:$B$161,2,0),0)</f>
        <v>50</v>
      </c>
      <c r="J87" s="29">
        <f>IFERROR(VLOOKUP(I87,S6M3!$B$1:$C$161,2,0),0)</f>
        <v>186.1403564</v>
      </c>
      <c r="K87" s="28">
        <f>IFERROR(VLOOKUP($B87,S6M4!$A$1:$B$161,2,0),0)</f>
        <v>55</v>
      </c>
      <c r="L87" s="29">
        <f>IFERROR(VLOOKUP(K87,S6M4!$B$1:$C$161,2,0),0)</f>
        <v>128.3258936</v>
      </c>
      <c r="M87" s="28">
        <f>IFERROR(VLOOKUP($B87,S6M5!$A$1:$B$161,2,0),0)</f>
        <v>0</v>
      </c>
      <c r="N87" s="29">
        <f>IFERROR(VLOOKUP(M87,S6M5!$B$1:$C$161,2,0),0)</f>
        <v>0</v>
      </c>
      <c r="O87" s="28">
        <f>IFERROR(VLOOKUP($B87,S6M6!$A$1:$B$161,2,0),0)</f>
        <v>0</v>
      </c>
      <c r="P87" s="29">
        <f>IFERROR(VLOOKUP(O87,S6M6!$B$1:$C$161,2,0),0)</f>
        <v>0</v>
      </c>
      <c r="Q87" s="28">
        <f>IFERROR(VLOOKUP($B87,S6M7!$A$1:$B$161,2,0),0)</f>
        <v>0</v>
      </c>
      <c r="R87" s="29">
        <f>IFERROR(VLOOKUP(Q87,S6M7!$B$1:$C$161,2,0),0)</f>
        <v>0</v>
      </c>
      <c r="S87" s="28">
        <f>IFERROR(VLOOKUP($B87,S6M8!$A$1:$B$161,2,0),0)</f>
        <v>0</v>
      </c>
      <c r="T87" s="29">
        <f>IFERROR(VLOOKUP(S87,S6M8!$B$1:$C$161,2,0),0)</f>
        <v>0</v>
      </c>
      <c r="U87" s="29">
        <f>IFERROR(VLOOKUP(E87,S6M1!$B$1:$C$161,2,0),0)</f>
        <v>0</v>
      </c>
      <c r="V87" s="29">
        <f>IFERROR(VLOOKUP(G87,S6M2!$B$1:$C$161,2,0),0)</f>
        <v>85.04903813</v>
      </c>
      <c r="W87" s="29">
        <f>IFERROR(VLOOKUP(I87,S6M3!$B$1:$C$161,2,0),0)</f>
        <v>186.1403564</v>
      </c>
      <c r="X87" s="29">
        <f>IFERROR(VLOOKUP(K87,S6M4!$B$1:$C$161,2,0),0)</f>
        <v>128.3258936</v>
      </c>
      <c r="Y87" s="29">
        <f>IFERROR(VLOOKUP(M87,S6M5!$B$1:$C$161,2,0),0)</f>
        <v>0</v>
      </c>
      <c r="Z87" s="29">
        <f>IFERROR(VLOOKUP(O87,S6M6!$B$1:$C$161,2,0),0)</f>
        <v>0</v>
      </c>
      <c r="AA87" s="29">
        <f>IFERROR(VLOOKUP(Q87,S6M7!$B$1:$C$161,2,0),0)</f>
        <v>0</v>
      </c>
      <c r="AB87" s="29">
        <f>IFERROR(VLOOKUP(S87,S6M8!$B$1:$C$161,2,0),0)</f>
        <v>0</v>
      </c>
    </row>
    <row r="88">
      <c r="A88" s="7">
        <v>87.0</v>
      </c>
      <c r="B88" s="36" t="s">
        <v>91</v>
      </c>
      <c r="C88" s="26">
        <f t="shared" si="1"/>
        <v>365.0912749</v>
      </c>
      <c r="D88" s="27"/>
      <c r="E88" s="28">
        <f>IFERROR(VLOOKUP($B88,S6M1!$A$1:$B$161,2,0),0)</f>
        <v>0</v>
      </c>
      <c r="F88" s="29">
        <f>IFERROR(VLOOKUP(E88,S6M1!$B$1:$C$161,2,0),0)</f>
        <v>0</v>
      </c>
      <c r="G88" s="28">
        <f>IFERROR(VLOOKUP($B88,S6M2!$A$1:$B$161,2,0),0)</f>
        <v>0</v>
      </c>
      <c r="H88" s="29">
        <f>IFERROR(VLOOKUP(G88,S6M2!$B$1:$C$161,2,0),0)</f>
        <v>0</v>
      </c>
      <c r="I88" s="28">
        <f>IFERROR(VLOOKUP($B88,S6M3!$A$1:$B$161,2,0),0)</f>
        <v>0</v>
      </c>
      <c r="J88" s="29">
        <f>IFERROR(VLOOKUP(I88,S6M3!$B$1:$C$161,2,0),0)</f>
        <v>0</v>
      </c>
      <c r="K88" s="28">
        <f>IFERROR(VLOOKUP($B88,S6M4!$A$1:$B$161,2,0),0)</f>
        <v>0</v>
      </c>
      <c r="L88" s="29">
        <f>IFERROR(VLOOKUP(K88,S6M4!$B$1:$C$161,2,0),0)</f>
        <v>0</v>
      </c>
      <c r="M88" s="28">
        <f>IFERROR(VLOOKUP($B88,S6M5!$A$1:$B$161,2,0),0)</f>
        <v>0</v>
      </c>
      <c r="N88" s="29">
        <f>IFERROR(VLOOKUP(M88,S6M5!$B$1:$C$161,2,0),0)</f>
        <v>0</v>
      </c>
      <c r="O88" s="28">
        <f>IFERROR(VLOOKUP($B88,S6M6!$A$1:$B$161,2,0),0)</f>
        <v>63</v>
      </c>
      <c r="P88" s="29">
        <f>IFERROR(VLOOKUP(O88,S6M6!$B$1:$C$161,2,0),0)</f>
        <v>24.80846124</v>
      </c>
      <c r="Q88" s="28">
        <f>IFERROR(VLOOKUP($B88,S6M7!$A$1:$B$161,2,0),0)</f>
        <v>28</v>
      </c>
      <c r="R88" s="29">
        <f>IFERROR(VLOOKUP(Q88,S6M7!$B$1:$C$161,2,0),0)</f>
        <v>340.2828137</v>
      </c>
      <c r="S88" s="28">
        <f>IFERROR(VLOOKUP($B88,S6M8!$A$1:$B$161,2,0),0)</f>
        <v>0</v>
      </c>
      <c r="T88" s="29">
        <f>IFERROR(VLOOKUP(S88,S6M8!$B$1:$C$161,2,0),0)</f>
        <v>0</v>
      </c>
      <c r="U88" s="29">
        <f>IFERROR(VLOOKUP(E88,S6M1!$B$1:$C$161,2,0),0)</f>
        <v>0</v>
      </c>
      <c r="V88" s="29">
        <f>IFERROR(VLOOKUP(G88,S6M2!$B$1:$C$161,2,0),0)</f>
        <v>0</v>
      </c>
      <c r="W88" s="29">
        <f>IFERROR(VLOOKUP(I88,S6M3!$B$1:$C$161,2,0),0)</f>
        <v>0</v>
      </c>
      <c r="X88" s="29">
        <f>IFERROR(VLOOKUP(K88,S6M4!$B$1:$C$161,2,0),0)</f>
        <v>0</v>
      </c>
      <c r="Y88" s="29">
        <f>IFERROR(VLOOKUP(M88,S6M5!$B$1:$C$161,2,0),0)</f>
        <v>0</v>
      </c>
      <c r="Z88" s="29">
        <f>IFERROR(VLOOKUP(O88,S6M6!$B$1:$C$161,2,0),0)</f>
        <v>24.80846124</v>
      </c>
      <c r="AA88" s="29">
        <f>IFERROR(VLOOKUP(Q88,S6M7!$B$1:$C$161,2,0),0)</f>
        <v>340.2828137</v>
      </c>
      <c r="AB88" s="29">
        <f>IFERROR(VLOOKUP(S88,S6M8!$B$1:$C$161,2,0),0)</f>
        <v>0</v>
      </c>
    </row>
    <row r="89">
      <c r="A89" s="7">
        <v>88.0</v>
      </c>
      <c r="B89" s="36" t="s">
        <v>95</v>
      </c>
      <c r="C89" s="26">
        <f t="shared" si="1"/>
        <v>363.5901973</v>
      </c>
      <c r="D89" s="27"/>
      <c r="E89" s="28">
        <f>IFERROR(VLOOKUP($B89,S6M1!$A$1:$B$161,2,0),0)</f>
        <v>0</v>
      </c>
      <c r="F89" s="29">
        <f>IFERROR(VLOOKUP(E89,S6M1!$B$1:$C$161,2,0),0)</f>
        <v>0</v>
      </c>
      <c r="G89" s="28">
        <f>IFERROR(VLOOKUP($B89,S6M2!$A$1:$B$161,2,0),0)</f>
        <v>0</v>
      </c>
      <c r="H89" s="29">
        <f>IFERROR(VLOOKUP(G89,S6M2!$B$1:$C$161,2,0),0)</f>
        <v>0</v>
      </c>
      <c r="I89" s="28">
        <f>IFERROR(VLOOKUP($B89,S6M3!$A$1:$B$161,2,0),0)</f>
        <v>0</v>
      </c>
      <c r="J89" s="29">
        <f>IFERROR(VLOOKUP(I89,S6M3!$B$1:$C$161,2,0),0)</f>
        <v>0</v>
      </c>
      <c r="K89" s="28">
        <f>IFERROR(VLOOKUP($B89,S6M4!$A$1:$B$161,2,0),0)</f>
        <v>0</v>
      </c>
      <c r="L89" s="29">
        <f>IFERROR(VLOOKUP(K89,S6M4!$B$1:$C$161,2,0),0)</f>
        <v>0</v>
      </c>
      <c r="M89" s="28">
        <f>IFERROR(VLOOKUP($B89,S6M5!$A$1:$B$161,2,0),0)</f>
        <v>0</v>
      </c>
      <c r="N89" s="29">
        <f>IFERROR(VLOOKUP(M89,S6M5!$B$1:$C$161,2,0),0)</f>
        <v>0</v>
      </c>
      <c r="O89" s="28">
        <f>IFERROR(VLOOKUP($B89,S6M6!$A$1:$B$161,2,0),0)</f>
        <v>39</v>
      </c>
      <c r="P89" s="29">
        <f>IFERROR(VLOOKUP(O89,S6M6!$B$1:$C$161,2,0),0)</f>
        <v>363.5901973</v>
      </c>
      <c r="Q89" s="28">
        <f>IFERROR(VLOOKUP($B89,S6M7!$A$1:$B$161,2,0),0)</f>
        <v>0</v>
      </c>
      <c r="R89" s="29">
        <f>IFERROR(VLOOKUP(Q89,S6M7!$B$1:$C$161,2,0),0)</f>
        <v>0</v>
      </c>
      <c r="S89" s="28">
        <f>IFERROR(VLOOKUP($B89,S6M8!$A$1:$B$161,2,0),0)</f>
        <v>0</v>
      </c>
      <c r="T89" s="29">
        <f>IFERROR(VLOOKUP(S89,S6M8!$B$1:$C$161,2,0),0)</f>
        <v>0</v>
      </c>
      <c r="U89" s="29">
        <f>IFERROR(VLOOKUP(E89,S6M1!$B$1:$C$161,2,0),0)</f>
        <v>0</v>
      </c>
      <c r="V89" s="29">
        <f>IFERROR(VLOOKUP(G89,S6M2!$B$1:$C$161,2,0),0)</f>
        <v>0</v>
      </c>
      <c r="W89" s="29">
        <f>IFERROR(VLOOKUP(I89,S6M3!$B$1:$C$161,2,0),0)</f>
        <v>0</v>
      </c>
      <c r="X89" s="29">
        <f>IFERROR(VLOOKUP(K89,S6M4!$B$1:$C$161,2,0),0)</f>
        <v>0</v>
      </c>
      <c r="Y89" s="29">
        <f>IFERROR(VLOOKUP(M89,S6M5!$B$1:$C$161,2,0),0)</f>
        <v>0</v>
      </c>
      <c r="Z89" s="29">
        <f>IFERROR(VLOOKUP(O89,S6M6!$B$1:$C$161,2,0),0)</f>
        <v>363.5901973</v>
      </c>
      <c r="AA89" s="29">
        <f>IFERROR(VLOOKUP(Q89,S6M7!$B$1:$C$161,2,0),0)</f>
        <v>0</v>
      </c>
      <c r="AB89" s="29">
        <f>IFERROR(VLOOKUP(S89,S6M8!$B$1:$C$161,2,0),0)</f>
        <v>0</v>
      </c>
    </row>
    <row r="90">
      <c r="A90" s="7">
        <v>89.0</v>
      </c>
      <c r="B90" s="35" t="s">
        <v>99</v>
      </c>
      <c r="C90" s="26">
        <f t="shared" si="1"/>
        <v>349.9947762</v>
      </c>
      <c r="D90" s="27"/>
      <c r="E90" s="28">
        <f>IFERROR(VLOOKUP($B90,S6M1!$A$1:$B$161,2,0),0)</f>
        <v>0</v>
      </c>
      <c r="F90" s="29">
        <f>IFERROR(VLOOKUP(E90,S6M1!$B$1:$C$161,2,0),0)</f>
        <v>0</v>
      </c>
      <c r="G90" s="28">
        <f>IFERROR(VLOOKUP($B90,S6M2!$A$1:$B$161,2,0),0)</f>
        <v>0</v>
      </c>
      <c r="H90" s="29">
        <f>IFERROR(VLOOKUP(G90,S6M2!$B$1:$C$161,2,0),0)</f>
        <v>0</v>
      </c>
      <c r="I90" s="28">
        <f>IFERROR(VLOOKUP($B90,S6M3!$A$1:$B$161,2,0),0)</f>
        <v>0</v>
      </c>
      <c r="J90" s="29">
        <f>IFERROR(VLOOKUP(I90,S6M3!$B$1:$C$161,2,0),0)</f>
        <v>0</v>
      </c>
      <c r="K90" s="28">
        <f>IFERROR(VLOOKUP($B90,S6M4!$A$1:$B$161,2,0),0)</f>
        <v>0</v>
      </c>
      <c r="L90" s="29">
        <f>IFERROR(VLOOKUP(K90,S6M4!$B$1:$C$161,2,0),0)</f>
        <v>0</v>
      </c>
      <c r="M90" s="28">
        <f>IFERROR(VLOOKUP($B90,S6M5!$A$1:$B$161,2,0),0)</f>
        <v>38</v>
      </c>
      <c r="N90" s="29">
        <f>IFERROR(VLOOKUP(M90,S6M5!$B$1:$C$161,2,0),0)</f>
        <v>349.9947762</v>
      </c>
      <c r="O90" s="28">
        <f>IFERROR(VLOOKUP($B90,S6M6!$A$1:$B$161,2,0),0)</f>
        <v>0</v>
      </c>
      <c r="P90" s="29">
        <f>IFERROR(VLOOKUP(O90,S6M6!$B$1:$C$161,2,0),0)</f>
        <v>0</v>
      </c>
      <c r="Q90" s="28">
        <f>IFERROR(VLOOKUP($B90,S6M7!$A$1:$B$161,2,0),0)</f>
        <v>0</v>
      </c>
      <c r="R90" s="29">
        <f>IFERROR(VLOOKUP(Q90,S6M7!$B$1:$C$161,2,0),0)</f>
        <v>0</v>
      </c>
      <c r="S90" s="28">
        <f>IFERROR(VLOOKUP($B90,S6M8!$A$1:$B$161,2,0),0)</f>
        <v>0</v>
      </c>
      <c r="T90" s="29">
        <f>IFERROR(VLOOKUP(S90,S6M8!$B$1:$C$161,2,0),0)</f>
        <v>0</v>
      </c>
      <c r="U90" s="29">
        <f>IFERROR(VLOOKUP(E90,S6M1!$B$1:$C$161,2,0),0)</f>
        <v>0</v>
      </c>
      <c r="V90" s="29">
        <f>IFERROR(VLOOKUP(G90,S6M2!$B$1:$C$161,2,0),0)</f>
        <v>0</v>
      </c>
      <c r="W90" s="29">
        <f>IFERROR(VLOOKUP(I90,S6M3!$B$1:$C$161,2,0),0)</f>
        <v>0</v>
      </c>
      <c r="X90" s="29">
        <f>IFERROR(VLOOKUP(K90,S6M4!$B$1:$C$161,2,0),0)</f>
        <v>0</v>
      </c>
      <c r="Y90" s="29">
        <f>IFERROR(VLOOKUP(M90,S6M5!$B$1:$C$161,2,0),0)</f>
        <v>349.9947762</v>
      </c>
      <c r="Z90" s="29">
        <f>IFERROR(VLOOKUP(O90,S6M6!$B$1:$C$161,2,0),0)</f>
        <v>0</v>
      </c>
      <c r="AA90" s="29">
        <f>IFERROR(VLOOKUP(Q90,S6M7!$B$1:$C$161,2,0),0)</f>
        <v>0</v>
      </c>
      <c r="AB90" s="29">
        <f>IFERROR(VLOOKUP(S90,S6M8!$B$1:$C$161,2,0),0)</f>
        <v>0</v>
      </c>
    </row>
    <row r="91">
      <c r="A91" s="7">
        <v>90.0</v>
      </c>
      <c r="B91" s="25" t="s">
        <v>103</v>
      </c>
      <c r="C91" s="26">
        <f t="shared" si="1"/>
        <v>324.3620291</v>
      </c>
      <c r="D91" s="27"/>
      <c r="E91" s="28">
        <f>IFERROR(VLOOKUP($B91,S6M1!$A$1:$B$161,2,0),0)</f>
        <v>44</v>
      </c>
      <c r="F91" s="29">
        <f>IFERROR(VLOOKUP(E91,S6M1!$B$1:$C$161,2,0),0)</f>
        <v>324.3620291</v>
      </c>
      <c r="G91" s="28">
        <f>IFERROR(VLOOKUP($B91,S6M2!$A$1:$B$161,2,0),0)</f>
        <v>0</v>
      </c>
      <c r="H91" s="29">
        <f>IFERROR(VLOOKUP(G91,S6M2!$B$1:$C$161,2,0),0)</f>
        <v>0</v>
      </c>
      <c r="I91" s="28">
        <f>IFERROR(VLOOKUP($B91,S6M3!$A$1:$B$161,2,0),0)</f>
        <v>0</v>
      </c>
      <c r="J91" s="29">
        <f>IFERROR(VLOOKUP(I91,S6M3!$B$1:$C$161,2,0),0)</f>
        <v>0</v>
      </c>
      <c r="K91" s="28">
        <f>IFERROR(VLOOKUP($B91,S6M4!$A$1:$B$161,2,0),0)</f>
        <v>0</v>
      </c>
      <c r="L91" s="29">
        <f>IFERROR(VLOOKUP(K91,S6M4!$B$1:$C$161,2,0),0)</f>
        <v>0</v>
      </c>
      <c r="M91" s="28">
        <f>IFERROR(VLOOKUP($B91,S6M5!$A$1:$B$161,2,0),0)</f>
        <v>0</v>
      </c>
      <c r="N91" s="29">
        <f>IFERROR(VLOOKUP(M91,S6M5!$B$1:$C$161,2,0),0)</f>
        <v>0</v>
      </c>
      <c r="O91" s="28">
        <f>IFERROR(VLOOKUP($B91,S6M6!$A$1:$B$161,2,0),0)</f>
        <v>0</v>
      </c>
      <c r="P91" s="29">
        <f>IFERROR(VLOOKUP(O91,S6M6!$B$1:$C$161,2,0),0)</f>
        <v>0</v>
      </c>
      <c r="Q91" s="28">
        <f>IFERROR(VLOOKUP($B91,S6M7!$A$1:$B$161,2,0),0)</f>
        <v>0</v>
      </c>
      <c r="R91" s="29">
        <f>IFERROR(VLOOKUP(Q91,S6M7!$B$1:$C$161,2,0),0)</f>
        <v>0</v>
      </c>
      <c r="S91" s="28">
        <f>IFERROR(VLOOKUP($B91,S6M8!$A$1:$B$161,2,0),0)</f>
        <v>0</v>
      </c>
      <c r="T91" s="29">
        <f>IFERROR(VLOOKUP(S91,S6M8!$B$1:$C$161,2,0),0)</f>
        <v>0</v>
      </c>
      <c r="U91" s="29">
        <f>IFERROR(VLOOKUP(E91,S6M1!$B$1:$C$161,2,0),0)</f>
        <v>324.3620291</v>
      </c>
      <c r="V91" s="29">
        <f>IFERROR(VLOOKUP(G91,S6M2!$B$1:$C$161,2,0),0)</f>
        <v>0</v>
      </c>
      <c r="W91" s="29">
        <f>IFERROR(VLOOKUP(I91,S6M3!$B$1:$C$161,2,0),0)</f>
        <v>0</v>
      </c>
      <c r="X91" s="29">
        <f>IFERROR(VLOOKUP(K91,S6M4!$B$1:$C$161,2,0),0)</f>
        <v>0</v>
      </c>
      <c r="Y91" s="29">
        <f>IFERROR(VLOOKUP(M91,S6M5!$B$1:$C$161,2,0),0)</f>
        <v>0</v>
      </c>
      <c r="Z91" s="29">
        <f>IFERROR(VLOOKUP(O91,S6M6!$B$1:$C$161,2,0),0)</f>
        <v>0</v>
      </c>
      <c r="AA91" s="29">
        <f>IFERROR(VLOOKUP(Q91,S6M7!$B$1:$C$161,2,0),0)</f>
        <v>0</v>
      </c>
      <c r="AB91" s="29">
        <f>IFERROR(VLOOKUP(S91,S6M8!$B$1:$C$161,2,0),0)</f>
        <v>0</v>
      </c>
    </row>
    <row r="92">
      <c r="A92" s="7">
        <v>91.0</v>
      </c>
      <c r="B92" s="35" t="s">
        <v>114</v>
      </c>
      <c r="C92" s="26">
        <f t="shared" si="1"/>
        <v>192.5812256</v>
      </c>
      <c r="D92" s="27"/>
      <c r="E92" s="28">
        <f>IFERROR(VLOOKUP($B92,S6M1!$A$1:$B$161,2,0),0)</f>
        <v>0</v>
      </c>
      <c r="F92" s="29">
        <f>IFERROR(VLOOKUP(E92,S6M1!$B$1:$C$161,2,0),0)</f>
        <v>0</v>
      </c>
      <c r="G92" s="28">
        <f>IFERROR(VLOOKUP($B92,S6M2!$A$1:$B$161,2,0),0)</f>
        <v>0</v>
      </c>
      <c r="H92" s="29">
        <f>IFERROR(VLOOKUP(G92,S6M2!$B$1:$C$161,2,0),0)</f>
        <v>0</v>
      </c>
      <c r="I92" s="28">
        <f>IFERROR(VLOOKUP($B92,S6M3!$A$1:$B$161,2,0),0)</f>
        <v>0</v>
      </c>
      <c r="J92" s="29">
        <f>IFERROR(VLOOKUP(I92,S6M3!$B$1:$C$161,2,0),0)</f>
        <v>0</v>
      </c>
      <c r="K92" s="28">
        <f>IFERROR(VLOOKUP($B92,S6M4!$A$1:$B$161,2,0),0)</f>
        <v>0</v>
      </c>
      <c r="L92" s="29">
        <f>IFERROR(VLOOKUP(K92,S6M4!$B$1:$C$161,2,0),0)</f>
        <v>0</v>
      </c>
      <c r="M92" s="28">
        <f>IFERROR(VLOOKUP($B92,S6M5!$A$1:$B$161,2,0),0)</f>
        <v>48</v>
      </c>
      <c r="N92" s="29">
        <f>IFERROR(VLOOKUP(M92,S6M5!$B$1:$C$161,2,0),0)</f>
        <v>192.5812256</v>
      </c>
      <c r="O92" s="28">
        <f>IFERROR(VLOOKUP($B92,S6M6!$A$1:$B$161,2,0),0)</f>
        <v>0</v>
      </c>
      <c r="P92" s="29">
        <f>IFERROR(VLOOKUP(O92,S6M6!$B$1:$C$161,2,0),0)</f>
        <v>0</v>
      </c>
      <c r="Q92" s="28">
        <f>IFERROR(VLOOKUP($B92,S6M7!$A$1:$B$161,2,0),0)</f>
        <v>0</v>
      </c>
      <c r="R92" s="29">
        <f>IFERROR(VLOOKUP(Q92,S6M7!$B$1:$C$161,2,0),0)</f>
        <v>0</v>
      </c>
      <c r="S92" s="28">
        <f>IFERROR(VLOOKUP($B92,S6M8!$A$1:$B$161,2,0),0)</f>
        <v>0</v>
      </c>
      <c r="T92" s="29">
        <f>IFERROR(VLOOKUP(S92,S6M8!$B$1:$C$161,2,0),0)</f>
        <v>0</v>
      </c>
      <c r="U92" s="29">
        <f>IFERROR(VLOOKUP(E92,S6M1!$B$1:$C$161,2,0),0)</f>
        <v>0</v>
      </c>
      <c r="V92" s="29">
        <f>IFERROR(VLOOKUP(G92,S6M2!$B$1:$C$161,2,0),0)</f>
        <v>0</v>
      </c>
      <c r="W92" s="29">
        <f>IFERROR(VLOOKUP(I92,S6M3!$B$1:$C$161,2,0),0)</f>
        <v>0</v>
      </c>
      <c r="X92" s="29">
        <f>IFERROR(VLOOKUP(K92,S6M4!$B$1:$C$161,2,0),0)</f>
        <v>0</v>
      </c>
      <c r="Y92" s="29">
        <f>IFERROR(VLOOKUP(M92,S6M5!$B$1:$C$161,2,0),0)</f>
        <v>192.5812256</v>
      </c>
      <c r="Z92" s="29">
        <f>IFERROR(VLOOKUP(O92,S6M6!$B$1:$C$161,2,0),0)</f>
        <v>0</v>
      </c>
      <c r="AA92" s="29">
        <f>IFERROR(VLOOKUP(Q92,S6M7!$B$1:$C$161,2,0),0)</f>
        <v>0</v>
      </c>
      <c r="AB92" s="29">
        <f>IFERROR(VLOOKUP(S92,S6M8!$B$1:$C$161,2,0),0)</f>
        <v>0</v>
      </c>
    </row>
    <row r="93">
      <c r="A93" s="7">
        <v>92.0</v>
      </c>
      <c r="B93" s="36" t="s">
        <v>96</v>
      </c>
      <c r="C93" s="26">
        <f t="shared" si="1"/>
        <v>183.0798134</v>
      </c>
      <c r="D93" s="27"/>
      <c r="E93" s="28">
        <f>IFERROR(VLOOKUP($B93,S6M1!$A$1:$B$161,2,0),0)</f>
        <v>0</v>
      </c>
      <c r="F93" s="29">
        <f>IFERROR(VLOOKUP(E93,S6M1!$B$1:$C$161,2,0),0)</f>
        <v>0</v>
      </c>
      <c r="G93" s="28">
        <f>IFERROR(VLOOKUP($B93,S6M2!$A$1:$B$161,2,0),0)</f>
        <v>0</v>
      </c>
      <c r="H93" s="29">
        <f>IFERROR(VLOOKUP(G93,S6M2!$B$1:$C$161,2,0),0)</f>
        <v>0</v>
      </c>
      <c r="I93" s="28">
        <f>IFERROR(VLOOKUP($B93,S6M3!$A$1:$B$161,2,0),0)</f>
        <v>0</v>
      </c>
      <c r="J93" s="29">
        <f>IFERROR(VLOOKUP(I93,S6M3!$B$1:$C$161,2,0),0)</f>
        <v>0</v>
      </c>
      <c r="K93" s="28">
        <f>IFERROR(VLOOKUP($B93,S6M4!$A$1:$B$161,2,0),0)</f>
        <v>0</v>
      </c>
      <c r="L93" s="29">
        <f>IFERROR(VLOOKUP(K93,S6M4!$B$1:$C$161,2,0),0)</f>
        <v>0</v>
      </c>
      <c r="M93" s="28">
        <f>IFERROR(VLOOKUP($B93,S6M5!$A$1:$B$161,2,0),0)</f>
        <v>0</v>
      </c>
      <c r="N93" s="29">
        <f>IFERROR(VLOOKUP(M93,S6M5!$B$1:$C$161,2,0),0)</f>
        <v>0</v>
      </c>
      <c r="O93" s="28">
        <f>IFERROR(VLOOKUP($B93,S6M6!$A$1:$B$161,2,0),0)</f>
        <v>51</v>
      </c>
      <c r="P93" s="29">
        <f>IFERROR(VLOOKUP(O93,S6M6!$B$1:$C$161,2,0),0)</f>
        <v>183.0798134</v>
      </c>
      <c r="Q93" s="28">
        <f>IFERROR(VLOOKUP($B93,S6M7!$A$1:$B$161,2,0),0)</f>
        <v>0</v>
      </c>
      <c r="R93" s="29">
        <f>IFERROR(VLOOKUP(Q93,S6M7!$B$1:$C$161,2,0),0)</f>
        <v>0</v>
      </c>
      <c r="S93" s="28">
        <f>IFERROR(VLOOKUP($B93,S6M8!$A$1:$B$161,2,0),0)</f>
        <v>0</v>
      </c>
      <c r="T93" s="29">
        <f>IFERROR(VLOOKUP(S93,S6M8!$B$1:$C$161,2,0),0)</f>
        <v>0</v>
      </c>
      <c r="U93" s="29">
        <f>IFERROR(VLOOKUP(E93,S6M1!$B$1:$C$161,2,0),0)</f>
        <v>0</v>
      </c>
      <c r="V93" s="29">
        <f>IFERROR(VLOOKUP(G93,S6M2!$B$1:$C$161,2,0),0)</f>
        <v>0</v>
      </c>
      <c r="W93" s="29">
        <f>IFERROR(VLOOKUP(I93,S6M3!$B$1:$C$161,2,0),0)</f>
        <v>0</v>
      </c>
      <c r="X93" s="29">
        <f>IFERROR(VLOOKUP(K93,S6M4!$B$1:$C$161,2,0),0)</f>
        <v>0</v>
      </c>
      <c r="Y93" s="29">
        <f>IFERROR(VLOOKUP(M93,S6M5!$B$1:$C$161,2,0),0)</f>
        <v>0</v>
      </c>
      <c r="Z93" s="29">
        <f>IFERROR(VLOOKUP(O93,S6M6!$B$1:$C$161,2,0),0)</f>
        <v>183.0798134</v>
      </c>
      <c r="AA93" s="29">
        <f>IFERROR(VLOOKUP(Q93,S6M7!$B$1:$C$161,2,0),0)</f>
        <v>0</v>
      </c>
      <c r="AB93" s="29">
        <f>IFERROR(VLOOKUP(S93,S6M8!$B$1:$C$161,2,0),0)</f>
        <v>0</v>
      </c>
    </row>
    <row r="94">
      <c r="A94" s="7">
        <v>93.0</v>
      </c>
      <c r="B94" s="36" t="s">
        <v>85</v>
      </c>
      <c r="C94" s="26">
        <f t="shared" si="1"/>
        <v>128.3258936</v>
      </c>
      <c r="D94" s="27"/>
      <c r="E94" s="28">
        <f>IFERROR(VLOOKUP($B94,S6M1!$A$1:$B$161,2,0),0)</f>
        <v>0</v>
      </c>
      <c r="F94" s="29">
        <f>IFERROR(VLOOKUP(E94,S6M1!$B$1:$C$161,2,0),0)</f>
        <v>0</v>
      </c>
      <c r="G94" s="28">
        <f>IFERROR(VLOOKUP($B94,S6M2!$A$1:$B$161,2,0),0)</f>
        <v>0</v>
      </c>
      <c r="H94" s="29">
        <f>IFERROR(VLOOKUP(G94,S6M2!$B$1:$C$161,2,0),0)</f>
        <v>0</v>
      </c>
      <c r="I94" s="28">
        <f>IFERROR(VLOOKUP($B94,S6M3!$A$1:$B$161,2,0),0)</f>
        <v>0</v>
      </c>
      <c r="J94" s="29">
        <f>IFERROR(VLOOKUP(I94,S6M3!$B$1:$C$161,2,0),0)</f>
        <v>0</v>
      </c>
      <c r="K94" s="28">
        <f>IFERROR(VLOOKUP($B94,S6M4!$A$1:$B$161,2,0),0)</f>
        <v>0</v>
      </c>
      <c r="L94" s="29">
        <f>IFERROR(VLOOKUP(K94,S6M4!$B$1:$C$161,2,0),0)</f>
        <v>0</v>
      </c>
      <c r="M94" s="28">
        <f>IFERROR(VLOOKUP($B94,S6M5!$A$1:$B$161,2,0),0)</f>
        <v>0</v>
      </c>
      <c r="N94" s="29">
        <f>IFERROR(VLOOKUP(M94,S6M5!$B$1:$C$161,2,0),0)</f>
        <v>0</v>
      </c>
      <c r="O94" s="28">
        <f>IFERROR(VLOOKUP($B94,S6M6!$A$1:$B$161,2,0),0)</f>
        <v>55</v>
      </c>
      <c r="P94" s="29">
        <f>IFERROR(VLOOKUP(O94,S6M6!$B$1:$C$161,2,0),0)</f>
        <v>128.3258936</v>
      </c>
      <c r="Q94" s="28">
        <f>IFERROR(VLOOKUP($B94,S6M7!$A$1:$B$161,2,0),0)</f>
        <v>0</v>
      </c>
      <c r="R94" s="29">
        <f>IFERROR(VLOOKUP(Q94,S6M7!$B$1:$C$161,2,0),0)</f>
        <v>0</v>
      </c>
      <c r="S94" s="28">
        <f>IFERROR(VLOOKUP($B94,S6M8!$A$1:$B$161,2,0),0)</f>
        <v>0</v>
      </c>
      <c r="T94" s="29">
        <f>IFERROR(VLOOKUP(S94,S6M8!$B$1:$C$161,2,0),0)</f>
        <v>0</v>
      </c>
      <c r="U94" s="29">
        <f>IFERROR(VLOOKUP(E94,S6M1!$B$1:$C$161,2,0),0)</f>
        <v>0</v>
      </c>
      <c r="V94" s="29">
        <f>IFERROR(VLOOKUP(G94,S6M2!$B$1:$C$161,2,0),0)</f>
        <v>0</v>
      </c>
      <c r="W94" s="29">
        <f>IFERROR(VLOOKUP(I94,S6M3!$B$1:$C$161,2,0),0)</f>
        <v>0</v>
      </c>
      <c r="X94" s="29">
        <f>IFERROR(VLOOKUP(K94,S6M4!$B$1:$C$161,2,0),0)</f>
        <v>0</v>
      </c>
      <c r="Y94" s="29">
        <f>IFERROR(VLOOKUP(M94,S6M5!$B$1:$C$161,2,0),0)</f>
        <v>0</v>
      </c>
      <c r="Z94" s="29">
        <f>IFERROR(VLOOKUP(O94,S6M6!$B$1:$C$161,2,0),0)</f>
        <v>128.3258936</v>
      </c>
      <c r="AA94" s="29">
        <f>IFERROR(VLOOKUP(Q94,S6M7!$B$1:$C$161,2,0),0)</f>
        <v>0</v>
      </c>
      <c r="AB94" s="29">
        <f>IFERROR(VLOOKUP(S94,S6M8!$B$1:$C$161,2,0),0)</f>
        <v>0</v>
      </c>
    </row>
    <row r="95">
      <c r="A95" s="7">
        <v>94.0</v>
      </c>
      <c r="B95" s="30" t="s">
        <v>117</v>
      </c>
      <c r="C95" s="26">
        <f t="shared" si="1"/>
        <v>70.53749439</v>
      </c>
      <c r="D95" s="27"/>
      <c r="E95" s="28">
        <f>IFERROR(VLOOKUP($B95,S6M1!$A$1:$B$161,2,0),0)</f>
        <v>0</v>
      </c>
      <c r="F95" s="29">
        <f>IFERROR(VLOOKUP(E95,S6M1!$B$1:$C$161,2,0),0)</f>
        <v>0</v>
      </c>
      <c r="G95" s="28">
        <f>IFERROR(VLOOKUP($B95,S6M2!$A$1:$B$161,2,0),0)</f>
        <v>53</v>
      </c>
      <c r="H95" s="29">
        <f>IFERROR(VLOOKUP(G95,S6M2!$B$1:$C$161,2,0),0)</f>
        <v>70.53749439</v>
      </c>
      <c r="I95" s="28">
        <f>IFERROR(VLOOKUP($B95,S6M3!$A$1:$B$161,2,0),0)</f>
        <v>0</v>
      </c>
      <c r="J95" s="29">
        <f>IFERROR(VLOOKUP(I95,S6M3!$B$1:$C$161,2,0),0)</f>
        <v>0</v>
      </c>
      <c r="K95" s="28">
        <f>IFERROR(VLOOKUP($B95,S6M4!$A$1:$B$161,2,0),0)</f>
        <v>0</v>
      </c>
      <c r="L95" s="29">
        <f>IFERROR(VLOOKUP(K95,S6M4!$B$1:$C$161,2,0),0)</f>
        <v>0</v>
      </c>
      <c r="M95" s="28">
        <f>IFERROR(VLOOKUP($B95,S6M5!$A$1:$B$161,2,0),0)</f>
        <v>0</v>
      </c>
      <c r="N95" s="29">
        <f>IFERROR(VLOOKUP(M95,S6M5!$B$1:$C$161,2,0),0)</f>
        <v>0</v>
      </c>
      <c r="O95" s="28">
        <f>IFERROR(VLOOKUP($B95,S6M6!$A$1:$B$161,2,0),0)</f>
        <v>0</v>
      </c>
      <c r="P95" s="29">
        <f>IFERROR(VLOOKUP(O95,S6M6!$B$1:$C$161,2,0),0)</f>
        <v>0</v>
      </c>
      <c r="Q95" s="28">
        <f>IFERROR(VLOOKUP($B95,S6M7!$A$1:$B$161,2,0),0)</f>
        <v>0</v>
      </c>
      <c r="R95" s="29">
        <f>IFERROR(VLOOKUP(Q95,S6M7!$B$1:$C$161,2,0),0)</f>
        <v>0</v>
      </c>
      <c r="S95" s="28">
        <f>IFERROR(VLOOKUP($B95,S6M8!$A$1:$B$161,2,0),0)</f>
        <v>0</v>
      </c>
      <c r="T95" s="29">
        <f>IFERROR(VLOOKUP(S95,S6M8!$B$1:$C$161,2,0),0)</f>
        <v>0</v>
      </c>
      <c r="U95" s="29">
        <f>IFERROR(VLOOKUP(E95,S6M1!$B$1:$C$161,2,0),0)</f>
        <v>0</v>
      </c>
      <c r="V95" s="29">
        <f>IFERROR(VLOOKUP(G95,S6M2!$B$1:$C$161,2,0),0)</f>
        <v>70.53749439</v>
      </c>
      <c r="W95" s="29">
        <f>IFERROR(VLOOKUP(I95,S6M3!$B$1:$C$161,2,0),0)</f>
        <v>0</v>
      </c>
      <c r="X95" s="29">
        <f>IFERROR(VLOOKUP(K95,S6M4!$B$1:$C$161,2,0),0)</f>
        <v>0</v>
      </c>
      <c r="Y95" s="29">
        <f>IFERROR(VLOOKUP(M95,S6M5!$B$1:$C$161,2,0),0)</f>
        <v>0</v>
      </c>
      <c r="Z95" s="29">
        <f>IFERROR(VLOOKUP(O95,S6M6!$B$1:$C$161,2,0),0)</f>
        <v>0</v>
      </c>
      <c r="AA95" s="29">
        <f>IFERROR(VLOOKUP(Q95,S6M7!$B$1:$C$161,2,0),0)</f>
        <v>0</v>
      </c>
      <c r="AB95" s="29">
        <f>IFERROR(VLOOKUP(S95,S6M8!$B$1:$C$161,2,0),0)</f>
        <v>0</v>
      </c>
    </row>
    <row r="96">
      <c r="A96" s="7">
        <v>95.0</v>
      </c>
      <c r="B96" s="12"/>
      <c r="C96" s="26">
        <f t="shared" si="1"/>
        <v>0</v>
      </c>
      <c r="D96" s="27"/>
      <c r="E96" s="28">
        <f>IFERROR(VLOOKUP($B96,S6M1!$A$1:$B$161,2,0),0)</f>
        <v>0</v>
      </c>
      <c r="F96" s="29">
        <f>IFERROR(VLOOKUP(E96,S6M1!$B$1:$C$161,2,0),0)</f>
        <v>0</v>
      </c>
      <c r="G96" s="28">
        <f>IFERROR(VLOOKUP($B96,S6M2!$A$1:$B$161,2,0),0)</f>
        <v>0</v>
      </c>
      <c r="H96" s="29">
        <f>IFERROR(VLOOKUP(G96,S6M2!$B$1:$C$161,2,0),0)</f>
        <v>0</v>
      </c>
      <c r="I96" s="28">
        <f>IFERROR(VLOOKUP($B96,S6M3!$A$1:$B$161,2,0),0)</f>
        <v>0</v>
      </c>
      <c r="J96" s="29">
        <f>IFERROR(VLOOKUP(I96,S6M3!$B$1:$C$161,2,0),0)</f>
        <v>0</v>
      </c>
      <c r="K96" s="28">
        <f>IFERROR(VLOOKUP($B96,S6M4!$A$1:$B$161,2,0),0)</f>
        <v>0</v>
      </c>
      <c r="L96" s="29">
        <f>IFERROR(VLOOKUP(K96,S6M4!$B$1:$C$161,2,0),0)</f>
        <v>0</v>
      </c>
      <c r="M96" s="28">
        <f>IFERROR(VLOOKUP($B96,S6M5!$A$1:$B$161,2,0),0)</f>
        <v>0</v>
      </c>
      <c r="N96" s="29">
        <f>IFERROR(VLOOKUP(M96,S6M5!$B$1:$C$161,2,0),0)</f>
        <v>0</v>
      </c>
      <c r="O96" s="28">
        <f>IFERROR(VLOOKUP($B96,S6M6!$A$1:$B$161,2,0),0)</f>
        <v>0</v>
      </c>
      <c r="P96" s="29">
        <f>IFERROR(VLOOKUP(O96,S6M6!$B$1:$C$161,2,0),0)</f>
        <v>0</v>
      </c>
      <c r="Q96" s="28">
        <f>IFERROR(VLOOKUP($B96,S6M7!$A$1:$B$161,2,0),0)</f>
        <v>0</v>
      </c>
      <c r="R96" s="29">
        <f>IFERROR(VLOOKUP(Q96,S6M7!$B$1:$C$161,2,0),0)</f>
        <v>0</v>
      </c>
      <c r="S96" s="28">
        <f>IFERROR(VLOOKUP($B96,S6M8!$A$1:$B$161,2,0),0)</f>
        <v>0</v>
      </c>
      <c r="T96" s="29">
        <f>IFERROR(VLOOKUP(S96,S6M8!$B$1:$C$161,2,0),0)</f>
        <v>0</v>
      </c>
      <c r="U96" s="29">
        <f>IFERROR(VLOOKUP(E96,S6M1!$B$1:$C$161,2,0),0)</f>
        <v>0</v>
      </c>
      <c r="V96" s="29">
        <f>IFERROR(VLOOKUP(G96,S6M2!$B$1:$C$161,2,0),0)</f>
        <v>0</v>
      </c>
      <c r="W96" s="29">
        <f>IFERROR(VLOOKUP(I96,S6M3!$B$1:$C$161,2,0),0)</f>
        <v>0</v>
      </c>
      <c r="X96" s="29">
        <f>IFERROR(VLOOKUP(K96,S6M4!$B$1:$C$161,2,0),0)</f>
        <v>0</v>
      </c>
      <c r="Y96" s="29">
        <f>IFERROR(VLOOKUP(M96,S6M5!$B$1:$C$161,2,0),0)</f>
        <v>0</v>
      </c>
      <c r="Z96" s="29">
        <f>IFERROR(VLOOKUP(O96,S6M6!$B$1:$C$161,2,0),0)</f>
        <v>0</v>
      </c>
      <c r="AA96" s="29">
        <f>IFERROR(VLOOKUP(Q96,S6M7!$B$1:$C$161,2,0),0)</f>
        <v>0</v>
      </c>
      <c r="AB96" s="29">
        <f>IFERROR(VLOOKUP(S96,S6M8!$B$1:$C$161,2,0),0)</f>
        <v>0</v>
      </c>
    </row>
    <row r="97">
      <c r="A97" s="7">
        <v>96.0</v>
      </c>
      <c r="B97" s="12"/>
      <c r="C97" s="26">
        <f t="shared" si="1"/>
        <v>0</v>
      </c>
      <c r="D97" s="27"/>
      <c r="E97" s="28">
        <f>IFERROR(VLOOKUP($B97,S6M1!$A$1:$B$161,2,0),0)</f>
        <v>0</v>
      </c>
      <c r="F97" s="29">
        <f>IFERROR(VLOOKUP(E97,S6M1!$B$1:$C$161,2,0),0)</f>
        <v>0</v>
      </c>
      <c r="G97" s="28">
        <f>IFERROR(VLOOKUP($B97,S6M2!$A$1:$B$161,2,0),0)</f>
        <v>0</v>
      </c>
      <c r="H97" s="29">
        <f>IFERROR(VLOOKUP(G97,S6M2!$B$1:$C$161,2,0),0)</f>
        <v>0</v>
      </c>
      <c r="I97" s="28">
        <f>IFERROR(VLOOKUP($B97,S6M3!$A$1:$B$161,2,0),0)</f>
        <v>0</v>
      </c>
      <c r="J97" s="29">
        <f>IFERROR(VLOOKUP(I97,S6M3!$B$1:$C$161,2,0),0)</f>
        <v>0</v>
      </c>
      <c r="K97" s="28">
        <f>IFERROR(VLOOKUP($B97,S6M4!$A$1:$B$161,2,0),0)</f>
        <v>0</v>
      </c>
      <c r="L97" s="29">
        <f>IFERROR(VLOOKUP(K97,S6M4!$B$1:$C$161,2,0),0)</f>
        <v>0</v>
      </c>
      <c r="M97" s="28">
        <f>IFERROR(VLOOKUP($B97,S6M5!$A$1:$B$161,2,0),0)</f>
        <v>0</v>
      </c>
      <c r="N97" s="29">
        <f>IFERROR(VLOOKUP(M97,S6M5!$B$1:$C$161,2,0),0)</f>
        <v>0</v>
      </c>
      <c r="O97" s="28">
        <f>IFERROR(VLOOKUP($B97,S6M6!$A$1:$B$161,2,0),0)</f>
        <v>0</v>
      </c>
      <c r="P97" s="29">
        <f>IFERROR(VLOOKUP(O97,S6M6!$B$1:$C$161,2,0),0)</f>
        <v>0</v>
      </c>
      <c r="Q97" s="28">
        <f>IFERROR(VLOOKUP($B97,S6M7!$A$1:$B$161,2,0),0)</f>
        <v>0</v>
      </c>
      <c r="R97" s="29">
        <f>IFERROR(VLOOKUP(Q97,S6M7!$B$1:$C$161,2,0),0)</f>
        <v>0</v>
      </c>
      <c r="S97" s="28">
        <f>IFERROR(VLOOKUP($B97,S6M8!$A$1:$B$161,2,0),0)</f>
        <v>0</v>
      </c>
      <c r="T97" s="29">
        <f>IFERROR(VLOOKUP(S97,S6M8!$B$1:$C$161,2,0),0)</f>
        <v>0</v>
      </c>
      <c r="U97" s="29">
        <f>IFERROR(VLOOKUP(E97,S6M1!$B$1:$C$161,2,0),0)</f>
        <v>0</v>
      </c>
      <c r="V97" s="29">
        <f>IFERROR(VLOOKUP(G97,S6M2!$B$1:$C$161,2,0),0)</f>
        <v>0</v>
      </c>
      <c r="W97" s="29">
        <f>IFERROR(VLOOKUP(I97,S6M3!$B$1:$C$161,2,0),0)</f>
        <v>0</v>
      </c>
      <c r="X97" s="29">
        <f>IFERROR(VLOOKUP(K97,S6M4!$B$1:$C$161,2,0),0)</f>
        <v>0</v>
      </c>
      <c r="Y97" s="29">
        <f>IFERROR(VLOOKUP(M97,S6M5!$B$1:$C$161,2,0),0)</f>
        <v>0</v>
      </c>
      <c r="Z97" s="29">
        <f>IFERROR(VLOOKUP(O97,S6M6!$B$1:$C$161,2,0),0)</f>
        <v>0</v>
      </c>
      <c r="AA97" s="29">
        <f>IFERROR(VLOOKUP(Q97,S6M7!$B$1:$C$161,2,0),0)</f>
        <v>0</v>
      </c>
      <c r="AB97" s="29">
        <f>IFERROR(VLOOKUP(S97,S6M8!$B$1:$C$161,2,0),0)</f>
        <v>0</v>
      </c>
    </row>
    <row r="98">
      <c r="A98" s="7">
        <v>97.0</v>
      </c>
      <c r="B98" s="25"/>
      <c r="C98" s="26">
        <f t="shared" si="1"/>
        <v>0</v>
      </c>
      <c r="D98" s="27"/>
      <c r="E98" s="28">
        <f>IFERROR(VLOOKUP($B98,S6M1!$A$1:$B$161,2,0),0)</f>
        <v>0</v>
      </c>
      <c r="F98" s="29">
        <f>IFERROR(VLOOKUP(E98,S6M1!$B$1:$C$161,2,0),0)</f>
        <v>0</v>
      </c>
      <c r="G98" s="28">
        <f>IFERROR(VLOOKUP($B98,S6M2!$A$1:$B$161,2,0),0)</f>
        <v>0</v>
      </c>
      <c r="H98" s="29">
        <f>IFERROR(VLOOKUP(G98,S6M2!$B$1:$C$161,2,0),0)</f>
        <v>0</v>
      </c>
      <c r="I98" s="28">
        <f>IFERROR(VLOOKUP($B98,S6M3!$A$1:$B$161,2,0),0)</f>
        <v>0</v>
      </c>
      <c r="J98" s="29">
        <f>IFERROR(VLOOKUP(I98,S6M3!$B$1:$C$161,2,0),0)</f>
        <v>0</v>
      </c>
      <c r="K98" s="28">
        <f>IFERROR(VLOOKUP($B98,S6M4!$A$1:$B$161,2,0),0)</f>
        <v>0</v>
      </c>
      <c r="L98" s="29">
        <f>IFERROR(VLOOKUP(K98,S6M4!$B$1:$C$161,2,0),0)</f>
        <v>0</v>
      </c>
      <c r="M98" s="28">
        <f>IFERROR(VLOOKUP($B98,S6M5!$A$1:$B$161,2,0),0)</f>
        <v>0</v>
      </c>
      <c r="N98" s="29">
        <f>IFERROR(VLOOKUP(M98,S6M5!$B$1:$C$161,2,0),0)</f>
        <v>0</v>
      </c>
      <c r="O98" s="28">
        <f>IFERROR(VLOOKUP($B98,S6M6!$A$1:$B$161,2,0),0)</f>
        <v>0</v>
      </c>
      <c r="P98" s="29">
        <f>IFERROR(VLOOKUP(O98,S6M6!$B$1:$C$161,2,0),0)</f>
        <v>0</v>
      </c>
      <c r="Q98" s="28">
        <f>IFERROR(VLOOKUP($B98,S6M7!$A$1:$B$161,2,0),0)</f>
        <v>0</v>
      </c>
      <c r="R98" s="29">
        <f>IFERROR(VLOOKUP(Q98,S6M7!$B$1:$C$161,2,0),0)</f>
        <v>0</v>
      </c>
      <c r="S98" s="28">
        <f>IFERROR(VLOOKUP($B98,S6M8!$A$1:$B$161,2,0),0)</f>
        <v>0</v>
      </c>
      <c r="T98" s="29">
        <f>IFERROR(VLOOKUP(S98,S6M8!$B$1:$C$161,2,0),0)</f>
        <v>0</v>
      </c>
      <c r="U98" s="29">
        <f>IFERROR(VLOOKUP(E98,S6M1!$B$1:$C$161,2,0),0)</f>
        <v>0</v>
      </c>
      <c r="V98" s="29">
        <f>IFERROR(VLOOKUP(G98,S6M2!$B$1:$C$161,2,0),0)</f>
        <v>0</v>
      </c>
      <c r="W98" s="29">
        <f>IFERROR(VLOOKUP(I98,S6M3!$B$1:$C$161,2,0),0)</f>
        <v>0</v>
      </c>
      <c r="X98" s="29">
        <f>IFERROR(VLOOKUP(K98,S6M4!$B$1:$C$161,2,0),0)</f>
        <v>0</v>
      </c>
      <c r="Y98" s="29">
        <f>IFERROR(VLOOKUP(M98,S6M5!$B$1:$C$161,2,0),0)</f>
        <v>0</v>
      </c>
      <c r="Z98" s="29">
        <f>IFERROR(VLOOKUP(O98,S6M6!$B$1:$C$161,2,0),0)</f>
        <v>0</v>
      </c>
      <c r="AA98" s="29">
        <f>IFERROR(VLOOKUP(Q98,S6M7!$B$1:$C$161,2,0),0)</f>
        <v>0</v>
      </c>
      <c r="AB98" s="29">
        <f>IFERROR(VLOOKUP(S98,S6M8!$B$1:$C$161,2,0),0)</f>
        <v>0</v>
      </c>
    </row>
    <row r="99">
      <c r="A99" s="7">
        <v>98.0</v>
      </c>
      <c r="B99" s="25"/>
      <c r="C99" s="26">
        <f t="shared" si="1"/>
        <v>0</v>
      </c>
      <c r="D99" s="27"/>
      <c r="E99" s="28">
        <f>IFERROR(VLOOKUP($B99,S6M1!$A$1:$B$161,2,0),0)</f>
        <v>0</v>
      </c>
      <c r="F99" s="29">
        <f>IFERROR(VLOOKUP(E99,S6M1!$B$1:$C$161,2,0),0)</f>
        <v>0</v>
      </c>
      <c r="G99" s="28">
        <f>IFERROR(VLOOKUP($B99,S6M2!$A$1:$B$161,2,0),0)</f>
        <v>0</v>
      </c>
      <c r="H99" s="29">
        <f>IFERROR(VLOOKUP(G99,S6M2!$B$1:$C$161,2,0),0)</f>
        <v>0</v>
      </c>
      <c r="I99" s="28">
        <f>IFERROR(VLOOKUP($B99,S6M3!$A$1:$B$161,2,0),0)</f>
        <v>0</v>
      </c>
      <c r="J99" s="29">
        <f>IFERROR(VLOOKUP(I99,S6M3!$B$1:$C$161,2,0),0)</f>
        <v>0</v>
      </c>
      <c r="K99" s="28">
        <f>IFERROR(VLOOKUP($B99,S6M4!$A$1:$B$161,2,0),0)</f>
        <v>0</v>
      </c>
      <c r="L99" s="29">
        <f>IFERROR(VLOOKUP(K99,S6M4!$B$1:$C$161,2,0),0)</f>
        <v>0</v>
      </c>
      <c r="M99" s="28">
        <f>IFERROR(VLOOKUP($B99,S6M5!$A$1:$B$161,2,0),0)</f>
        <v>0</v>
      </c>
      <c r="N99" s="29">
        <f>IFERROR(VLOOKUP(M99,S6M5!$B$1:$C$161,2,0),0)</f>
        <v>0</v>
      </c>
      <c r="O99" s="28">
        <f>IFERROR(VLOOKUP($B99,S6M6!$A$1:$B$161,2,0),0)</f>
        <v>0</v>
      </c>
      <c r="P99" s="29">
        <f>IFERROR(VLOOKUP(O99,S6M6!$B$1:$C$161,2,0),0)</f>
        <v>0</v>
      </c>
      <c r="Q99" s="28">
        <f>IFERROR(VLOOKUP($B99,S6M7!$A$1:$B$161,2,0),0)</f>
        <v>0</v>
      </c>
      <c r="R99" s="29">
        <f>IFERROR(VLOOKUP(Q99,S6M7!$B$1:$C$161,2,0),0)</f>
        <v>0</v>
      </c>
      <c r="S99" s="28">
        <f>IFERROR(VLOOKUP($B99,S6M8!$A$1:$B$161,2,0),0)</f>
        <v>0</v>
      </c>
      <c r="T99" s="29">
        <f>IFERROR(VLOOKUP(S99,S6M8!$B$1:$C$161,2,0),0)</f>
        <v>0</v>
      </c>
      <c r="U99" s="29">
        <f>IFERROR(VLOOKUP(E99,S6M1!$B$1:$C$161,2,0),0)</f>
        <v>0</v>
      </c>
      <c r="V99" s="29">
        <f>IFERROR(VLOOKUP(G99,S6M2!$B$1:$C$161,2,0),0)</f>
        <v>0</v>
      </c>
      <c r="W99" s="29">
        <f>IFERROR(VLOOKUP(I99,S6M3!$B$1:$C$161,2,0),0)</f>
        <v>0</v>
      </c>
      <c r="X99" s="29">
        <f>IFERROR(VLOOKUP(K99,S6M4!$B$1:$C$161,2,0),0)</f>
        <v>0</v>
      </c>
      <c r="Y99" s="29">
        <f>IFERROR(VLOOKUP(M99,S6M5!$B$1:$C$161,2,0),0)</f>
        <v>0</v>
      </c>
      <c r="Z99" s="29">
        <f>IFERROR(VLOOKUP(O99,S6M6!$B$1:$C$161,2,0),0)</f>
        <v>0</v>
      </c>
      <c r="AA99" s="29">
        <f>IFERROR(VLOOKUP(Q99,S6M7!$B$1:$C$161,2,0),0)</f>
        <v>0</v>
      </c>
      <c r="AB99" s="29">
        <f>IFERROR(VLOOKUP(S99,S6M8!$B$1:$C$161,2,0),0)</f>
        <v>0</v>
      </c>
    </row>
    <row r="100">
      <c r="A100" s="7">
        <v>99.0</v>
      </c>
      <c r="B100" s="25"/>
      <c r="C100" s="26">
        <f t="shared" si="1"/>
        <v>0</v>
      </c>
      <c r="D100" s="27"/>
      <c r="E100" s="28">
        <f>IFERROR(VLOOKUP($B100,S6M1!$A$1:$B$161,2,0),0)</f>
        <v>0</v>
      </c>
      <c r="F100" s="29">
        <f>IFERROR(VLOOKUP(E100,S6M1!$B$1:$C$161,2,0),0)</f>
        <v>0</v>
      </c>
      <c r="G100" s="28">
        <f>IFERROR(VLOOKUP($B100,S6M2!$A$1:$B$161,2,0),0)</f>
        <v>0</v>
      </c>
      <c r="H100" s="29">
        <f>IFERROR(VLOOKUP(G100,S6M2!$B$1:$C$161,2,0),0)</f>
        <v>0</v>
      </c>
      <c r="I100" s="28">
        <f>IFERROR(VLOOKUP($B100,S6M3!$A$1:$B$161,2,0),0)</f>
        <v>0</v>
      </c>
      <c r="J100" s="29">
        <f>IFERROR(VLOOKUP(I100,S6M3!$B$1:$C$161,2,0),0)</f>
        <v>0</v>
      </c>
      <c r="K100" s="28">
        <f>IFERROR(VLOOKUP($B100,S6M4!$A$1:$B$161,2,0),0)</f>
        <v>0</v>
      </c>
      <c r="L100" s="29">
        <f>IFERROR(VLOOKUP(K100,S6M4!$B$1:$C$161,2,0),0)</f>
        <v>0</v>
      </c>
      <c r="M100" s="28">
        <f>IFERROR(VLOOKUP($B100,S6M5!$A$1:$B$161,2,0),0)</f>
        <v>0</v>
      </c>
      <c r="N100" s="29">
        <f>IFERROR(VLOOKUP(M100,S6M5!$B$1:$C$161,2,0),0)</f>
        <v>0</v>
      </c>
      <c r="O100" s="28">
        <f>IFERROR(VLOOKUP($B100,S6M6!$A$1:$B$161,2,0),0)</f>
        <v>0</v>
      </c>
      <c r="P100" s="29">
        <f>IFERROR(VLOOKUP(O100,S6M6!$B$1:$C$161,2,0),0)</f>
        <v>0</v>
      </c>
      <c r="Q100" s="28">
        <f>IFERROR(VLOOKUP($B100,S6M7!$A$1:$B$161,2,0),0)</f>
        <v>0</v>
      </c>
      <c r="R100" s="29">
        <f>IFERROR(VLOOKUP(Q100,S6M7!$B$1:$C$161,2,0),0)</f>
        <v>0</v>
      </c>
      <c r="S100" s="28">
        <f>IFERROR(VLOOKUP($B100,S6M8!$A$1:$B$161,2,0),0)</f>
        <v>0</v>
      </c>
      <c r="T100" s="29">
        <f>IFERROR(VLOOKUP(S100,S6M8!$B$1:$C$161,2,0),0)</f>
        <v>0</v>
      </c>
      <c r="U100" s="29">
        <f>IFERROR(VLOOKUP(E100,S6M1!$B$1:$C$161,2,0),0)</f>
        <v>0</v>
      </c>
      <c r="V100" s="29">
        <f>IFERROR(VLOOKUP(G100,S6M2!$B$1:$C$161,2,0),0)</f>
        <v>0</v>
      </c>
      <c r="W100" s="29">
        <f>IFERROR(VLOOKUP(I100,S6M3!$B$1:$C$161,2,0),0)</f>
        <v>0</v>
      </c>
      <c r="X100" s="29">
        <f>IFERROR(VLOOKUP(K100,S6M4!$B$1:$C$161,2,0),0)</f>
        <v>0</v>
      </c>
      <c r="Y100" s="29">
        <f>IFERROR(VLOOKUP(M100,S6M5!$B$1:$C$161,2,0),0)</f>
        <v>0</v>
      </c>
      <c r="Z100" s="29">
        <f>IFERROR(VLOOKUP(O100,S6M6!$B$1:$C$161,2,0),0)</f>
        <v>0</v>
      </c>
      <c r="AA100" s="29">
        <f>IFERROR(VLOOKUP(Q100,S6M7!$B$1:$C$161,2,0),0)</f>
        <v>0</v>
      </c>
      <c r="AB100" s="29">
        <f>IFERROR(VLOOKUP(S100,S6M8!$B$1:$C$161,2,0),0)</f>
        <v>0</v>
      </c>
    </row>
    <row r="101">
      <c r="A101" s="7">
        <v>100.0</v>
      </c>
      <c r="B101" s="25"/>
      <c r="C101" s="26">
        <f t="shared" si="1"/>
        <v>0</v>
      </c>
      <c r="D101" s="27"/>
      <c r="E101" s="37">
        <v>0.0</v>
      </c>
      <c r="F101" s="29">
        <f>IFERROR(VLOOKUP(E101,S6M1!$B$1:$C$161,2,0),0)</f>
        <v>0</v>
      </c>
      <c r="G101" s="28">
        <f>IFERROR(VLOOKUP($B101,S6M2!$A$1:$B$161,2,0),0)</f>
        <v>0</v>
      </c>
      <c r="H101" s="29">
        <f>IFERROR(VLOOKUP(G101,S6M2!$B$1:$C$161,2,0),0)</f>
        <v>0</v>
      </c>
      <c r="I101" s="28">
        <f>IFERROR(VLOOKUP($B101,S6M3!$A$1:$B$161,2,0),0)</f>
        <v>0</v>
      </c>
      <c r="J101" s="29">
        <f>IFERROR(VLOOKUP(I101,S6M3!$B$1:$C$161,2,0),0)</f>
        <v>0</v>
      </c>
      <c r="K101" s="28">
        <f>IFERROR(VLOOKUP($B101,S6M4!$A$1:$B$161,2,0),0)</f>
        <v>0</v>
      </c>
      <c r="L101" s="29">
        <f>IFERROR(VLOOKUP(K101,S6M4!$B$1:$C$161,2,0),0)</f>
        <v>0</v>
      </c>
      <c r="M101" s="28">
        <f>IFERROR(VLOOKUP($B101,S6M5!$A$1:$B$161,2,0),0)</f>
        <v>0</v>
      </c>
      <c r="N101" s="29">
        <f>IFERROR(VLOOKUP(M101,S6M5!$B$1:$C$161,2,0),0)</f>
        <v>0</v>
      </c>
      <c r="O101" s="28">
        <f>IFERROR(VLOOKUP($B101,S6M6!$A$1:$B$161,2,0),0)</f>
        <v>0</v>
      </c>
      <c r="P101" s="29">
        <f>IFERROR(VLOOKUP(O101,S6M6!$B$1:$C$161,2,0),0)</f>
        <v>0</v>
      </c>
      <c r="Q101" s="28">
        <f>IFERROR(VLOOKUP($B101,S6M7!$A$1:$B$161,2,0),0)</f>
        <v>0</v>
      </c>
      <c r="R101" s="29">
        <f>IFERROR(VLOOKUP(Q101,S6M7!$B$1:$C$161,2,0),0)</f>
        <v>0</v>
      </c>
      <c r="S101" s="28">
        <f>IFERROR(VLOOKUP($B101,S6M8!$A$1:$B$161,2,0),0)</f>
        <v>0</v>
      </c>
      <c r="T101" s="29">
        <f>IFERROR(VLOOKUP(S101,S6M8!$B$1:$C$161,2,0),0)</f>
        <v>0</v>
      </c>
      <c r="U101" s="29">
        <f>IFERROR(VLOOKUP(E101,S6M1!$B$1:$C$161,2,0),0)</f>
        <v>0</v>
      </c>
      <c r="V101" s="29">
        <f>IFERROR(VLOOKUP(G101,S6M2!$B$1:$C$161,2,0),0)</f>
        <v>0</v>
      </c>
      <c r="W101" s="29">
        <f>IFERROR(VLOOKUP(I101,S6M3!$B$1:$C$161,2,0),0)</f>
        <v>0</v>
      </c>
      <c r="X101" s="29">
        <f>IFERROR(VLOOKUP(K101,S6M4!$B$1:$C$161,2,0),0)</f>
        <v>0</v>
      </c>
      <c r="Y101" s="29">
        <f>IFERROR(VLOOKUP(M101,S6M5!$B$1:$C$161,2,0),0)</f>
        <v>0</v>
      </c>
      <c r="Z101" s="29">
        <f>IFERROR(VLOOKUP(O101,S6M6!$B$1:$C$161,2,0),0)</f>
        <v>0</v>
      </c>
      <c r="AA101" s="29">
        <f>IFERROR(VLOOKUP(Q101,S6M7!$B$1:$C$161,2,0),0)</f>
        <v>0</v>
      </c>
      <c r="AB101" s="29">
        <f>IFERROR(VLOOKUP(S101,S6M8!$B$1:$C$161,2,0),0)</f>
        <v>0</v>
      </c>
    </row>
    <row r="102">
      <c r="A102" s="7">
        <v>101.0</v>
      </c>
      <c r="B102" s="25"/>
      <c r="C102" s="26">
        <f t="shared" si="1"/>
        <v>0</v>
      </c>
      <c r="D102" s="27"/>
      <c r="E102" s="28">
        <f>IFERROR(VLOOKUP($B102,S6M1!$A$1:$B$161,2,0),0)</f>
        <v>0</v>
      </c>
      <c r="F102" s="29">
        <f>IFERROR(VLOOKUP(E102,S6M1!$B$1:$C$161,2,0),0)</f>
        <v>0</v>
      </c>
      <c r="G102" s="28">
        <f>IFERROR(VLOOKUP($B102,S6M2!$A$1:$B$161,2,0),0)</f>
        <v>0</v>
      </c>
      <c r="H102" s="29">
        <f>IFERROR(VLOOKUP(G102,S6M2!$B$1:$C$161,2,0),0)</f>
        <v>0</v>
      </c>
      <c r="I102" s="28">
        <f>IFERROR(VLOOKUP($B102,S6M3!$A$1:$B$161,2,0),0)</f>
        <v>0</v>
      </c>
      <c r="J102" s="29">
        <f>IFERROR(VLOOKUP(I102,S6M3!$B$1:$C$161,2,0),0)</f>
        <v>0</v>
      </c>
      <c r="K102" s="28">
        <f>IFERROR(VLOOKUP($B102,S6M4!$A$1:$B$161,2,0),0)</f>
        <v>0</v>
      </c>
      <c r="L102" s="29">
        <f>IFERROR(VLOOKUP(K102,S6M4!$B$1:$C$161,2,0),0)</f>
        <v>0</v>
      </c>
      <c r="M102" s="28">
        <f>IFERROR(VLOOKUP($B102,S6M5!$A$1:$B$161,2,0),0)</f>
        <v>0</v>
      </c>
      <c r="N102" s="29">
        <f>IFERROR(VLOOKUP(M102,S6M5!$B$1:$C$161,2,0),0)</f>
        <v>0</v>
      </c>
      <c r="O102" s="28">
        <f>IFERROR(VLOOKUP($B102,S6M6!$A$1:$B$161,2,0),0)</f>
        <v>0</v>
      </c>
      <c r="P102" s="29">
        <f>IFERROR(VLOOKUP(O102,S6M6!$B$1:$C$161,2,0),0)</f>
        <v>0</v>
      </c>
      <c r="Q102" s="28">
        <f>IFERROR(VLOOKUP($B102,S6M7!$A$1:$B$161,2,0),0)</f>
        <v>0</v>
      </c>
      <c r="R102" s="29">
        <f>IFERROR(VLOOKUP(Q102,S6M7!$B$1:$C$161,2,0),0)</f>
        <v>0</v>
      </c>
      <c r="S102" s="28">
        <f>IFERROR(VLOOKUP($B102,S6M8!$A$1:$B$161,2,0),0)</f>
        <v>0</v>
      </c>
      <c r="T102" s="29">
        <f>IFERROR(VLOOKUP(S102,S6M8!$B$1:$C$161,2,0),0)</f>
        <v>0</v>
      </c>
      <c r="U102" s="29">
        <f>IFERROR(VLOOKUP(E102,S6M1!$B$1:$C$161,2,0),0)</f>
        <v>0</v>
      </c>
      <c r="V102" s="29">
        <f>IFERROR(VLOOKUP(G102,S6M2!$B$1:$C$161,2,0),0)</f>
        <v>0</v>
      </c>
      <c r="W102" s="29">
        <f>IFERROR(VLOOKUP(I102,S6M3!$B$1:$C$161,2,0),0)</f>
        <v>0</v>
      </c>
      <c r="X102" s="29">
        <f>IFERROR(VLOOKUP(K102,S6M4!$B$1:$C$161,2,0),0)</f>
        <v>0</v>
      </c>
      <c r="Y102" s="29">
        <f>IFERROR(VLOOKUP(M102,S6M5!$B$1:$C$161,2,0),0)</f>
        <v>0</v>
      </c>
      <c r="Z102" s="29">
        <f>IFERROR(VLOOKUP(O102,S6M6!$B$1:$C$161,2,0),0)</f>
        <v>0</v>
      </c>
      <c r="AA102" s="29">
        <f>IFERROR(VLOOKUP(Q102,S6M7!$B$1:$C$161,2,0),0)</f>
        <v>0</v>
      </c>
      <c r="AB102" s="29">
        <f>IFERROR(VLOOKUP(S102,S6M8!$B$1:$C$161,2,0),0)</f>
        <v>0</v>
      </c>
    </row>
    <row r="103">
      <c r="A103" s="7">
        <v>102.0</v>
      </c>
      <c r="B103" s="25"/>
      <c r="C103" s="26">
        <f t="shared" si="1"/>
        <v>0</v>
      </c>
      <c r="D103" s="27"/>
      <c r="E103" s="28">
        <f>IFERROR(VLOOKUP($B103,S6M1!$A$1:$B$161,2,0),0)</f>
        <v>0</v>
      </c>
      <c r="F103" s="29">
        <f>IFERROR(VLOOKUP(E103,S6M1!$B$1:$C$161,2,0),0)</f>
        <v>0</v>
      </c>
      <c r="G103" s="28">
        <f>IFERROR(VLOOKUP($B103,S6M2!$A$1:$B$161,2,0),0)</f>
        <v>0</v>
      </c>
      <c r="H103" s="29">
        <f>IFERROR(VLOOKUP(G103,S6M2!$B$1:$C$161,2,0),0)</f>
        <v>0</v>
      </c>
      <c r="I103" s="28">
        <f>IFERROR(VLOOKUP($B103,S6M3!$A$1:$B$161,2,0),0)</f>
        <v>0</v>
      </c>
      <c r="J103" s="29">
        <f>IFERROR(VLOOKUP(I103,S6M3!$B$1:$C$161,2,0),0)</f>
        <v>0</v>
      </c>
      <c r="K103" s="28">
        <f>IFERROR(VLOOKUP($B103,S6M4!$A$1:$B$161,2,0),0)</f>
        <v>0</v>
      </c>
      <c r="L103" s="29">
        <f>IFERROR(VLOOKUP(K103,S6M4!$B$1:$C$161,2,0),0)</f>
        <v>0</v>
      </c>
      <c r="M103" s="28">
        <f>IFERROR(VLOOKUP($B103,S6M5!$A$1:$B$161,2,0),0)</f>
        <v>0</v>
      </c>
      <c r="N103" s="29">
        <f>IFERROR(VLOOKUP(M103,S6M5!$B$1:$C$161,2,0),0)</f>
        <v>0</v>
      </c>
      <c r="O103" s="28">
        <f>IFERROR(VLOOKUP($B103,S6M6!$A$1:$B$161,2,0),0)</f>
        <v>0</v>
      </c>
      <c r="P103" s="29">
        <f>IFERROR(VLOOKUP(O103,S6M6!$B$1:$C$161,2,0),0)</f>
        <v>0</v>
      </c>
      <c r="Q103" s="28">
        <f>IFERROR(VLOOKUP($B103,S6M7!$A$1:$B$161,2,0),0)</f>
        <v>0</v>
      </c>
      <c r="R103" s="29">
        <f>IFERROR(VLOOKUP(Q103,S6M7!$B$1:$C$161,2,0),0)</f>
        <v>0</v>
      </c>
      <c r="S103" s="28">
        <f>IFERROR(VLOOKUP($B103,S6M8!$A$1:$B$161,2,0),0)</f>
        <v>0</v>
      </c>
      <c r="T103" s="29">
        <f>IFERROR(VLOOKUP(S103,S6M8!$B$1:$C$161,2,0),0)</f>
        <v>0</v>
      </c>
      <c r="U103" s="29">
        <f>IFERROR(VLOOKUP(E103,S6M1!$B$1:$C$161,2,0),0)</f>
        <v>0</v>
      </c>
      <c r="V103" s="29">
        <f>IFERROR(VLOOKUP(G103,S6M2!$B$1:$C$161,2,0),0)</f>
        <v>0</v>
      </c>
      <c r="W103" s="29">
        <f>IFERROR(VLOOKUP(I103,S6M3!$B$1:$C$161,2,0),0)</f>
        <v>0</v>
      </c>
      <c r="X103" s="29">
        <f>IFERROR(VLOOKUP(K103,S6M4!$B$1:$C$161,2,0),0)</f>
        <v>0</v>
      </c>
      <c r="Y103" s="29">
        <f>IFERROR(VLOOKUP(M103,S6M5!$B$1:$C$161,2,0),0)</f>
        <v>0</v>
      </c>
      <c r="Z103" s="29">
        <f>IFERROR(VLOOKUP(O103,S6M6!$B$1:$C$161,2,0),0)</f>
        <v>0</v>
      </c>
      <c r="AA103" s="29">
        <f>IFERROR(VLOOKUP(Q103,S6M7!$B$1:$C$161,2,0),0)</f>
        <v>0</v>
      </c>
      <c r="AB103" s="29">
        <f>IFERROR(VLOOKUP(S103,S6M8!$B$1:$C$161,2,0),0)</f>
        <v>0</v>
      </c>
    </row>
    <row r="104">
      <c r="A104" s="7">
        <v>103.0</v>
      </c>
      <c r="B104" s="25"/>
      <c r="C104" s="26">
        <f t="shared" si="1"/>
        <v>0</v>
      </c>
      <c r="D104" s="27"/>
      <c r="E104" s="28">
        <f>IFERROR(VLOOKUP($B104,S6M1!$A$1:$B$161,2,0),0)</f>
        <v>0</v>
      </c>
      <c r="F104" s="29">
        <f>IFERROR(VLOOKUP(E104,S6M1!$B$1:$C$161,2,0),0)</f>
        <v>0</v>
      </c>
      <c r="G104" s="28">
        <f>IFERROR(VLOOKUP($B104,S6M2!$A$1:$B$161,2,0),0)</f>
        <v>0</v>
      </c>
      <c r="H104" s="29">
        <f>IFERROR(VLOOKUP(G104,S6M2!$B$1:$C$161,2,0),0)</f>
        <v>0</v>
      </c>
      <c r="I104" s="28">
        <f>IFERROR(VLOOKUP($B104,S6M3!$A$1:$B$161,2,0),0)</f>
        <v>0</v>
      </c>
      <c r="J104" s="29">
        <f>IFERROR(VLOOKUP(I104,S6M3!$B$1:$C$161,2,0),0)</f>
        <v>0</v>
      </c>
      <c r="K104" s="28">
        <f>IFERROR(VLOOKUP($B104,S6M4!$A$1:$B$161,2,0),0)</f>
        <v>0</v>
      </c>
      <c r="L104" s="29">
        <f>IFERROR(VLOOKUP(K104,S6M4!$B$1:$C$161,2,0),0)</f>
        <v>0</v>
      </c>
      <c r="M104" s="28">
        <f>IFERROR(VLOOKUP($B104,S6M5!$A$1:$B$161,2,0),0)</f>
        <v>0</v>
      </c>
      <c r="N104" s="29">
        <f>IFERROR(VLOOKUP(M104,S6M5!$B$1:$C$161,2,0),0)</f>
        <v>0</v>
      </c>
      <c r="O104" s="28">
        <f>IFERROR(VLOOKUP($B104,S6M6!$A$1:$B$161,2,0),0)</f>
        <v>0</v>
      </c>
      <c r="P104" s="29">
        <f>IFERROR(VLOOKUP(O104,S6M6!$B$1:$C$161,2,0),0)</f>
        <v>0</v>
      </c>
      <c r="Q104" s="28">
        <f>IFERROR(VLOOKUP($B104,S6M7!$A$1:$B$161,2,0),0)</f>
        <v>0</v>
      </c>
      <c r="R104" s="29">
        <f>IFERROR(VLOOKUP(Q104,S6M7!$B$1:$C$161,2,0),0)</f>
        <v>0</v>
      </c>
      <c r="S104" s="28">
        <f>IFERROR(VLOOKUP($B104,S6M8!$A$1:$B$161,2,0),0)</f>
        <v>0</v>
      </c>
      <c r="T104" s="29">
        <f>IFERROR(VLOOKUP(S104,S6M8!$B$1:$C$161,2,0),0)</f>
        <v>0</v>
      </c>
      <c r="U104" s="29">
        <f>IFERROR(VLOOKUP(E104,S6M1!$B$1:$C$161,2,0),0)</f>
        <v>0</v>
      </c>
      <c r="V104" s="29">
        <f>IFERROR(VLOOKUP(G104,S6M2!$B$1:$C$161,2,0),0)</f>
        <v>0</v>
      </c>
      <c r="W104" s="29">
        <f>IFERROR(VLOOKUP(I104,S6M3!$B$1:$C$161,2,0),0)</f>
        <v>0</v>
      </c>
      <c r="X104" s="29">
        <f>IFERROR(VLOOKUP(K104,S6M4!$B$1:$C$161,2,0),0)</f>
        <v>0</v>
      </c>
      <c r="Y104" s="29">
        <f>IFERROR(VLOOKUP(M104,S6M5!$B$1:$C$161,2,0),0)</f>
        <v>0</v>
      </c>
      <c r="Z104" s="29">
        <f>IFERROR(VLOOKUP(O104,S6M6!$B$1:$C$161,2,0),0)</f>
        <v>0</v>
      </c>
      <c r="AA104" s="29">
        <f>IFERROR(VLOOKUP(Q104,S6M7!$B$1:$C$161,2,0),0)</f>
        <v>0</v>
      </c>
      <c r="AB104" s="29">
        <f>IFERROR(VLOOKUP(S104,S6M8!$B$1:$C$161,2,0),0)</f>
        <v>0</v>
      </c>
    </row>
    <row r="105">
      <c r="A105" s="7">
        <v>104.0</v>
      </c>
      <c r="B105" s="25"/>
      <c r="C105" s="26">
        <f t="shared" si="1"/>
        <v>0</v>
      </c>
      <c r="D105" s="27"/>
      <c r="E105" s="28">
        <f>IFERROR(VLOOKUP($B105,S6M1!$A$1:$B$161,2,0),0)</f>
        <v>0</v>
      </c>
      <c r="F105" s="29">
        <f>IFERROR(VLOOKUP(E105,S6M1!$B$1:$C$161,2,0),0)</f>
        <v>0</v>
      </c>
      <c r="G105" s="28">
        <f>IFERROR(VLOOKUP($B105,S6M2!$A$1:$B$161,2,0),0)</f>
        <v>0</v>
      </c>
      <c r="H105" s="29">
        <f>IFERROR(VLOOKUP(G105,S6M2!$B$1:$C$161,2,0),0)</f>
        <v>0</v>
      </c>
      <c r="I105" s="28">
        <f>IFERROR(VLOOKUP($B105,S6M3!$A$1:$B$161,2,0),0)</f>
        <v>0</v>
      </c>
      <c r="J105" s="29">
        <f>IFERROR(VLOOKUP(I105,S6M3!$B$1:$C$161,2,0),0)</f>
        <v>0</v>
      </c>
      <c r="K105" s="28">
        <f>IFERROR(VLOOKUP($B105,S6M4!$A$1:$B$161,2,0),0)</f>
        <v>0</v>
      </c>
      <c r="L105" s="29">
        <f>IFERROR(VLOOKUP(K105,S6M4!$B$1:$C$161,2,0),0)</f>
        <v>0</v>
      </c>
      <c r="M105" s="28">
        <f>IFERROR(VLOOKUP($B105,S6M5!$A$1:$B$161,2,0),0)</f>
        <v>0</v>
      </c>
      <c r="N105" s="29">
        <f>IFERROR(VLOOKUP(M105,S6M5!$B$1:$C$161,2,0),0)</f>
        <v>0</v>
      </c>
      <c r="O105" s="28">
        <f>IFERROR(VLOOKUP($B105,S6M6!$A$1:$B$161,2,0),0)</f>
        <v>0</v>
      </c>
      <c r="P105" s="29">
        <f>IFERROR(VLOOKUP(O105,S6M6!$B$1:$C$161,2,0),0)</f>
        <v>0</v>
      </c>
      <c r="Q105" s="28">
        <f>IFERROR(VLOOKUP($B105,S6M7!$A$1:$B$161,2,0),0)</f>
        <v>0</v>
      </c>
      <c r="R105" s="29">
        <f>IFERROR(VLOOKUP(Q105,S6M7!$B$1:$C$161,2,0),0)</f>
        <v>0</v>
      </c>
      <c r="S105" s="28">
        <f>IFERROR(VLOOKUP($B105,S6M8!$A$1:$B$161,2,0),0)</f>
        <v>0</v>
      </c>
      <c r="T105" s="29">
        <f>IFERROR(VLOOKUP(S105,S6M8!$B$1:$C$161,2,0),0)</f>
        <v>0</v>
      </c>
      <c r="U105" s="29">
        <f>IFERROR(VLOOKUP(E105,S6M1!$B$1:$C$161,2,0),0)</f>
        <v>0</v>
      </c>
      <c r="V105" s="29">
        <f>IFERROR(VLOOKUP(G105,S6M2!$B$1:$C$161,2,0),0)</f>
        <v>0</v>
      </c>
      <c r="W105" s="29">
        <f>IFERROR(VLOOKUP(I105,S6M3!$B$1:$C$161,2,0),0)</f>
        <v>0</v>
      </c>
      <c r="X105" s="29">
        <f>IFERROR(VLOOKUP(K105,S6M4!$B$1:$C$161,2,0),0)</f>
        <v>0</v>
      </c>
      <c r="Y105" s="29">
        <f>IFERROR(VLOOKUP(M105,S6M5!$B$1:$C$161,2,0),0)</f>
        <v>0</v>
      </c>
      <c r="Z105" s="29">
        <f>IFERROR(VLOOKUP(O105,S6M6!$B$1:$C$161,2,0),0)</f>
        <v>0</v>
      </c>
      <c r="AA105" s="29">
        <f>IFERROR(VLOOKUP(Q105,S6M7!$B$1:$C$161,2,0),0)</f>
        <v>0</v>
      </c>
      <c r="AB105" s="29">
        <f>IFERROR(VLOOKUP(S105,S6M8!$B$1:$C$161,2,0),0)</f>
        <v>0</v>
      </c>
    </row>
    <row r="106">
      <c r="A106" s="7">
        <v>105.0</v>
      </c>
      <c r="B106" s="25"/>
      <c r="C106" s="26">
        <f t="shared" si="1"/>
        <v>0</v>
      </c>
      <c r="D106" s="27"/>
      <c r="E106" s="28">
        <f>IFERROR(VLOOKUP($B106,S6M1!$A$1:$B$161,2,0),0)</f>
        <v>0</v>
      </c>
      <c r="F106" s="29">
        <f>IFERROR(VLOOKUP(E106,S6M1!$B$1:$C$161,2,0),0)</f>
        <v>0</v>
      </c>
      <c r="G106" s="28">
        <f>IFERROR(VLOOKUP($B106,S6M2!$A$1:$B$161,2,0),0)</f>
        <v>0</v>
      </c>
      <c r="H106" s="29">
        <f>IFERROR(VLOOKUP(G106,S6M2!$B$1:$C$161,2,0),0)</f>
        <v>0</v>
      </c>
      <c r="I106" s="28">
        <f>IFERROR(VLOOKUP($B106,S6M3!$A$1:$B$161,2,0),0)</f>
        <v>0</v>
      </c>
      <c r="J106" s="29">
        <f>IFERROR(VLOOKUP(I106,S6M3!$B$1:$C$161,2,0),0)</f>
        <v>0</v>
      </c>
      <c r="K106" s="28">
        <f>IFERROR(VLOOKUP($B106,S6M4!$A$1:$B$161,2,0),0)</f>
        <v>0</v>
      </c>
      <c r="L106" s="29">
        <f>IFERROR(VLOOKUP(K106,S6M4!$B$1:$C$161,2,0),0)</f>
        <v>0</v>
      </c>
      <c r="M106" s="28">
        <f>IFERROR(VLOOKUP($B106,S6M5!$A$1:$B$161,2,0),0)</f>
        <v>0</v>
      </c>
      <c r="N106" s="29">
        <f>IFERROR(VLOOKUP(M106,S6M5!$B$1:$C$161,2,0),0)</f>
        <v>0</v>
      </c>
      <c r="O106" s="28">
        <f>IFERROR(VLOOKUP($B106,S6M6!$A$1:$B$161,2,0),0)</f>
        <v>0</v>
      </c>
      <c r="P106" s="29">
        <f>IFERROR(VLOOKUP(O106,S6M6!$B$1:$C$161,2,0),0)</f>
        <v>0</v>
      </c>
      <c r="Q106" s="28">
        <f>IFERROR(VLOOKUP($B106,S6M7!$A$1:$B$161,2,0),0)</f>
        <v>0</v>
      </c>
      <c r="R106" s="29">
        <f>IFERROR(VLOOKUP(Q106,S6M7!$B$1:$C$161,2,0),0)</f>
        <v>0</v>
      </c>
      <c r="S106" s="28">
        <f>IFERROR(VLOOKUP($B106,S6M8!$A$1:$B$161,2,0),0)</f>
        <v>0</v>
      </c>
      <c r="T106" s="29">
        <f>IFERROR(VLOOKUP(S106,S6M8!$B$1:$C$161,2,0),0)</f>
        <v>0</v>
      </c>
      <c r="U106" s="29">
        <f>IFERROR(VLOOKUP(E106,S6M1!$B$1:$C$161,2,0),0)</f>
        <v>0</v>
      </c>
      <c r="V106" s="29">
        <f>IFERROR(VLOOKUP(G106,S6M2!$B$1:$C$161,2,0),0)</f>
        <v>0</v>
      </c>
      <c r="W106" s="29">
        <f>IFERROR(VLOOKUP(I106,S6M3!$B$1:$C$161,2,0),0)</f>
        <v>0</v>
      </c>
      <c r="X106" s="29">
        <f>IFERROR(VLOOKUP(K106,S6M4!$B$1:$C$161,2,0),0)</f>
        <v>0</v>
      </c>
      <c r="Y106" s="29">
        <f>IFERROR(VLOOKUP(M106,S6M5!$B$1:$C$161,2,0),0)</f>
        <v>0</v>
      </c>
      <c r="Z106" s="29">
        <f>IFERROR(VLOOKUP(O106,S6M6!$B$1:$C$161,2,0),0)</f>
        <v>0</v>
      </c>
      <c r="AA106" s="29">
        <f>IFERROR(VLOOKUP(Q106,S6M7!$B$1:$C$161,2,0),0)</f>
        <v>0</v>
      </c>
      <c r="AB106" s="29">
        <f>IFERROR(VLOOKUP(S106,S6M8!$B$1:$C$161,2,0),0)</f>
        <v>0</v>
      </c>
    </row>
    <row r="107">
      <c r="A107" s="7">
        <v>106.0</v>
      </c>
      <c r="B107" s="25"/>
      <c r="C107" s="26">
        <f t="shared" si="1"/>
        <v>0</v>
      </c>
      <c r="D107" s="27"/>
      <c r="E107" s="28">
        <f>IFERROR(VLOOKUP($B107,S6M1!$A$1:$B$161,2,0),0)</f>
        <v>0</v>
      </c>
      <c r="F107" s="29">
        <f>IFERROR(VLOOKUP(E107,S6M1!$B$1:$C$161,2,0),0)</f>
        <v>0</v>
      </c>
      <c r="G107" s="28">
        <f>IFERROR(VLOOKUP($B107,S6M2!$A$1:$B$161,2,0),0)</f>
        <v>0</v>
      </c>
      <c r="H107" s="29">
        <f>IFERROR(VLOOKUP(G107,S6M2!$B$1:$C$161,2,0),0)</f>
        <v>0</v>
      </c>
      <c r="I107" s="28">
        <f>IFERROR(VLOOKUP($B107,S6M3!$A$1:$B$161,2,0),0)</f>
        <v>0</v>
      </c>
      <c r="J107" s="29">
        <f>IFERROR(VLOOKUP(I107,S6M3!$B$1:$C$161,2,0),0)</f>
        <v>0</v>
      </c>
      <c r="K107" s="28">
        <f>IFERROR(VLOOKUP($B107,S6M4!$A$1:$B$161,2,0),0)</f>
        <v>0</v>
      </c>
      <c r="L107" s="29">
        <f>IFERROR(VLOOKUP(K107,S6M4!$B$1:$C$161,2,0),0)</f>
        <v>0</v>
      </c>
      <c r="M107" s="28">
        <f>IFERROR(VLOOKUP($B107,S6M5!$A$1:$B$161,2,0),0)</f>
        <v>0</v>
      </c>
      <c r="N107" s="29">
        <f>IFERROR(VLOOKUP(M107,S6M5!$B$1:$C$161,2,0),0)</f>
        <v>0</v>
      </c>
      <c r="O107" s="28">
        <f>IFERROR(VLOOKUP($B107,S6M6!$A$1:$B$161,2,0),0)</f>
        <v>0</v>
      </c>
      <c r="P107" s="29">
        <f>IFERROR(VLOOKUP(O107,S6M6!$B$1:$C$161,2,0),0)</f>
        <v>0</v>
      </c>
      <c r="Q107" s="28">
        <f>IFERROR(VLOOKUP($B107,S6M7!$A$1:$B$161,2,0),0)</f>
        <v>0</v>
      </c>
      <c r="R107" s="29">
        <f>IFERROR(VLOOKUP(Q107,S6M7!$B$1:$C$161,2,0),0)</f>
        <v>0</v>
      </c>
      <c r="S107" s="28">
        <f>IFERROR(VLOOKUP($B107,S6M8!$A$1:$B$161,2,0),0)</f>
        <v>0</v>
      </c>
      <c r="T107" s="29">
        <f>IFERROR(VLOOKUP(S107,S6M8!$B$1:$C$161,2,0),0)</f>
        <v>0</v>
      </c>
      <c r="U107" s="29">
        <f>IFERROR(VLOOKUP(E107,S6M1!$B$1:$C$161,2,0),0)</f>
        <v>0</v>
      </c>
      <c r="V107" s="29">
        <f>IFERROR(VLOOKUP(G107,S6M2!$B$1:$C$161,2,0),0)</f>
        <v>0</v>
      </c>
      <c r="W107" s="29">
        <f>IFERROR(VLOOKUP(I107,S6M3!$B$1:$C$161,2,0),0)</f>
        <v>0</v>
      </c>
      <c r="X107" s="29">
        <f>IFERROR(VLOOKUP(K107,S6M4!$B$1:$C$161,2,0),0)</f>
        <v>0</v>
      </c>
      <c r="Y107" s="29">
        <f>IFERROR(VLOOKUP(M107,S6M5!$B$1:$C$161,2,0),0)</f>
        <v>0</v>
      </c>
      <c r="Z107" s="29">
        <f>IFERROR(VLOOKUP(O107,S6M6!$B$1:$C$161,2,0),0)</f>
        <v>0</v>
      </c>
      <c r="AA107" s="29">
        <f>IFERROR(VLOOKUP(Q107,S6M7!$B$1:$C$161,2,0),0)</f>
        <v>0</v>
      </c>
      <c r="AB107" s="29">
        <f>IFERROR(VLOOKUP(S107,S6M8!$B$1:$C$161,2,0),0)</f>
        <v>0</v>
      </c>
    </row>
    <row r="108">
      <c r="A108" s="7">
        <v>107.0</v>
      </c>
      <c r="B108" s="25"/>
      <c r="C108" s="26">
        <f t="shared" si="1"/>
        <v>0</v>
      </c>
      <c r="D108" s="27"/>
      <c r="E108" s="28">
        <f>IFERROR(VLOOKUP($B108,S6M1!$A$1:$B$161,2,0),0)</f>
        <v>0</v>
      </c>
      <c r="F108" s="29">
        <f>IFERROR(VLOOKUP(E108,S6M1!$B$1:$C$161,2,0),0)</f>
        <v>0</v>
      </c>
      <c r="G108" s="28">
        <f>IFERROR(VLOOKUP($B108,S6M2!$A$1:$B$161,2,0),0)</f>
        <v>0</v>
      </c>
      <c r="H108" s="29">
        <f>IFERROR(VLOOKUP(G108,S6M2!$B$1:$C$161,2,0),0)</f>
        <v>0</v>
      </c>
      <c r="I108" s="28">
        <f>IFERROR(VLOOKUP($B108,S6M3!$A$1:$B$161,2,0),0)</f>
        <v>0</v>
      </c>
      <c r="J108" s="29">
        <f>IFERROR(VLOOKUP(I108,S6M3!$B$1:$C$161,2,0),0)</f>
        <v>0</v>
      </c>
      <c r="K108" s="28">
        <f>IFERROR(VLOOKUP($B108,S6M4!$A$1:$B$161,2,0),0)</f>
        <v>0</v>
      </c>
      <c r="L108" s="29">
        <f>IFERROR(VLOOKUP(K108,S6M4!$B$1:$C$161,2,0),0)</f>
        <v>0</v>
      </c>
      <c r="M108" s="28">
        <f>IFERROR(VLOOKUP($B108,S6M5!$A$1:$B$161,2,0),0)</f>
        <v>0</v>
      </c>
      <c r="N108" s="29">
        <f>IFERROR(VLOOKUP(M108,S6M5!$B$1:$C$161,2,0),0)</f>
        <v>0</v>
      </c>
      <c r="O108" s="28">
        <f>IFERROR(VLOOKUP($B108,S6M6!$A$1:$B$161,2,0),0)</f>
        <v>0</v>
      </c>
      <c r="P108" s="29">
        <f>IFERROR(VLOOKUP(O108,S6M6!$B$1:$C$161,2,0),0)</f>
        <v>0</v>
      </c>
      <c r="Q108" s="28">
        <f>IFERROR(VLOOKUP($B108,S6M7!$A$1:$B$161,2,0),0)</f>
        <v>0</v>
      </c>
      <c r="R108" s="29">
        <f>IFERROR(VLOOKUP(Q108,S6M7!$B$1:$C$161,2,0),0)</f>
        <v>0</v>
      </c>
      <c r="S108" s="28">
        <f>IFERROR(VLOOKUP($B108,S6M8!$A$1:$B$161,2,0),0)</f>
        <v>0</v>
      </c>
      <c r="T108" s="29">
        <f>IFERROR(VLOOKUP(S108,S6M8!$B$1:$C$161,2,0),0)</f>
        <v>0</v>
      </c>
      <c r="U108" s="29">
        <f>IFERROR(VLOOKUP(E108,S6M1!$B$1:$C$161,2,0),0)</f>
        <v>0</v>
      </c>
      <c r="V108" s="29">
        <f>IFERROR(VLOOKUP(G108,S6M2!$B$1:$C$161,2,0),0)</f>
        <v>0</v>
      </c>
      <c r="W108" s="29">
        <f>IFERROR(VLOOKUP(I108,S6M3!$B$1:$C$161,2,0),0)</f>
        <v>0</v>
      </c>
      <c r="X108" s="29">
        <f>IFERROR(VLOOKUP(K108,S6M4!$B$1:$C$161,2,0),0)</f>
        <v>0</v>
      </c>
      <c r="Y108" s="29">
        <f>IFERROR(VLOOKUP(M108,S6M5!$B$1:$C$161,2,0),0)</f>
        <v>0</v>
      </c>
      <c r="Z108" s="29">
        <f>IFERROR(VLOOKUP(O108,S6M6!$B$1:$C$161,2,0),0)</f>
        <v>0</v>
      </c>
      <c r="AA108" s="29">
        <f>IFERROR(VLOOKUP(Q108,S6M7!$B$1:$C$161,2,0),0)</f>
        <v>0</v>
      </c>
      <c r="AB108" s="29">
        <f>IFERROR(VLOOKUP(S108,S6M8!$B$1:$C$161,2,0),0)</f>
        <v>0</v>
      </c>
    </row>
    <row r="109">
      <c r="A109" s="7">
        <v>108.0</v>
      </c>
      <c r="B109" s="25"/>
      <c r="C109" s="26">
        <f t="shared" si="1"/>
        <v>0</v>
      </c>
      <c r="D109" s="27"/>
      <c r="E109" s="28">
        <f>IFERROR(VLOOKUP($B109,S6M1!$A$1:$B$161,2,0),0)</f>
        <v>0</v>
      </c>
      <c r="F109" s="29">
        <f>IFERROR(VLOOKUP(E109,S6M1!$B$1:$C$161,2,0),0)</f>
        <v>0</v>
      </c>
      <c r="G109" s="28">
        <f>IFERROR(VLOOKUP($B109,S6M2!$A$1:$B$161,2,0),0)</f>
        <v>0</v>
      </c>
      <c r="H109" s="29">
        <f>IFERROR(VLOOKUP(G109,S6M2!$B$1:$C$161,2,0),0)</f>
        <v>0</v>
      </c>
      <c r="I109" s="28">
        <f>IFERROR(VLOOKUP($B109,S6M3!$A$1:$B$161,2,0),0)</f>
        <v>0</v>
      </c>
      <c r="J109" s="29">
        <f>IFERROR(VLOOKUP(I109,S6M3!$B$1:$C$161,2,0),0)</f>
        <v>0</v>
      </c>
      <c r="K109" s="28">
        <f>IFERROR(VLOOKUP($B109,S6M4!$A$1:$B$161,2,0),0)</f>
        <v>0</v>
      </c>
      <c r="L109" s="29">
        <f>IFERROR(VLOOKUP(K109,S6M4!$B$1:$C$161,2,0),0)</f>
        <v>0</v>
      </c>
      <c r="M109" s="28">
        <f>IFERROR(VLOOKUP($B109,S6M5!$A$1:$B$161,2,0),0)</f>
        <v>0</v>
      </c>
      <c r="N109" s="29">
        <f>IFERROR(VLOOKUP(M109,S6M5!$B$1:$C$161,2,0),0)</f>
        <v>0</v>
      </c>
      <c r="O109" s="28">
        <f>IFERROR(VLOOKUP($B109,S6M6!$A$1:$B$161,2,0),0)</f>
        <v>0</v>
      </c>
      <c r="P109" s="29">
        <f>IFERROR(VLOOKUP(O109,S6M6!$B$1:$C$161,2,0),0)</f>
        <v>0</v>
      </c>
      <c r="Q109" s="28">
        <f>IFERROR(VLOOKUP($B109,S6M7!$A$1:$B$161,2,0),0)</f>
        <v>0</v>
      </c>
      <c r="R109" s="29">
        <f>IFERROR(VLOOKUP(Q109,S6M7!$B$1:$C$161,2,0),0)</f>
        <v>0</v>
      </c>
      <c r="S109" s="28">
        <f>IFERROR(VLOOKUP($B109,S6M8!$A$1:$B$161,2,0),0)</f>
        <v>0</v>
      </c>
      <c r="T109" s="29">
        <f>IFERROR(VLOOKUP(S109,S6M8!$B$1:$C$161,2,0),0)</f>
        <v>0</v>
      </c>
      <c r="U109" s="29">
        <f>IFERROR(VLOOKUP(E109,S6M1!$B$1:$C$161,2,0),0)</f>
        <v>0</v>
      </c>
      <c r="V109" s="29">
        <f>IFERROR(VLOOKUP(G109,S6M2!$B$1:$C$161,2,0),0)</f>
        <v>0</v>
      </c>
      <c r="W109" s="29">
        <f>IFERROR(VLOOKUP(I109,S6M3!$B$1:$C$161,2,0),0)</f>
        <v>0</v>
      </c>
      <c r="X109" s="29">
        <f>IFERROR(VLOOKUP(K109,S6M4!$B$1:$C$161,2,0),0)</f>
        <v>0</v>
      </c>
      <c r="Y109" s="29">
        <f>IFERROR(VLOOKUP(M109,S6M5!$B$1:$C$161,2,0),0)</f>
        <v>0</v>
      </c>
      <c r="Z109" s="29">
        <f>IFERROR(VLOOKUP(O109,S6M6!$B$1:$C$161,2,0),0)</f>
        <v>0</v>
      </c>
      <c r="AA109" s="29">
        <f>IFERROR(VLOOKUP(Q109,S6M7!$B$1:$C$161,2,0),0)</f>
        <v>0</v>
      </c>
      <c r="AB109" s="29">
        <f>IFERROR(VLOOKUP(S109,S6M8!$B$1:$C$161,2,0),0)</f>
        <v>0</v>
      </c>
    </row>
    <row r="110">
      <c r="A110" s="7">
        <v>109.0</v>
      </c>
      <c r="B110" s="25"/>
      <c r="C110" s="26">
        <f t="shared" si="1"/>
        <v>0</v>
      </c>
      <c r="D110" s="27"/>
      <c r="E110" s="28">
        <f>IFERROR(VLOOKUP($B110,S6M1!$A$1:$B$161,2,0),0)</f>
        <v>0</v>
      </c>
      <c r="F110" s="29">
        <f>IFERROR(VLOOKUP(E110,S6M1!$B$1:$C$161,2,0),0)</f>
        <v>0</v>
      </c>
      <c r="G110" s="28">
        <f>IFERROR(VLOOKUP($B110,S6M2!$A$1:$B$161,2,0),0)</f>
        <v>0</v>
      </c>
      <c r="H110" s="29">
        <f>IFERROR(VLOOKUP(G110,S6M2!$B$1:$C$161,2,0),0)</f>
        <v>0</v>
      </c>
      <c r="I110" s="28">
        <f>IFERROR(VLOOKUP($B110,S6M3!$A$1:$B$161,2,0),0)</f>
        <v>0</v>
      </c>
      <c r="J110" s="29">
        <f>IFERROR(VLOOKUP(I110,S6M3!$B$1:$C$161,2,0),0)</f>
        <v>0</v>
      </c>
      <c r="K110" s="28">
        <f>IFERROR(VLOOKUP($B110,S6M4!$A$1:$B$161,2,0),0)</f>
        <v>0</v>
      </c>
      <c r="L110" s="29">
        <f>IFERROR(VLOOKUP(K110,S6M4!$B$1:$C$161,2,0),0)</f>
        <v>0</v>
      </c>
      <c r="M110" s="28">
        <f>IFERROR(VLOOKUP($B110,S6M5!$A$1:$B$161,2,0),0)</f>
        <v>0</v>
      </c>
      <c r="N110" s="29">
        <f>IFERROR(VLOOKUP(M110,S6M5!$B$1:$C$161,2,0),0)</f>
        <v>0</v>
      </c>
      <c r="O110" s="28">
        <f>IFERROR(VLOOKUP($B110,S6M6!$A$1:$B$161,2,0),0)</f>
        <v>0</v>
      </c>
      <c r="P110" s="29">
        <f>IFERROR(VLOOKUP(O110,S6M6!$B$1:$C$161,2,0),0)</f>
        <v>0</v>
      </c>
      <c r="Q110" s="28">
        <f>IFERROR(VLOOKUP($B110,S6M7!$A$1:$B$161,2,0),0)</f>
        <v>0</v>
      </c>
      <c r="R110" s="29">
        <f>IFERROR(VLOOKUP(Q110,S6M7!$B$1:$C$161,2,0),0)</f>
        <v>0</v>
      </c>
      <c r="S110" s="28">
        <f>IFERROR(VLOOKUP($B110,S6M8!$A$1:$B$161,2,0),0)</f>
        <v>0</v>
      </c>
      <c r="T110" s="29">
        <f>IFERROR(VLOOKUP(S110,S6M8!$B$1:$C$161,2,0),0)</f>
        <v>0</v>
      </c>
      <c r="U110" s="29">
        <f>IFERROR(VLOOKUP(E110,S6M1!$B$1:$C$161,2,0),0)</f>
        <v>0</v>
      </c>
      <c r="V110" s="29">
        <f>IFERROR(VLOOKUP(G110,S6M2!$B$1:$C$161,2,0),0)</f>
        <v>0</v>
      </c>
      <c r="W110" s="29">
        <f>IFERROR(VLOOKUP(I110,S6M3!$B$1:$C$161,2,0),0)</f>
        <v>0</v>
      </c>
      <c r="X110" s="29">
        <f>IFERROR(VLOOKUP(K110,S6M4!$B$1:$C$161,2,0),0)</f>
        <v>0</v>
      </c>
      <c r="Y110" s="29">
        <f>IFERROR(VLOOKUP(M110,S6M5!$B$1:$C$161,2,0),0)</f>
        <v>0</v>
      </c>
      <c r="Z110" s="29">
        <f>IFERROR(VLOOKUP(O110,S6M6!$B$1:$C$161,2,0),0)</f>
        <v>0</v>
      </c>
      <c r="AA110" s="29">
        <f>IFERROR(VLOOKUP(Q110,S6M7!$B$1:$C$161,2,0),0)</f>
        <v>0</v>
      </c>
      <c r="AB110" s="29">
        <f>IFERROR(VLOOKUP(S110,S6M8!$B$1:$C$161,2,0),0)</f>
        <v>0</v>
      </c>
    </row>
    <row r="111">
      <c r="A111" s="7">
        <v>110.0</v>
      </c>
      <c r="B111" s="25"/>
      <c r="C111" s="26">
        <f t="shared" si="1"/>
        <v>0</v>
      </c>
      <c r="D111" s="27"/>
      <c r="E111" s="28">
        <f>IFERROR(VLOOKUP($B111,S6M1!$A$1:$B$161,2,0),0)</f>
        <v>0</v>
      </c>
      <c r="F111" s="29">
        <f>IFERROR(VLOOKUP(E111,S6M1!$B$1:$C$161,2,0),0)</f>
        <v>0</v>
      </c>
      <c r="G111" s="28">
        <f>IFERROR(VLOOKUP($B111,S6M2!$A$1:$B$161,2,0),0)</f>
        <v>0</v>
      </c>
      <c r="H111" s="29">
        <f>IFERROR(VLOOKUP(G111,S6M2!$B$1:$C$161,2,0),0)</f>
        <v>0</v>
      </c>
      <c r="I111" s="28">
        <f>IFERROR(VLOOKUP($B111,S6M3!$A$1:$B$161,2,0),0)</f>
        <v>0</v>
      </c>
      <c r="J111" s="29">
        <f>IFERROR(VLOOKUP(I111,S6M3!$B$1:$C$161,2,0),0)</f>
        <v>0</v>
      </c>
      <c r="K111" s="28">
        <f>IFERROR(VLOOKUP($B111,S6M4!$A$1:$B$161,2,0),0)</f>
        <v>0</v>
      </c>
      <c r="L111" s="29">
        <f>IFERROR(VLOOKUP(K111,S6M4!$B$1:$C$161,2,0),0)</f>
        <v>0</v>
      </c>
      <c r="M111" s="28">
        <f>IFERROR(VLOOKUP($B111,S6M5!$A$1:$B$161,2,0),0)</f>
        <v>0</v>
      </c>
      <c r="N111" s="29">
        <f>IFERROR(VLOOKUP(M111,S6M5!$B$1:$C$161,2,0),0)</f>
        <v>0</v>
      </c>
      <c r="O111" s="28">
        <f>IFERROR(VLOOKUP($B111,S6M6!$A$1:$B$161,2,0),0)</f>
        <v>0</v>
      </c>
      <c r="P111" s="29">
        <f>IFERROR(VLOOKUP(O111,S6M6!$B$1:$C$161,2,0),0)</f>
        <v>0</v>
      </c>
      <c r="Q111" s="28">
        <f>IFERROR(VLOOKUP($B111,S6M7!$A$1:$B$161,2,0),0)</f>
        <v>0</v>
      </c>
      <c r="R111" s="29">
        <f>IFERROR(VLOOKUP(Q111,S6M7!$B$1:$C$161,2,0),0)</f>
        <v>0</v>
      </c>
      <c r="S111" s="28">
        <f>IFERROR(VLOOKUP($B111,S6M8!$A$1:$B$161,2,0),0)</f>
        <v>0</v>
      </c>
      <c r="T111" s="29">
        <f>IFERROR(VLOOKUP(S111,S6M8!$B$1:$C$161,2,0),0)</f>
        <v>0</v>
      </c>
      <c r="U111" s="29">
        <f>IFERROR(VLOOKUP(E111,S6M1!$B$1:$C$161,2,0),0)</f>
        <v>0</v>
      </c>
      <c r="V111" s="29">
        <f>IFERROR(VLOOKUP(G111,S6M2!$B$1:$C$161,2,0),0)</f>
        <v>0</v>
      </c>
      <c r="W111" s="29">
        <f>IFERROR(VLOOKUP(I111,S6M3!$B$1:$C$161,2,0),0)</f>
        <v>0</v>
      </c>
      <c r="X111" s="29">
        <f>IFERROR(VLOOKUP(K111,S6M4!$B$1:$C$161,2,0),0)</f>
        <v>0</v>
      </c>
      <c r="Y111" s="29">
        <f>IFERROR(VLOOKUP(M111,S6M5!$B$1:$C$161,2,0),0)</f>
        <v>0</v>
      </c>
      <c r="Z111" s="29">
        <f>IFERROR(VLOOKUP(O111,S6M6!$B$1:$C$161,2,0),0)</f>
        <v>0</v>
      </c>
      <c r="AA111" s="29">
        <f>IFERROR(VLOOKUP(Q111,S6M7!$B$1:$C$161,2,0),0)</f>
        <v>0</v>
      </c>
      <c r="AB111" s="29">
        <f>IFERROR(VLOOKUP(S111,S6M8!$B$1:$C$161,2,0),0)</f>
        <v>0</v>
      </c>
    </row>
    <row r="112">
      <c r="A112" s="7">
        <v>111.0</v>
      </c>
      <c r="B112" s="25"/>
      <c r="C112" s="26">
        <f t="shared" si="1"/>
        <v>0</v>
      </c>
      <c r="D112" s="27"/>
      <c r="E112" s="28">
        <f>IFERROR(VLOOKUP($B112,S6M1!$A$1:$B$161,2,0),0)</f>
        <v>0</v>
      </c>
      <c r="F112" s="29">
        <f>IFERROR(VLOOKUP(E112,S6M1!$B$1:$C$161,2,0),0)</f>
        <v>0</v>
      </c>
      <c r="G112" s="28">
        <f>IFERROR(VLOOKUP($B112,S6M2!$A$1:$B$161,2,0),0)</f>
        <v>0</v>
      </c>
      <c r="H112" s="29">
        <f>IFERROR(VLOOKUP(G112,S6M2!$B$1:$C$161,2,0),0)</f>
        <v>0</v>
      </c>
      <c r="I112" s="28">
        <f>IFERROR(VLOOKUP($B112,S6M3!$A$1:$B$161,2,0),0)</f>
        <v>0</v>
      </c>
      <c r="J112" s="29">
        <f>IFERROR(VLOOKUP(I112,S6M3!$B$1:$C$161,2,0),0)</f>
        <v>0</v>
      </c>
      <c r="K112" s="28">
        <f>IFERROR(VLOOKUP($B112,S6M4!$A$1:$B$161,2,0),0)</f>
        <v>0</v>
      </c>
      <c r="L112" s="29">
        <f>IFERROR(VLOOKUP(K112,S6M4!$B$1:$C$161,2,0),0)</f>
        <v>0</v>
      </c>
      <c r="M112" s="28">
        <f>IFERROR(VLOOKUP($B112,S6M5!$A$1:$B$161,2,0),0)</f>
        <v>0</v>
      </c>
      <c r="N112" s="29">
        <f>IFERROR(VLOOKUP(M112,S6M5!$B$1:$C$161,2,0),0)</f>
        <v>0</v>
      </c>
      <c r="O112" s="28">
        <f>IFERROR(VLOOKUP($B112,S6M6!$A$1:$B$161,2,0),0)</f>
        <v>0</v>
      </c>
      <c r="P112" s="29">
        <f>IFERROR(VLOOKUP(O112,S6M6!$B$1:$C$161,2,0),0)</f>
        <v>0</v>
      </c>
      <c r="Q112" s="28">
        <f>IFERROR(VLOOKUP($B112,S6M7!$A$1:$B$161,2,0),0)</f>
        <v>0</v>
      </c>
      <c r="R112" s="29">
        <f>IFERROR(VLOOKUP(Q112,S6M7!$B$1:$C$161,2,0),0)</f>
        <v>0</v>
      </c>
      <c r="S112" s="28">
        <f>IFERROR(VLOOKUP($B112,S6M8!$A$1:$B$161,2,0),0)</f>
        <v>0</v>
      </c>
      <c r="T112" s="29">
        <f>IFERROR(VLOOKUP(S112,S6M8!$B$1:$C$161,2,0),0)</f>
        <v>0</v>
      </c>
      <c r="U112" s="29">
        <f>IFERROR(VLOOKUP(E112,S6M1!$B$1:$C$161,2,0),0)</f>
        <v>0</v>
      </c>
      <c r="V112" s="29">
        <f>IFERROR(VLOOKUP(G112,S6M2!$B$1:$C$161,2,0),0)</f>
        <v>0</v>
      </c>
      <c r="W112" s="29">
        <f>IFERROR(VLOOKUP(I112,S6M3!$B$1:$C$161,2,0),0)</f>
        <v>0</v>
      </c>
      <c r="X112" s="29">
        <f>IFERROR(VLOOKUP(K112,S6M4!$B$1:$C$161,2,0),0)</f>
        <v>0</v>
      </c>
      <c r="Y112" s="29">
        <f>IFERROR(VLOOKUP(M112,S6M5!$B$1:$C$161,2,0),0)</f>
        <v>0</v>
      </c>
      <c r="Z112" s="29">
        <f>IFERROR(VLOOKUP(O112,S6M6!$B$1:$C$161,2,0),0)</f>
        <v>0</v>
      </c>
      <c r="AA112" s="29">
        <f>IFERROR(VLOOKUP(Q112,S6M7!$B$1:$C$161,2,0),0)</f>
        <v>0</v>
      </c>
      <c r="AB112" s="29">
        <f>IFERROR(VLOOKUP(S112,S6M8!$B$1:$C$161,2,0),0)</f>
        <v>0</v>
      </c>
    </row>
    <row r="113">
      <c r="A113" s="7">
        <v>112.0</v>
      </c>
      <c r="B113" s="25"/>
      <c r="C113" s="26">
        <f t="shared" si="1"/>
        <v>0</v>
      </c>
      <c r="D113" s="27"/>
      <c r="E113" s="28">
        <f>IFERROR(VLOOKUP($B113,S6M1!$A$1:$B$161,2,0),0)</f>
        <v>0</v>
      </c>
      <c r="F113" s="29">
        <f>IFERROR(VLOOKUP(E113,S6M1!$B$1:$C$161,2,0),0)</f>
        <v>0</v>
      </c>
      <c r="G113" s="28">
        <f>IFERROR(VLOOKUP($B113,S6M2!$A$1:$B$161,2,0),0)</f>
        <v>0</v>
      </c>
      <c r="H113" s="29">
        <f>IFERROR(VLOOKUP(G113,S6M2!$B$1:$C$161,2,0),0)</f>
        <v>0</v>
      </c>
      <c r="I113" s="28">
        <f>IFERROR(VLOOKUP($B113,S6M3!$A$1:$B$161,2,0),0)</f>
        <v>0</v>
      </c>
      <c r="J113" s="29">
        <f>IFERROR(VLOOKUP(I113,S6M3!$B$1:$C$161,2,0),0)</f>
        <v>0</v>
      </c>
      <c r="K113" s="28">
        <f>IFERROR(VLOOKUP($B113,S6M4!$A$1:$B$161,2,0),0)</f>
        <v>0</v>
      </c>
      <c r="L113" s="29">
        <f>IFERROR(VLOOKUP(K113,S6M4!$B$1:$C$161,2,0),0)</f>
        <v>0</v>
      </c>
      <c r="M113" s="28">
        <f>IFERROR(VLOOKUP($B113,S6M5!$A$1:$B$161,2,0),0)</f>
        <v>0</v>
      </c>
      <c r="N113" s="29">
        <f>IFERROR(VLOOKUP(M113,S6M5!$B$1:$C$161,2,0),0)</f>
        <v>0</v>
      </c>
      <c r="O113" s="28">
        <f>IFERROR(VLOOKUP($B113,S6M6!$A$1:$B$161,2,0),0)</f>
        <v>0</v>
      </c>
      <c r="P113" s="29">
        <f>IFERROR(VLOOKUP(O113,S6M6!$B$1:$C$161,2,0),0)</f>
        <v>0</v>
      </c>
      <c r="Q113" s="28">
        <f>IFERROR(VLOOKUP($B113,S6M7!$A$1:$B$161,2,0),0)</f>
        <v>0</v>
      </c>
      <c r="R113" s="29">
        <f>IFERROR(VLOOKUP(Q113,S6M7!$B$1:$C$161,2,0),0)</f>
        <v>0</v>
      </c>
      <c r="S113" s="28">
        <f>IFERROR(VLOOKUP($B113,S6M8!$A$1:$B$161,2,0),0)</f>
        <v>0</v>
      </c>
      <c r="T113" s="29">
        <f>IFERROR(VLOOKUP(S113,S6M8!$B$1:$C$161,2,0),0)</f>
        <v>0</v>
      </c>
      <c r="U113" s="29">
        <f>IFERROR(VLOOKUP(E113,S6M1!$B$1:$C$161,2,0),0)</f>
        <v>0</v>
      </c>
      <c r="V113" s="29">
        <f>IFERROR(VLOOKUP(G113,S6M2!$B$1:$C$161,2,0),0)</f>
        <v>0</v>
      </c>
      <c r="W113" s="29">
        <f>IFERROR(VLOOKUP(I113,S6M3!$B$1:$C$161,2,0),0)</f>
        <v>0</v>
      </c>
      <c r="X113" s="29">
        <f>IFERROR(VLOOKUP(K113,S6M4!$B$1:$C$161,2,0),0)</f>
        <v>0</v>
      </c>
      <c r="Y113" s="29">
        <f>IFERROR(VLOOKUP(M113,S6M5!$B$1:$C$161,2,0),0)</f>
        <v>0</v>
      </c>
      <c r="Z113" s="29">
        <f>IFERROR(VLOOKUP(O113,S6M6!$B$1:$C$161,2,0),0)</f>
        <v>0</v>
      </c>
      <c r="AA113" s="29">
        <f>IFERROR(VLOOKUP(Q113,S6M7!$B$1:$C$161,2,0),0)</f>
        <v>0</v>
      </c>
      <c r="AB113" s="29">
        <f>IFERROR(VLOOKUP(S113,S6M8!$B$1:$C$161,2,0),0)</f>
        <v>0</v>
      </c>
    </row>
    <row r="114">
      <c r="A114" s="7">
        <v>113.0</v>
      </c>
      <c r="B114" s="25"/>
      <c r="C114" s="26">
        <f t="shared" si="1"/>
        <v>0</v>
      </c>
      <c r="D114" s="27"/>
      <c r="E114" s="28">
        <f>IFERROR(VLOOKUP($B114,S6M1!$A$1:$B$161,2,0),0)</f>
        <v>0</v>
      </c>
      <c r="F114" s="29">
        <f>IFERROR(VLOOKUP(E114,S6M1!$B$1:$C$161,2,0),0)</f>
        <v>0</v>
      </c>
      <c r="G114" s="28">
        <f>IFERROR(VLOOKUP($B114,S6M2!$A$1:$B$161,2,0),0)</f>
        <v>0</v>
      </c>
      <c r="H114" s="29">
        <f>IFERROR(VLOOKUP(G114,S6M2!$B$1:$C$161,2,0),0)</f>
        <v>0</v>
      </c>
      <c r="I114" s="28">
        <f>IFERROR(VLOOKUP($B114,S6M3!$A$1:$B$161,2,0),0)</f>
        <v>0</v>
      </c>
      <c r="J114" s="29">
        <f>IFERROR(VLOOKUP(I114,S6M3!$B$1:$C$161,2,0),0)</f>
        <v>0</v>
      </c>
      <c r="K114" s="28">
        <f>IFERROR(VLOOKUP($B114,S6M4!$A$1:$B$161,2,0),0)</f>
        <v>0</v>
      </c>
      <c r="L114" s="29">
        <f>IFERROR(VLOOKUP(K114,S6M4!$B$1:$C$161,2,0),0)</f>
        <v>0</v>
      </c>
      <c r="M114" s="28">
        <f>IFERROR(VLOOKUP($B114,S6M5!$A$1:$B$161,2,0),0)</f>
        <v>0</v>
      </c>
      <c r="N114" s="29">
        <f>IFERROR(VLOOKUP(M114,S6M5!$B$1:$C$161,2,0),0)</f>
        <v>0</v>
      </c>
      <c r="O114" s="28">
        <f>IFERROR(VLOOKUP($B114,S6M6!$A$1:$B$161,2,0),0)</f>
        <v>0</v>
      </c>
      <c r="P114" s="29">
        <f>IFERROR(VLOOKUP(O114,S6M6!$B$1:$C$161,2,0),0)</f>
        <v>0</v>
      </c>
      <c r="Q114" s="28">
        <f>IFERROR(VLOOKUP($B114,S6M7!$A$1:$B$161,2,0),0)</f>
        <v>0</v>
      </c>
      <c r="R114" s="29">
        <f>IFERROR(VLOOKUP(Q114,S6M7!$B$1:$C$161,2,0),0)</f>
        <v>0</v>
      </c>
      <c r="S114" s="28">
        <f>IFERROR(VLOOKUP($B114,S6M8!$A$1:$B$161,2,0),0)</f>
        <v>0</v>
      </c>
      <c r="T114" s="29">
        <f>IFERROR(VLOOKUP(S114,S6M8!$B$1:$C$161,2,0),0)</f>
        <v>0</v>
      </c>
      <c r="U114" s="29">
        <f>IFERROR(VLOOKUP(E114,S6M1!$B$1:$C$161,2,0),0)</f>
        <v>0</v>
      </c>
      <c r="V114" s="29">
        <f>IFERROR(VLOOKUP(G114,S6M2!$B$1:$C$161,2,0),0)</f>
        <v>0</v>
      </c>
      <c r="W114" s="29">
        <f>IFERROR(VLOOKUP(I114,S6M3!$B$1:$C$161,2,0),0)</f>
        <v>0</v>
      </c>
      <c r="X114" s="29">
        <f>IFERROR(VLOOKUP(K114,S6M4!$B$1:$C$161,2,0),0)</f>
        <v>0</v>
      </c>
      <c r="Y114" s="29">
        <f>IFERROR(VLOOKUP(M114,S6M5!$B$1:$C$161,2,0),0)</f>
        <v>0</v>
      </c>
      <c r="Z114" s="29">
        <f>IFERROR(VLOOKUP(O114,S6M6!$B$1:$C$161,2,0),0)</f>
        <v>0</v>
      </c>
      <c r="AA114" s="29">
        <f>IFERROR(VLOOKUP(Q114,S6M7!$B$1:$C$161,2,0),0)</f>
        <v>0</v>
      </c>
      <c r="AB114" s="29">
        <f>IFERROR(VLOOKUP(S114,S6M8!$B$1:$C$161,2,0),0)</f>
        <v>0</v>
      </c>
    </row>
    <row r="115">
      <c r="A115" s="7">
        <v>114.0</v>
      </c>
      <c r="B115" s="25"/>
      <c r="C115" s="26">
        <f t="shared" si="1"/>
        <v>0</v>
      </c>
      <c r="D115" s="27"/>
      <c r="E115" s="28">
        <f>IFERROR(VLOOKUP($B115,S6M1!$A$1:$B$161,2,0),0)</f>
        <v>0</v>
      </c>
      <c r="F115" s="29">
        <f>IFERROR(VLOOKUP(E115,S6M1!$B$1:$C$161,2,0),0)</f>
        <v>0</v>
      </c>
      <c r="G115" s="28">
        <f>IFERROR(VLOOKUP($B115,S6M2!$A$1:$B$161,2,0),0)</f>
        <v>0</v>
      </c>
      <c r="H115" s="29">
        <f>IFERROR(VLOOKUP(G115,S6M2!$B$1:$C$161,2,0),0)</f>
        <v>0</v>
      </c>
      <c r="I115" s="28">
        <f>IFERROR(VLOOKUP($B115,S6M3!$A$1:$B$161,2,0),0)</f>
        <v>0</v>
      </c>
      <c r="J115" s="29">
        <f>IFERROR(VLOOKUP(I115,S6M3!$B$1:$C$161,2,0),0)</f>
        <v>0</v>
      </c>
      <c r="K115" s="28">
        <f>IFERROR(VLOOKUP($B115,S6M4!$A$1:$B$161,2,0),0)</f>
        <v>0</v>
      </c>
      <c r="L115" s="29">
        <f>IFERROR(VLOOKUP(K115,S6M4!$B$1:$C$161,2,0),0)</f>
        <v>0</v>
      </c>
      <c r="M115" s="28">
        <f>IFERROR(VLOOKUP($B115,S6M5!$A$1:$B$161,2,0),0)</f>
        <v>0</v>
      </c>
      <c r="N115" s="29">
        <f>IFERROR(VLOOKUP(M115,S6M5!$B$1:$C$161,2,0),0)</f>
        <v>0</v>
      </c>
      <c r="O115" s="28">
        <f>IFERROR(VLOOKUP($B115,S6M6!$A$1:$B$161,2,0),0)</f>
        <v>0</v>
      </c>
      <c r="P115" s="29">
        <f>IFERROR(VLOOKUP(O115,S6M6!$B$1:$C$161,2,0),0)</f>
        <v>0</v>
      </c>
      <c r="Q115" s="28">
        <f>IFERROR(VLOOKUP($B115,S6M7!$A$1:$B$161,2,0),0)</f>
        <v>0</v>
      </c>
      <c r="R115" s="29">
        <f>IFERROR(VLOOKUP(Q115,S6M7!$B$1:$C$161,2,0),0)</f>
        <v>0</v>
      </c>
      <c r="S115" s="28">
        <f>IFERROR(VLOOKUP($B115,S6M8!$A$1:$B$161,2,0),0)</f>
        <v>0</v>
      </c>
      <c r="T115" s="29">
        <f>IFERROR(VLOOKUP(S115,S6M8!$B$1:$C$161,2,0),0)</f>
        <v>0</v>
      </c>
      <c r="U115" s="29">
        <f>IFERROR(VLOOKUP(E115,S6M1!$B$1:$C$161,2,0),0)</f>
        <v>0</v>
      </c>
      <c r="V115" s="29">
        <f>IFERROR(VLOOKUP(G115,S6M2!$B$1:$C$161,2,0),0)</f>
        <v>0</v>
      </c>
      <c r="W115" s="29">
        <f>IFERROR(VLOOKUP(I115,S6M3!$B$1:$C$161,2,0),0)</f>
        <v>0</v>
      </c>
      <c r="X115" s="29">
        <f>IFERROR(VLOOKUP(K115,S6M4!$B$1:$C$161,2,0),0)</f>
        <v>0</v>
      </c>
      <c r="Y115" s="29">
        <f>IFERROR(VLOOKUP(M115,S6M5!$B$1:$C$161,2,0),0)</f>
        <v>0</v>
      </c>
      <c r="Z115" s="29">
        <f>IFERROR(VLOOKUP(O115,S6M6!$B$1:$C$161,2,0),0)</f>
        <v>0</v>
      </c>
      <c r="AA115" s="29">
        <f>IFERROR(VLOOKUP(Q115,S6M7!$B$1:$C$161,2,0),0)</f>
        <v>0</v>
      </c>
      <c r="AB115" s="29">
        <f>IFERROR(VLOOKUP(S115,S6M8!$B$1:$C$161,2,0),0)</f>
        <v>0</v>
      </c>
    </row>
    <row r="116">
      <c r="A116" s="7">
        <v>115.0</v>
      </c>
      <c r="B116" s="25"/>
      <c r="C116" s="26">
        <f t="shared" si="1"/>
        <v>0</v>
      </c>
      <c r="D116" s="27"/>
      <c r="E116" s="28">
        <f>IFERROR(VLOOKUP($B116,S6M1!$A$1:$B$161,2,0),0)</f>
        <v>0</v>
      </c>
      <c r="F116" s="29">
        <f>IFERROR(VLOOKUP(E116,S6M1!$B$1:$C$161,2,0),0)</f>
        <v>0</v>
      </c>
      <c r="G116" s="28">
        <f>IFERROR(VLOOKUP($B116,S6M2!$A$1:$B$161,2,0),0)</f>
        <v>0</v>
      </c>
      <c r="H116" s="29">
        <f>IFERROR(VLOOKUP(G116,S6M2!$B$1:$C$161,2,0),0)</f>
        <v>0</v>
      </c>
      <c r="I116" s="28">
        <f>IFERROR(VLOOKUP($B116,S6M3!$A$1:$B$161,2,0),0)</f>
        <v>0</v>
      </c>
      <c r="J116" s="29">
        <f>IFERROR(VLOOKUP(I116,S6M3!$B$1:$C$161,2,0),0)</f>
        <v>0</v>
      </c>
      <c r="K116" s="28">
        <f>IFERROR(VLOOKUP($B116,S6M4!$A$1:$B$161,2,0),0)</f>
        <v>0</v>
      </c>
      <c r="L116" s="29">
        <f>IFERROR(VLOOKUP(K116,S6M4!$B$1:$C$161,2,0),0)</f>
        <v>0</v>
      </c>
      <c r="M116" s="28">
        <f>IFERROR(VLOOKUP($B116,S6M5!$A$1:$B$161,2,0),0)</f>
        <v>0</v>
      </c>
      <c r="N116" s="29">
        <f>IFERROR(VLOOKUP(M116,S6M5!$B$1:$C$161,2,0),0)</f>
        <v>0</v>
      </c>
      <c r="O116" s="28">
        <f>IFERROR(VLOOKUP($B116,S6M6!$A$1:$B$161,2,0),0)</f>
        <v>0</v>
      </c>
      <c r="P116" s="29">
        <f>IFERROR(VLOOKUP(O116,S6M6!$B$1:$C$161,2,0),0)</f>
        <v>0</v>
      </c>
      <c r="Q116" s="28">
        <f>IFERROR(VLOOKUP($B116,S6M7!$A$1:$B$161,2,0),0)</f>
        <v>0</v>
      </c>
      <c r="R116" s="29">
        <f>IFERROR(VLOOKUP(Q116,S6M7!$B$1:$C$161,2,0),0)</f>
        <v>0</v>
      </c>
      <c r="S116" s="28">
        <f>IFERROR(VLOOKUP($B116,S6M8!$A$1:$B$161,2,0),0)</f>
        <v>0</v>
      </c>
      <c r="T116" s="29">
        <f>IFERROR(VLOOKUP(S116,S6M8!$B$1:$C$161,2,0),0)</f>
        <v>0</v>
      </c>
      <c r="U116" s="29">
        <f>IFERROR(VLOOKUP(E116,S6M1!$B$1:$C$161,2,0),0)</f>
        <v>0</v>
      </c>
      <c r="V116" s="29">
        <f>IFERROR(VLOOKUP(G116,S6M2!$B$1:$C$161,2,0),0)</f>
        <v>0</v>
      </c>
      <c r="W116" s="29">
        <f>IFERROR(VLOOKUP(I116,S6M3!$B$1:$C$161,2,0),0)</f>
        <v>0</v>
      </c>
      <c r="X116" s="29">
        <f>IFERROR(VLOOKUP(K116,S6M4!$B$1:$C$161,2,0),0)</f>
        <v>0</v>
      </c>
      <c r="Y116" s="29">
        <f>IFERROR(VLOOKUP(M116,S6M5!$B$1:$C$161,2,0),0)</f>
        <v>0</v>
      </c>
      <c r="Z116" s="29">
        <f>IFERROR(VLOOKUP(O116,S6M6!$B$1:$C$161,2,0),0)</f>
        <v>0</v>
      </c>
      <c r="AA116" s="29">
        <f>IFERROR(VLOOKUP(Q116,S6M7!$B$1:$C$161,2,0),0)</f>
        <v>0</v>
      </c>
      <c r="AB116" s="29">
        <f>IFERROR(VLOOKUP(S116,S6M8!$B$1:$C$161,2,0),0)</f>
        <v>0</v>
      </c>
    </row>
    <row r="117">
      <c r="A117" s="7">
        <v>116.0</v>
      </c>
      <c r="B117" s="25"/>
      <c r="C117" s="26">
        <f t="shared" si="1"/>
        <v>0</v>
      </c>
      <c r="D117" s="27"/>
      <c r="E117" s="28">
        <f>IFERROR(VLOOKUP($B117,S6M1!$A$1:$B$161,2,0),0)</f>
        <v>0</v>
      </c>
      <c r="F117" s="29">
        <f>IFERROR(VLOOKUP(E117,S6M1!$B$1:$C$161,2,0),0)</f>
        <v>0</v>
      </c>
      <c r="G117" s="28">
        <f>IFERROR(VLOOKUP($B117,S6M2!$A$1:$B$161,2,0),0)</f>
        <v>0</v>
      </c>
      <c r="H117" s="29">
        <f>IFERROR(VLOOKUP(G117,S6M2!$B$1:$C$161,2,0),0)</f>
        <v>0</v>
      </c>
      <c r="I117" s="28">
        <f>IFERROR(VLOOKUP($B117,S6M3!$A$1:$B$161,2,0),0)</f>
        <v>0</v>
      </c>
      <c r="J117" s="29">
        <f>IFERROR(VLOOKUP(I117,S6M3!$B$1:$C$161,2,0),0)</f>
        <v>0</v>
      </c>
      <c r="K117" s="28">
        <f>IFERROR(VLOOKUP($B117,S6M4!$A$1:$B$161,2,0),0)</f>
        <v>0</v>
      </c>
      <c r="L117" s="29">
        <f>IFERROR(VLOOKUP(K117,S6M4!$B$1:$C$161,2,0),0)</f>
        <v>0</v>
      </c>
      <c r="M117" s="28">
        <f>IFERROR(VLOOKUP($B117,S6M5!$A$1:$B$161,2,0),0)</f>
        <v>0</v>
      </c>
      <c r="N117" s="29">
        <f>IFERROR(VLOOKUP(M117,S6M5!$B$1:$C$161,2,0),0)</f>
        <v>0</v>
      </c>
      <c r="O117" s="28">
        <f>IFERROR(VLOOKUP($B117,S6M6!$A$1:$B$161,2,0),0)</f>
        <v>0</v>
      </c>
      <c r="P117" s="29">
        <f>IFERROR(VLOOKUP(O117,S6M6!$B$1:$C$161,2,0),0)</f>
        <v>0</v>
      </c>
      <c r="Q117" s="28">
        <f>IFERROR(VLOOKUP($B117,S6M7!$A$1:$B$161,2,0),0)</f>
        <v>0</v>
      </c>
      <c r="R117" s="29">
        <f>IFERROR(VLOOKUP(Q117,S6M7!$B$1:$C$161,2,0),0)</f>
        <v>0</v>
      </c>
      <c r="S117" s="28">
        <f>IFERROR(VLOOKUP($B117,S6M8!$A$1:$B$161,2,0),0)</f>
        <v>0</v>
      </c>
      <c r="T117" s="29">
        <f>IFERROR(VLOOKUP(S117,S6M8!$B$1:$C$161,2,0),0)</f>
        <v>0</v>
      </c>
      <c r="U117" s="29">
        <f>IFERROR(VLOOKUP(E117,S6M1!$B$1:$C$161,2,0),0)</f>
        <v>0</v>
      </c>
      <c r="V117" s="29">
        <f>IFERROR(VLOOKUP(G117,S6M2!$B$1:$C$161,2,0),0)</f>
        <v>0</v>
      </c>
      <c r="W117" s="29">
        <f>IFERROR(VLOOKUP(I117,S6M3!$B$1:$C$161,2,0),0)</f>
        <v>0</v>
      </c>
      <c r="X117" s="29">
        <f>IFERROR(VLOOKUP(K117,S6M4!$B$1:$C$161,2,0),0)</f>
        <v>0</v>
      </c>
      <c r="Y117" s="29">
        <f>IFERROR(VLOOKUP(M117,S6M5!$B$1:$C$161,2,0),0)</f>
        <v>0</v>
      </c>
      <c r="Z117" s="29">
        <f>IFERROR(VLOOKUP(O117,S6M6!$B$1:$C$161,2,0),0)</f>
        <v>0</v>
      </c>
      <c r="AA117" s="29">
        <f>IFERROR(VLOOKUP(Q117,S6M7!$B$1:$C$161,2,0),0)</f>
        <v>0</v>
      </c>
      <c r="AB117" s="29">
        <f>IFERROR(VLOOKUP(S117,S6M8!$B$1:$C$161,2,0),0)</f>
        <v>0</v>
      </c>
    </row>
    <row r="118">
      <c r="A118" s="7">
        <v>117.0</v>
      </c>
      <c r="B118" s="25"/>
      <c r="C118" s="26">
        <f t="shared" si="1"/>
        <v>0</v>
      </c>
      <c r="D118" s="27"/>
      <c r="E118" s="28">
        <f>IFERROR(VLOOKUP($B118,S6M1!$A$1:$B$161,2,0),0)</f>
        <v>0</v>
      </c>
      <c r="F118" s="29">
        <f>IFERROR(VLOOKUP(E118,S6M1!$B$1:$C$161,2,0),0)</f>
        <v>0</v>
      </c>
      <c r="G118" s="28">
        <f>IFERROR(VLOOKUP($B118,S6M2!$A$1:$B$161,2,0),0)</f>
        <v>0</v>
      </c>
      <c r="H118" s="29">
        <f>IFERROR(VLOOKUP(G118,S6M2!$B$1:$C$161,2,0),0)</f>
        <v>0</v>
      </c>
      <c r="I118" s="28">
        <f>IFERROR(VLOOKUP($B118,S6M3!$A$1:$B$161,2,0),0)</f>
        <v>0</v>
      </c>
      <c r="J118" s="29">
        <f>IFERROR(VLOOKUP(I118,S6M3!$B$1:$C$161,2,0),0)</f>
        <v>0</v>
      </c>
      <c r="K118" s="28">
        <f>IFERROR(VLOOKUP($B118,S6M4!$A$1:$B$161,2,0),0)</f>
        <v>0</v>
      </c>
      <c r="L118" s="29">
        <f>IFERROR(VLOOKUP(K118,S6M4!$B$1:$C$161,2,0),0)</f>
        <v>0</v>
      </c>
      <c r="M118" s="28">
        <f>IFERROR(VLOOKUP($B118,S6M5!$A$1:$B$161,2,0),0)</f>
        <v>0</v>
      </c>
      <c r="N118" s="29">
        <f>IFERROR(VLOOKUP(M118,S6M5!$B$1:$C$161,2,0),0)</f>
        <v>0</v>
      </c>
      <c r="O118" s="28">
        <f>IFERROR(VLOOKUP($B118,S6M6!$A$1:$B$161,2,0),0)</f>
        <v>0</v>
      </c>
      <c r="P118" s="29">
        <f>IFERROR(VLOOKUP(O118,S6M6!$B$1:$C$161,2,0),0)</f>
        <v>0</v>
      </c>
      <c r="Q118" s="28">
        <f>IFERROR(VLOOKUP($B118,S6M7!$A$1:$B$161,2,0),0)</f>
        <v>0</v>
      </c>
      <c r="R118" s="29">
        <f>IFERROR(VLOOKUP(Q118,S6M7!$B$1:$C$161,2,0),0)</f>
        <v>0</v>
      </c>
      <c r="S118" s="28">
        <f>IFERROR(VLOOKUP($B118,S6M8!$A$1:$B$161,2,0),0)</f>
        <v>0</v>
      </c>
      <c r="T118" s="29">
        <f>IFERROR(VLOOKUP(S118,S6M8!$B$1:$C$161,2,0),0)</f>
        <v>0</v>
      </c>
      <c r="U118" s="29">
        <f>IFERROR(VLOOKUP(E118,S6M1!$B$1:$C$161,2,0),0)</f>
        <v>0</v>
      </c>
      <c r="V118" s="29">
        <f>IFERROR(VLOOKUP(G118,S6M2!$B$1:$C$161,2,0),0)</f>
        <v>0</v>
      </c>
      <c r="W118" s="29">
        <f>IFERROR(VLOOKUP(I118,S6M3!$B$1:$C$161,2,0),0)</f>
        <v>0</v>
      </c>
      <c r="X118" s="29">
        <f>IFERROR(VLOOKUP(K118,S6M4!$B$1:$C$161,2,0),0)</f>
        <v>0</v>
      </c>
      <c r="Y118" s="29">
        <f>IFERROR(VLOOKUP(M118,S6M5!$B$1:$C$161,2,0),0)</f>
        <v>0</v>
      </c>
      <c r="Z118" s="29">
        <f>IFERROR(VLOOKUP(O118,S6M6!$B$1:$C$161,2,0),0)</f>
        <v>0</v>
      </c>
      <c r="AA118" s="29">
        <f>IFERROR(VLOOKUP(Q118,S6M7!$B$1:$C$161,2,0),0)</f>
        <v>0</v>
      </c>
      <c r="AB118" s="29">
        <f>IFERROR(VLOOKUP(S118,S6M8!$B$1:$C$161,2,0),0)</f>
        <v>0</v>
      </c>
    </row>
    <row r="119">
      <c r="A119" s="7">
        <v>118.0</v>
      </c>
      <c r="B119" s="25"/>
      <c r="C119" s="26">
        <f t="shared" si="1"/>
        <v>0</v>
      </c>
      <c r="D119" s="27"/>
      <c r="E119" s="28">
        <f>IFERROR(VLOOKUP($B119,S6M1!$A$1:$B$161,2,0),0)</f>
        <v>0</v>
      </c>
      <c r="F119" s="29">
        <f>IFERROR(VLOOKUP(E119,S6M1!$B$1:$C$161,2,0),0)</f>
        <v>0</v>
      </c>
      <c r="G119" s="28">
        <f>IFERROR(VLOOKUP($B119,S6M2!$A$1:$B$161,2,0),0)</f>
        <v>0</v>
      </c>
      <c r="H119" s="29">
        <f>IFERROR(VLOOKUP(G119,S6M2!$B$1:$C$161,2,0),0)</f>
        <v>0</v>
      </c>
      <c r="I119" s="28">
        <f>IFERROR(VLOOKUP($B119,S6M3!$A$1:$B$161,2,0),0)</f>
        <v>0</v>
      </c>
      <c r="J119" s="29">
        <f>IFERROR(VLOOKUP(I119,S6M3!$B$1:$C$161,2,0),0)</f>
        <v>0</v>
      </c>
      <c r="K119" s="28">
        <f>IFERROR(VLOOKUP($B119,S6M4!$A$1:$B$161,2,0),0)</f>
        <v>0</v>
      </c>
      <c r="L119" s="29">
        <f>IFERROR(VLOOKUP(K119,S6M4!$B$1:$C$161,2,0),0)</f>
        <v>0</v>
      </c>
      <c r="M119" s="28">
        <f>IFERROR(VLOOKUP($B119,S6M5!$A$1:$B$161,2,0),0)</f>
        <v>0</v>
      </c>
      <c r="N119" s="29">
        <f>IFERROR(VLOOKUP(M119,S6M5!$B$1:$C$161,2,0),0)</f>
        <v>0</v>
      </c>
      <c r="O119" s="28">
        <f>IFERROR(VLOOKUP($B119,S6M6!$A$1:$B$161,2,0),0)</f>
        <v>0</v>
      </c>
      <c r="P119" s="29">
        <f>IFERROR(VLOOKUP(O119,S6M6!$B$1:$C$161,2,0),0)</f>
        <v>0</v>
      </c>
      <c r="Q119" s="28">
        <f>IFERROR(VLOOKUP($B119,S6M7!$A$1:$B$161,2,0),0)</f>
        <v>0</v>
      </c>
      <c r="R119" s="29">
        <f>IFERROR(VLOOKUP(Q119,S6M7!$B$1:$C$161,2,0),0)</f>
        <v>0</v>
      </c>
      <c r="S119" s="28">
        <f>IFERROR(VLOOKUP($B119,S6M8!$A$1:$B$161,2,0),0)</f>
        <v>0</v>
      </c>
      <c r="T119" s="29">
        <f>IFERROR(VLOOKUP(S119,S6M8!$B$1:$C$161,2,0),0)</f>
        <v>0</v>
      </c>
      <c r="U119" s="29">
        <f>IFERROR(VLOOKUP(E119,S6M1!$B$1:$C$161,2,0),0)</f>
        <v>0</v>
      </c>
      <c r="V119" s="29">
        <f>IFERROR(VLOOKUP(G119,S6M2!$B$1:$C$161,2,0),0)</f>
        <v>0</v>
      </c>
      <c r="W119" s="29">
        <f>IFERROR(VLOOKUP(I119,S6M3!$B$1:$C$161,2,0),0)</f>
        <v>0</v>
      </c>
      <c r="X119" s="29">
        <f>IFERROR(VLOOKUP(K119,S6M4!$B$1:$C$161,2,0),0)</f>
        <v>0</v>
      </c>
      <c r="Y119" s="29">
        <f>IFERROR(VLOOKUP(M119,S6M5!$B$1:$C$161,2,0),0)</f>
        <v>0</v>
      </c>
      <c r="Z119" s="29">
        <f>IFERROR(VLOOKUP(O119,S6M6!$B$1:$C$161,2,0),0)</f>
        <v>0</v>
      </c>
      <c r="AA119" s="29">
        <f>IFERROR(VLOOKUP(Q119,S6M7!$B$1:$C$161,2,0),0)</f>
        <v>0</v>
      </c>
      <c r="AB119" s="29">
        <f>IFERROR(VLOOKUP(S119,S6M8!$B$1:$C$161,2,0),0)</f>
        <v>0</v>
      </c>
    </row>
    <row r="120">
      <c r="A120" s="7">
        <v>119.0</v>
      </c>
      <c r="B120" s="25"/>
      <c r="C120" s="26">
        <f t="shared" si="1"/>
        <v>0</v>
      </c>
      <c r="D120" s="27"/>
      <c r="E120" s="28">
        <f>IFERROR(VLOOKUP($B120,S6M1!$A$1:$B$161,2,0),0)</f>
        <v>0</v>
      </c>
      <c r="F120" s="29">
        <f>IFERROR(VLOOKUP(E120,S6M1!$B$1:$C$161,2,0),0)</f>
        <v>0</v>
      </c>
      <c r="G120" s="28">
        <f>IFERROR(VLOOKUP($B120,S6M2!$A$1:$B$161,2,0),0)</f>
        <v>0</v>
      </c>
      <c r="H120" s="29">
        <f>IFERROR(VLOOKUP(G120,S6M2!$B$1:$C$161,2,0),0)</f>
        <v>0</v>
      </c>
      <c r="I120" s="28">
        <f>IFERROR(VLOOKUP($B120,S6M3!$A$1:$B$161,2,0),0)</f>
        <v>0</v>
      </c>
      <c r="J120" s="29">
        <f>IFERROR(VLOOKUP(I120,S6M3!$B$1:$C$161,2,0),0)</f>
        <v>0</v>
      </c>
      <c r="K120" s="28">
        <f>IFERROR(VLOOKUP($B120,S6M4!$A$1:$B$161,2,0),0)</f>
        <v>0</v>
      </c>
      <c r="L120" s="29">
        <f>IFERROR(VLOOKUP(K120,S6M4!$B$1:$C$161,2,0),0)</f>
        <v>0</v>
      </c>
      <c r="M120" s="28">
        <f>IFERROR(VLOOKUP($B120,S6M5!$A$1:$B$161,2,0),0)</f>
        <v>0</v>
      </c>
      <c r="N120" s="29">
        <f>IFERROR(VLOOKUP(M120,S6M5!$B$1:$C$161,2,0),0)</f>
        <v>0</v>
      </c>
      <c r="O120" s="28">
        <f>IFERROR(VLOOKUP($B120,S6M6!$A$1:$B$161,2,0),0)</f>
        <v>0</v>
      </c>
      <c r="P120" s="29">
        <f>IFERROR(VLOOKUP(O120,S6M6!$B$1:$C$161,2,0),0)</f>
        <v>0</v>
      </c>
      <c r="Q120" s="28">
        <f>IFERROR(VLOOKUP($B120,S6M7!$A$1:$B$161,2,0),0)</f>
        <v>0</v>
      </c>
      <c r="R120" s="29">
        <f>IFERROR(VLOOKUP(Q120,S6M7!$B$1:$C$161,2,0),0)</f>
        <v>0</v>
      </c>
      <c r="S120" s="28">
        <f>IFERROR(VLOOKUP($B120,S6M8!$A$1:$B$161,2,0),0)</f>
        <v>0</v>
      </c>
      <c r="T120" s="29">
        <f>IFERROR(VLOOKUP(S120,S6M8!$B$1:$C$161,2,0),0)</f>
        <v>0</v>
      </c>
      <c r="U120" s="29">
        <f>IFERROR(VLOOKUP(E120,S6M1!$B$1:$C$161,2,0),0)</f>
        <v>0</v>
      </c>
      <c r="V120" s="29">
        <f>IFERROR(VLOOKUP(G120,S6M2!$B$1:$C$161,2,0),0)</f>
        <v>0</v>
      </c>
      <c r="W120" s="29">
        <f>IFERROR(VLOOKUP(I120,S6M3!$B$1:$C$161,2,0),0)</f>
        <v>0</v>
      </c>
      <c r="X120" s="29">
        <f>IFERROR(VLOOKUP(K120,S6M4!$B$1:$C$161,2,0),0)</f>
        <v>0</v>
      </c>
      <c r="Y120" s="29">
        <f>IFERROR(VLOOKUP(M120,S6M5!$B$1:$C$161,2,0),0)</f>
        <v>0</v>
      </c>
      <c r="Z120" s="29">
        <f>IFERROR(VLOOKUP(O120,S6M6!$B$1:$C$161,2,0),0)</f>
        <v>0</v>
      </c>
      <c r="AA120" s="29">
        <f>IFERROR(VLOOKUP(Q120,S6M7!$B$1:$C$161,2,0),0)</f>
        <v>0</v>
      </c>
      <c r="AB120" s="29">
        <f>IFERROR(VLOOKUP(S120,S6M8!$B$1:$C$161,2,0),0)</f>
        <v>0</v>
      </c>
    </row>
    <row r="121">
      <c r="A121" s="7">
        <v>120.0</v>
      </c>
      <c r="B121" s="25"/>
      <c r="C121" s="26">
        <f t="shared" si="1"/>
        <v>0</v>
      </c>
      <c r="D121" s="27"/>
      <c r="E121" s="28">
        <f>IFERROR(VLOOKUP($B121,S6M1!$A$1:$B$161,2,0),0)</f>
        <v>0</v>
      </c>
      <c r="F121" s="29">
        <f>IFERROR(VLOOKUP(E121,S6M1!$B$1:$C$161,2,0),0)</f>
        <v>0</v>
      </c>
      <c r="G121" s="28">
        <f>IFERROR(VLOOKUP($B121,S6M2!$A$1:$B$161,2,0),0)</f>
        <v>0</v>
      </c>
      <c r="H121" s="29">
        <f>IFERROR(VLOOKUP(G121,S6M2!$B$1:$C$161,2,0),0)</f>
        <v>0</v>
      </c>
      <c r="I121" s="28">
        <f>IFERROR(VLOOKUP($B121,S6M3!$A$1:$B$161,2,0),0)</f>
        <v>0</v>
      </c>
      <c r="J121" s="29">
        <f>IFERROR(VLOOKUP(I121,S6M3!$B$1:$C$161,2,0),0)</f>
        <v>0</v>
      </c>
      <c r="K121" s="28">
        <f>IFERROR(VLOOKUP($B121,S6M4!$A$1:$B$161,2,0),0)</f>
        <v>0</v>
      </c>
      <c r="L121" s="29">
        <f>IFERROR(VLOOKUP(K121,S6M4!$B$1:$C$161,2,0),0)</f>
        <v>0</v>
      </c>
      <c r="M121" s="28">
        <f>IFERROR(VLOOKUP($B121,S6M5!$A$1:$B$161,2,0),0)</f>
        <v>0</v>
      </c>
      <c r="N121" s="29">
        <f>IFERROR(VLOOKUP(M121,S6M5!$B$1:$C$161,2,0),0)</f>
        <v>0</v>
      </c>
      <c r="O121" s="28">
        <f>IFERROR(VLOOKUP($B121,S6M6!$A$1:$B$161,2,0),0)</f>
        <v>0</v>
      </c>
      <c r="P121" s="29">
        <f>IFERROR(VLOOKUP(O121,S6M6!$B$1:$C$161,2,0),0)</f>
        <v>0</v>
      </c>
      <c r="Q121" s="28">
        <f>IFERROR(VLOOKUP($B121,S6M7!$A$1:$B$161,2,0),0)</f>
        <v>0</v>
      </c>
      <c r="R121" s="29">
        <f>IFERROR(VLOOKUP(Q121,S6M7!$B$1:$C$161,2,0),0)</f>
        <v>0</v>
      </c>
      <c r="S121" s="28">
        <f>IFERROR(VLOOKUP($B121,S6M8!$A$1:$B$161,2,0),0)</f>
        <v>0</v>
      </c>
      <c r="T121" s="29">
        <f>IFERROR(VLOOKUP(S121,S6M8!$B$1:$C$161,2,0),0)</f>
        <v>0</v>
      </c>
      <c r="U121" s="29">
        <f>IFERROR(VLOOKUP(E121,S6M1!$B$1:$C$161,2,0),0)</f>
        <v>0</v>
      </c>
      <c r="V121" s="29">
        <f>IFERROR(VLOOKUP(G121,S6M2!$B$1:$C$161,2,0),0)</f>
        <v>0</v>
      </c>
      <c r="W121" s="29">
        <f>IFERROR(VLOOKUP(I121,S6M3!$B$1:$C$161,2,0),0)</f>
        <v>0</v>
      </c>
      <c r="X121" s="29">
        <f>IFERROR(VLOOKUP(K121,S6M4!$B$1:$C$161,2,0),0)</f>
        <v>0</v>
      </c>
      <c r="Y121" s="29">
        <f>IFERROR(VLOOKUP(M121,S6M5!$B$1:$C$161,2,0),0)</f>
        <v>0</v>
      </c>
      <c r="Z121" s="29">
        <f>IFERROR(VLOOKUP(O121,S6M6!$B$1:$C$161,2,0),0)</f>
        <v>0</v>
      </c>
      <c r="AA121" s="29">
        <f>IFERROR(VLOOKUP(Q121,S6M7!$B$1:$C$161,2,0),0)</f>
        <v>0</v>
      </c>
      <c r="AB121" s="29">
        <f>IFERROR(VLOOKUP(S121,S6M8!$B$1:$C$161,2,0),0)</f>
        <v>0</v>
      </c>
    </row>
    <row r="122">
      <c r="A122" s="7">
        <v>121.0</v>
      </c>
      <c r="B122" s="25"/>
      <c r="C122" s="26">
        <f t="shared" si="1"/>
        <v>0</v>
      </c>
      <c r="D122" s="27"/>
      <c r="E122" s="28">
        <f>IFERROR(VLOOKUP($B122,S6M1!$A$1:$B$161,2,0),0)</f>
        <v>0</v>
      </c>
      <c r="F122" s="29">
        <f>IFERROR(VLOOKUP(E122,S6M1!$B$1:$C$161,2,0),0)</f>
        <v>0</v>
      </c>
      <c r="G122" s="28">
        <f>IFERROR(VLOOKUP($B122,S6M2!$A$1:$B$161,2,0),0)</f>
        <v>0</v>
      </c>
      <c r="H122" s="29">
        <f>IFERROR(VLOOKUP(G122,S6M2!$B$1:$C$161,2,0),0)</f>
        <v>0</v>
      </c>
      <c r="I122" s="28">
        <f>IFERROR(VLOOKUP($B122,S6M3!$A$1:$B$161,2,0),0)</f>
        <v>0</v>
      </c>
      <c r="J122" s="29">
        <f>IFERROR(VLOOKUP(I122,S6M3!$B$1:$C$161,2,0),0)</f>
        <v>0</v>
      </c>
      <c r="K122" s="28">
        <f>IFERROR(VLOOKUP($B122,S6M4!$A$1:$B$161,2,0),0)</f>
        <v>0</v>
      </c>
      <c r="L122" s="29">
        <f>IFERROR(VLOOKUP(K122,S6M4!$B$1:$C$161,2,0),0)</f>
        <v>0</v>
      </c>
      <c r="M122" s="28">
        <f>IFERROR(VLOOKUP($B122,S6M5!$A$1:$B$161,2,0),0)</f>
        <v>0</v>
      </c>
      <c r="N122" s="29">
        <f>IFERROR(VLOOKUP(M122,S6M5!$B$1:$C$161,2,0),0)</f>
        <v>0</v>
      </c>
      <c r="O122" s="28">
        <f>IFERROR(VLOOKUP($B122,S6M6!$A$1:$B$161,2,0),0)</f>
        <v>0</v>
      </c>
      <c r="P122" s="29">
        <f>IFERROR(VLOOKUP(O122,S6M6!$B$1:$C$161,2,0),0)</f>
        <v>0</v>
      </c>
      <c r="Q122" s="28">
        <f>IFERROR(VLOOKUP($B122,S6M7!$A$1:$B$161,2,0),0)</f>
        <v>0</v>
      </c>
      <c r="R122" s="29">
        <f>IFERROR(VLOOKUP(Q122,S6M7!$B$1:$C$161,2,0),0)</f>
        <v>0</v>
      </c>
      <c r="S122" s="28">
        <f>IFERROR(VLOOKUP($B122,S6M8!$A$1:$B$161,2,0),0)</f>
        <v>0</v>
      </c>
      <c r="T122" s="29">
        <f>IFERROR(VLOOKUP(S122,S6M8!$B$1:$C$161,2,0),0)</f>
        <v>0</v>
      </c>
      <c r="U122" s="29">
        <f>IFERROR(VLOOKUP(E122,S6M1!$B$1:$C$161,2,0),0)</f>
        <v>0</v>
      </c>
      <c r="V122" s="29">
        <f>IFERROR(VLOOKUP(G122,S6M2!$B$1:$C$161,2,0),0)</f>
        <v>0</v>
      </c>
      <c r="W122" s="29">
        <f>IFERROR(VLOOKUP(I122,S6M3!$B$1:$C$161,2,0),0)</f>
        <v>0</v>
      </c>
      <c r="X122" s="29">
        <f>IFERROR(VLOOKUP(K122,S6M4!$B$1:$C$161,2,0),0)</f>
        <v>0</v>
      </c>
      <c r="Y122" s="29">
        <f>IFERROR(VLOOKUP(M122,S6M5!$B$1:$C$161,2,0),0)</f>
        <v>0</v>
      </c>
      <c r="Z122" s="29">
        <f>IFERROR(VLOOKUP(O122,S6M6!$B$1:$C$161,2,0),0)</f>
        <v>0</v>
      </c>
      <c r="AA122" s="29">
        <f>IFERROR(VLOOKUP(Q122,S6M7!$B$1:$C$161,2,0),0)</f>
        <v>0</v>
      </c>
      <c r="AB122" s="29">
        <f>IFERROR(VLOOKUP(S122,S6M8!$B$1:$C$161,2,0),0)</f>
        <v>0</v>
      </c>
    </row>
    <row r="123">
      <c r="A123" s="7">
        <v>122.0</v>
      </c>
      <c r="B123" s="38"/>
      <c r="C123" s="26">
        <f t="shared" si="1"/>
        <v>0</v>
      </c>
      <c r="D123" s="27"/>
      <c r="E123" s="28">
        <f>IFERROR(VLOOKUP($B123,S6M1!$A$1:$B$161,2,0),0)</f>
        <v>0</v>
      </c>
      <c r="F123" s="29">
        <f>IFERROR(VLOOKUP(E123,S6M1!$B$1:$C$161,2,0),0)</f>
        <v>0</v>
      </c>
      <c r="G123" s="28">
        <f>IFERROR(VLOOKUP($B123,S6M2!$A$1:$B$161,2,0),0)</f>
        <v>0</v>
      </c>
      <c r="H123" s="29">
        <f>IFERROR(VLOOKUP(G123,S6M2!$B$1:$C$161,2,0),0)</f>
        <v>0</v>
      </c>
      <c r="I123" s="28">
        <f>IFERROR(VLOOKUP($B123,S6M3!$A$1:$B$161,2,0),0)</f>
        <v>0</v>
      </c>
      <c r="J123" s="29">
        <f>IFERROR(VLOOKUP(I123,S6M3!$B$1:$C$161,2,0),0)</f>
        <v>0</v>
      </c>
      <c r="K123" s="28">
        <f>IFERROR(VLOOKUP($B123,S6M4!$A$1:$B$161,2,0),0)</f>
        <v>0</v>
      </c>
      <c r="L123" s="29">
        <f>IFERROR(VLOOKUP(K123,S6M4!$B$1:$C$161,2,0),0)</f>
        <v>0</v>
      </c>
      <c r="M123" s="28">
        <f>IFERROR(VLOOKUP($B123,S6M5!$A$1:$B$161,2,0),0)</f>
        <v>0</v>
      </c>
      <c r="N123" s="29">
        <f>IFERROR(VLOOKUP(M123,S6M5!$B$1:$C$161,2,0),0)</f>
        <v>0</v>
      </c>
      <c r="O123" s="28">
        <f>IFERROR(VLOOKUP($B123,S6M6!$A$1:$B$161,2,0),0)</f>
        <v>0</v>
      </c>
      <c r="P123" s="29">
        <f>IFERROR(VLOOKUP(O123,S6M6!$B$1:$C$161,2,0),0)</f>
        <v>0</v>
      </c>
      <c r="Q123" s="28">
        <f>IFERROR(VLOOKUP($B123,S6M7!$A$1:$B$161,2,0),0)</f>
        <v>0</v>
      </c>
      <c r="R123" s="29">
        <f>IFERROR(VLOOKUP(Q123,S6M7!$B$1:$C$161,2,0),0)</f>
        <v>0</v>
      </c>
      <c r="S123" s="28">
        <f>IFERROR(VLOOKUP($B123,S6M8!$A$1:$B$161,2,0),0)</f>
        <v>0</v>
      </c>
      <c r="T123" s="29">
        <f>IFERROR(VLOOKUP(S123,S6M8!$B$1:$C$161,2,0),0)</f>
        <v>0</v>
      </c>
      <c r="U123" s="29">
        <f>IFERROR(VLOOKUP(E123,S6M1!$B$1:$C$161,2,0),0)</f>
        <v>0</v>
      </c>
      <c r="V123" s="29">
        <f>IFERROR(VLOOKUP(G123,S6M2!$B$1:$C$161,2,0),0)</f>
        <v>0</v>
      </c>
      <c r="W123" s="29">
        <f>IFERROR(VLOOKUP(I123,S6M3!$B$1:$C$161,2,0),0)</f>
        <v>0</v>
      </c>
      <c r="X123" s="29">
        <f>IFERROR(VLOOKUP(K123,S6M4!$B$1:$C$161,2,0),0)</f>
        <v>0</v>
      </c>
      <c r="Y123" s="29">
        <f>IFERROR(VLOOKUP(M123,S6M5!$B$1:$C$161,2,0),0)</f>
        <v>0</v>
      </c>
      <c r="Z123" s="29">
        <f>IFERROR(VLOOKUP(O123,S6M6!$B$1:$C$161,2,0),0)</f>
        <v>0</v>
      </c>
      <c r="AA123" s="29">
        <f>IFERROR(VLOOKUP(Q123,S6M7!$B$1:$C$161,2,0),0)</f>
        <v>0</v>
      </c>
      <c r="AB123" s="29">
        <f>IFERROR(VLOOKUP(S123,S6M8!$B$1:$C$161,2,0),0)</f>
        <v>0</v>
      </c>
    </row>
    <row r="124">
      <c r="A124" s="7">
        <v>123.0</v>
      </c>
      <c r="B124" s="39"/>
      <c r="C124" s="26">
        <f t="shared" si="1"/>
        <v>0</v>
      </c>
      <c r="D124" s="27"/>
      <c r="E124" s="28">
        <f>IFERROR(VLOOKUP($B124,S6M1!$A$1:$B$161,2,0),0)</f>
        <v>0</v>
      </c>
      <c r="F124" s="29">
        <f>IFERROR(VLOOKUP(E124,S6M1!$B$1:$C$161,2,0),0)</f>
        <v>0</v>
      </c>
      <c r="G124" s="28">
        <f>IFERROR(VLOOKUP($B124,S6M2!$A$1:$B$161,2,0),0)</f>
        <v>0</v>
      </c>
      <c r="H124" s="29">
        <f>IFERROR(VLOOKUP(G124,S6M2!$B$1:$C$161,2,0),0)</f>
        <v>0</v>
      </c>
      <c r="I124" s="28">
        <f>IFERROR(VLOOKUP($B124,S6M3!$A$1:$B$161,2,0),0)</f>
        <v>0</v>
      </c>
      <c r="J124" s="29">
        <f>IFERROR(VLOOKUP(I124,S6M3!$B$1:$C$161,2,0),0)</f>
        <v>0</v>
      </c>
      <c r="K124" s="28">
        <f>IFERROR(VLOOKUP($B124,S6M4!$A$1:$B$161,2,0),0)</f>
        <v>0</v>
      </c>
      <c r="L124" s="29">
        <f>IFERROR(VLOOKUP(K124,S6M4!$B$1:$C$161,2,0),0)</f>
        <v>0</v>
      </c>
      <c r="M124" s="28">
        <f>IFERROR(VLOOKUP($B124,S6M5!$A$1:$B$161,2,0),0)</f>
        <v>0</v>
      </c>
      <c r="N124" s="29">
        <f>IFERROR(VLOOKUP(M124,S6M5!$B$1:$C$161,2,0),0)</f>
        <v>0</v>
      </c>
      <c r="O124" s="28">
        <f>IFERROR(VLOOKUP($B124,S6M6!$A$1:$B$161,2,0),0)</f>
        <v>0</v>
      </c>
      <c r="P124" s="29">
        <f>IFERROR(VLOOKUP(O124,S6M6!$B$1:$C$161,2,0),0)</f>
        <v>0</v>
      </c>
      <c r="Q124" s="28">
        <f>IFERROR(VLOOKUP($B124,S6M7!$A$1:$B$161,2,0),0)</f>
        <v>0</v>
      </c>
      <c r="R124" s="29">
        <f>IFERROR(VLOOKUP(Q124,S6M7!$B$1:$C$161,2,0),0)</f>
        <v>0</v>
      </c>
      <c r="S124" s="28">
        <f>IFERROR(VLOOKUP($B124,S6M8!$A$1:$B$161,2,0),0)</f>
        <v>0</v>
      </c>
      <c r="T124" s="29">
        <f>IFERROR(VLOOKUP(S124,S6M8!$B$1:$C$161,2,0),0)</f>
        <v>0</v>
      </c>
      <c r="U124" s="29">
        <f>IFERROR(VLOOKUP(E124,S6M1!$B$1:$C$161,2,0),0)</f>
        <v>0</v>
      </c>
      <c r="V124" s="29">
        <f>IFERROR(VLOOKUP(G124,S6M2!$B$1:$C$161,2,0),0)</f>
        <v>0</v>
      </c>
      <c r="W124" s="29">
        <f>IFERROR(VLOOKUP(I124,S6M3!$B$1:$C$161,2,0),0)</f>
        <v>0</v>
      </c>
      <c r="X124" s="29">
        <f>IFERROR(VLOOKUP(K124,S6M4!$B$1:$C$161,2,0),0)</f>
        <v>0</v>
      </c>
      <c r="Y124" s="29">
        <f>IFERROR(VLOOKUP(M124,S6M5!$B$1:$C$161,2,0),0)</f>
        <v>0</v>
      </c>
      <c r="Z124" s="29">
        <f>IFERROR(VLOOKUP(O124,S6M6!$B$1:$C$161,2,0),0)</f>
        <v>0</v>
      </c>
      <c r="AA124" s="29">
        <f>IFERROR(VLOOKUP(Q124,S6M7!$B$1:$C$161,2,0),0)</f>
        <v>0</v>
      </c>
      <c r="AB124" s="29">
        <f>IFERROR(VLOOKUP(S124,S6M8!$B$1:$C$161,2,0),0)</f>
        <v>0</v>
      </c>
    </row>
    <row r="125">
      <c r="A125" s="7">
        <v>124.0</v>
      </c>
      <c r="B125" s="39"/>
      <c r="C125" s="26">
        <f t="shared" si="1"/>
        <v>0</v>
      </c>
      <c r="D125" s="27"/>
      <c r="E125" s="28">
        <f>IFERROR(VLOOKUP($B125,S6M1!$A$1:$B$161,2,0),0)</f>
        <v>0</v>
      </c>
      <c r="F125" s="29">
        <f>IFERROR(VLOOKUP(E125,S6M1!$B$1:$C$161,2,0),0)</f>
        <v>0</v>
      </c>
      <c r="G125" s="28">
        <f>IFERROR(VLOOKUP($B125,S6M2!$A$1:$B$161,2,0),0)</f>
        <v>0</v>
      </c>
      <c r="H125" s="29">
        <f>IFERROR(VLOOKUP(G125,S6M2!$B$1:$C$161,2,0),0)</f>
        <v>0</v>
      </c>
      <c r="I125" s="28">
        <f>IFERROR(VLOOKUP($B125,S6M3!$A$1:$B$161,2,0),0)</f>
        <v>0</v>
      </c>
      <c r="J125" s="29">
        <f>IFERROR(VLOOKUP(I125,S6M3!$B$1:$C$161,2,0),0)</f>
        <v>0</v>
      </c>
      <c r="K125" s="28">
        <f>IFERROR(VLOOKUP($B125,S6M4!$A$1:$B$161,2,0),0)</f>
        <v>0</v>
      </c>
      <c r="L125" s="29">
        <f>IFERROR(VLOOKUP(K125,S6M4!$B$1:$C$161,2,0),0)</f>
        <v>0</v>
      </c>
      <c r="M125" s="28">
        <f>IFERROR(VLOOKUP($B125,S6M5!$A$1:$B$161,2,0),0)</f>
        <v>0</v>
      </c>
      <c r="N125" s="29">
        <f>IFERROR(VLOOKUP(M125,S6M5!$B$1:$C$161,2,0),0)</f>
        <v>0</v>
      </c>
      <c r="O125" s="28">
        <f>IFERROR(VLOOKUP($B125,S6M6!$A$1:$B$161,2,0),0)</f>
        <v>0</v>
      </c>
      <c r="P125" s="29">
        <f>IFERROR(VLOOKUP(O125,S6M6!$B$1:$C$161,2,0),0)</f>
        <v>0</v>
      </c>
      <c r="Q125" s="28">
        <f>IFERROR(VLOOKUP($B125,S6M7!$A$1:$B$161,2,0),0)</f>
        <v>0</v>
      </c>
      <c r="R125" s="29">
        <f>IFERROR(VLOOKUP(Q125,S6M7!$B$1:$C$161,2,0),0)</f>
        <v>0</v>
      </c>
      <c r="S125" s="28">
        <f>IFERROR(VLOOKUP($B125,S6M8!$A$1:$B$161,2,0),0)</f>
        <v>0</v>
      </c>
      <c r="T125" s="29">
        <f>IFERROR(VLOOKUP(S125,S6M8!$B$1:$C$161,2,0),0)</f>
        <v>0</v>
      </c>
      <c r="U125" s="29">
        <f>IFERROR(VLOOKUP(E125,S6M1!$B$1:$C$161,2,0),0)</f>
        <v>0</v>
      </c>
      <c r="V125" s="29">
        <f>IFERROR(VLOOKUP(G125,S6M2!$B$1:$C$161,2,0),0)</f>
        <v>0</v>
      </c>
      <c r="W125" s="29">
        <f>IFERROR(VLOOKUP(I125,S6M3!$B$1:$C$161,2,0),0)</f>
        <v>0</v>
      </c>
      <c r="X125" s="29">
        <f>IFERROR(VLOOKUP(K125,S6M4!$B$1:$C$161,2,0),0)</f>
        <v>0</v>
      </c>
      <c r="Y125" s="29">
        <f>IFERROR(VLOOKUP(M125,S6M5!$B$1:$C$161,2,0),0)</f>
        <v>0</v>
      </c>
      <c r="Z125" s="29">
        <f>IFERROR(VLOOKUP(O125,S6M6!$B$1:$C$161,2,0),0)</f>
        <v>0</v>
      </c>
      <c r="AA125" s="29">
        <f>IFERROR(VLOOKUP(Q125,S6M7!$B$1:$C$161,2,0),0)</f>
        <v>0</v>
      </c>
      <c r="AB125" s="29">
        <f>IFERROR(VLOOKUP(S125,S6M8!$B$1:$C$161,2,0),0)</f>
        <v>0</v>
      </c>
    </row>
    <row r="126">
      <c r="A126" s="7">
        <v>125.0</v>
      </c>
      <c r="B126" s="40"/>
      <c r="C126" s="26">
        <f t="shared" si="1"/>
        <v>0</v>
      </c>
      <c r="D126" s="27"/>
      <c r="E126" s="28">
        <f>IFERROR(VLOOKUP($B126,S6M1!$A$1:$B$161,2,0),0)</f>
        <v>0</v>
      </c>
      <c r="F126" s="29">
        <f>IFERROR(VLOOKUP(E126,S6M1!$B$1:$C$161,2,0),0)</f>
        <v>0</v>
      </c>
      <c r="G126" s="28">
        <f>IFERROR(VLOOKUP($B126,S6M2!$A$1:$B$161,2,0),0)</f>
        <v>0</v>
      </c>
      <c r="H126" s="29">
        <f>IFERROR(VLOOKUP(G126,S6M2!$B$1:$C$161,2,0),0)</f>
        <v>0</v>
      </c>
      <c r="I126" s="28">
        <f>IFERROR(VLOOKUP($B126,S6M3!$A$1:$B$161,2,0),0)</f>
        <v>0</v>
      </c>
      <c r="J126" s="29">
        <f>IFERROR(VLOOKUP(I126,S6M3!$B$1:$C$161,2,0),0)</f>
        <v>0</v>
      </c>
      <c r="K126" s="28">
        <f>IFERROR(VLOOKUP($B126,S6M4!$A$1:$B$161,2,0),0)</f>
        <v>0</v>
      </c>
      <c r="L126" s="29">
        <f>IFERROR(VLOOKUP(K126,S6M4!$B$1:$C$161,2,0),0)</f>
        <v>0</v>
      </c>
      <c r="M126" s="28">
        <f>IFERROR(VLOOKUP($B126,S6M5!$A$1:$B$161,2,0),0)</f>
        <v>0</v>
      </c>
      <c r="N126" s="29">
        <f>IFERROR(VLOOKUP(M126,S6M5!$B$1:$C$161,2,0),0)</f>
        <v>0</v>
      </c>
      <c r="O126" s="28">
        <f>IFERROR(VLOOKUP($B126,S6M6!$A$1:$B$161,2,0),0)</f>
        <v>0</v>
      </c>
      <c r="P126" s="29">
        <f>IFERROR(VLOOKUP(O126,S6M6!$B$1:$C$161,2,0),0)</f>
        <v>0</v>
      </c>
      <c r="Q126" s="28">
        <f>IFERROR(VLOOKUP($B126,S6M7!$A$1:$B$161,2,0),0)</f>
        <v>0</v>
      </c>
      <c r="R126" s="29">
        <f>IFERROR(VLOOKUP(Q126,S6M7!$B$1:$C$161,2,0),0)</f>
        <v>0</v>
      </c>
      <c r="S126" s="28">
        <f>IFERROR(VLOOKUP($B126,S6M8!$A$1:$B$161,2,0),0)</f>
        <v>0</v>
      </c>
      <c r="T126" s="29">
        <f>IFERROR(VLOOKUP(S126,S6M8!$B$1:$C$161,2,0),0)</f>
        <v>0</v>
      </c>
      <c r="U126" s="29">
        <f>IFERROR(VLOOKUP(E126,S6M1!$B$1:$C$161,2,0),0)</f>
        <v>0</v>
      </c>
      <c r="V126" s="29">
        <f>IFERROR(VLOOKUP(G126,S6M2!$B$1:$C$161,2,0),0)</f>
        <v>0</v>
      </c>
      <c r="W126" s="29">
        <f>IFERROR(VLOOKUP(I126,S6M3!$B$1:$C$161,2,0),0)</f>
        <v>0</v>
      </c>
      <c r="X126" s="29">
        <f>IFERROR(VLOOKUP(K126,S6M4!$B$1:$C$161,2,0),0)</f>
        <v>0</v>
      </c>
      <c r="Y126" s="29">
        <f>IFERROR(VLOOKUP(M126,S6M5!$B$1:$C$161,2,0),0)</f>
        <v>0</v>
      </c>
      <c r="Z126" s="29">
        <f>IFERROR(VLOOKUP(O126,S6M6!$B$1:$C$161,2,0),0)</f>
        <v>0</v>
      </c>
      <c r="AA126" s="29">
        <f>IFERROR(VLOOKUP(Q126,S6M7!$B$1:$C$161,2,0),0)</f>
        <v>0</v>
      </c>
      <c r="AB126" s="29">
        <f>IFERROR(VLOOKUP(S126,S6M8!$B$1:$C$161,2,0),0)</f>
        <v>0</v>
      </c>
    </row>
    <row r="127">
      <c r="A127" s="7">
        <v>126.0</v>
      </c>
      <c r="B127" s="38"/>
      <c r="C127" s="26">
        <f t="shared" si="1"/>
        <v>0</v>
      </c>
      <c r="D127" s="27"/>
      <c r="E127" s="28">
        <f>IFERROR(VLOOKUP($B127,S6M1!$A$1:$B$161,2,0),0)</f>
        <v>0</v>
      </c>
      <c r="F127" s="29">
        <f>IFERROR(VLOOKUP(E127,S6M1!$B$1:$C$161,2,0),0)</f>
        <v>0</v>
      </c>
      <c r="G127" s="28">
        <f>IFERROR(VLOOKUP($B127,S6M2!$A$1:$B$161,2,0),0)</f>
        <v>0</v>
      </c>
      <c r="H127" s="29">
        <f>IFERROR(VLOOKUP(G127,S6M2!$B$1:$C$161,2,0),0)</f>
        <v>0</v>
      </c>
      <c r="I127" s="28">
        <f>IFERROR(VLOOKUP($B127,S6M3!$A$1:$B$161,2,0),0)</f>
        <v>0</v>
      </c>
      <c r="J127" s="29">
        <f>IFERROR(VLOOKUP(I127,S6M3!$B$1:$C$161,2,0),0)</f>
        <v>0</v>
      </c>
      <c r="K127" s="28">
        <f>IFERROR(VLOOKUP($B127,S6M4!$A$1:$B$161,2,0),0)</f>
        <v>0</v>
      </c>
      <c r="L127" s="29">
        <f>IFERROR(VLOOKUP(K127,S6M4!$B$1:$C$161,2,0),0)</f>
        <v>0</v>
      </c>
      <c r="M127" s="28">
        <f>IFERROR(VLOOKUP($B127,S6M5!$A$1:$B$161,2,0),0)</f>
        <v>0</v>
      </c>
      <c r="N127" s="29">
        <f>IFERROR(VLOOKUP(M127,S6M5!$B$1:$C$161,2,0),0)</f>
        <v>0</v>
      </c>
      <c r="O127" s="28">
        <f>IFERROR(VLOOKUP($B127,S6M6!$A$1:$B$161,2,0),0)</f>
        <v>0</v>
      </c>
      <c r="P127" s="29">
        <f>IFERROR(VLOOKUP(O127,S6M6!$B$1:$C$161,2,0),0)</f>
        <v>0</v>
      </c>
      <c r="Q127" s="28">
        <f>IFERROR(VLOOKUP($B127,S6M7!$A$1:$B$161,2,0),0)</f>
        <v>0</v>
      </c>
      <c r="R127" s="29">
        <f>IFERROR(VLOOKUP(Q127,S6M7!$B$1:$C$161,2,0),0)</f>
        <v>0</v>
      </c>
      <c r="S127" s="28">
        <f>IFERROR(VLOOKUP($B127,S6M8!$A$1:$B$161,2,0),0)</f>
        <v>0</v>
      </c>
      <c r="T127" s="29">
        <f>IFERROR(VLOOKUP(S127,S6M8!$B$1:$C$161,2,0),0)</f>
        <v>0</v>
      </c>
      <c r="U127" s="29">
        <f>IFERROR(VLOOKUP(E127,S6M1!$B$1:$C$161,2,0),0)</f>
        <v>0</v>
      </c>
      <c r="V127" s="29">
        <f>IFERROR(VLOOKUP(G127,S6M2!$B$1:$C$161,2,0),0)</f>
        <v>0</v>
      </c>
      <c r="W127" s="29">
        <f>IFERROR(VLOOKUP(I127,S6M3!$B$1:$C$161,2,0),0)</f>
        <v>0</v>
      </c>
      <c r="X127" s="29">
        <f>IFERROR(VLOOKUP(K127,S6M4!$B$1:$C$161,2,0),0)</f>
        <v>0</v>
      </c>
      <c r="Y127" s="29">
        <f>IFERROR(VLOOKUP(M127,S6M5!$B$1:$C$161,2,0),0)</f>
        <v>0</v>
      </c>
      <c r="Z127" s="29">
        <f>IFERROR(VLOOKUP(O127,S6M6!$B$1:$C$161,2,0),0)</f>
        <v>0</v>
      </c>
      <c r="AA127" s="29">
        <f>IFERROR(VLOOKUP(Q127,S6M7!$B$1:$C$161,2,0),0)</f>
        <v>0</v>
      </c>
      <c r="AB127" s="29">
        <f>IFERROR(VLOOKUP(S127,S6M8!$B$1:$C$161,2,0),0)</f>
        <v>0</v>
      </c>
    </row>
    <row r="128">
      <c r="A128" s="7">
        <v>127.0</v>
      </c>
      <c r="B128" s="40"/>
      <c r="C128" s="26">
        <f t="shared" si="1"/>
        <v>0</v>
      </c>
      <c r="D128" s="27"/>
      <c r="E128" s="28">
        <f>IFERROR(VLOOKUP($B128,S6M1!$A$1:$B$161,2,0),0)</f>
        <v>0</v>
      </c>
      <c r="F128" s="29">
        <f>IFERROR(VLOOKUP(E128,S6M1!$B$1:$C$161,2,0),0)</f>
        <v>0</v>
      </c>
      <c r="G128" s="28">
        <f>IFERROR(VLOOKUP($B128,S6M2!$A$1:$B$161,2,0),0)</f>
        <v>0</v>
      </c>
      <c r="H128" s="29">
        <f>IFERROR(VLOOKUP(G128,S6M2!$B$1:$C$161,2,0),0)</f>
        <v>0</v>
      </c>
      <c r="I128" s="28">
        <f>IFERROR(VLOOKUP($B128,S6M3!$A$1:$B$161,2,0),0)</f>
        <v>0</v>
      </c>
      <c r="J128" s="29">
        <f>IFERROR(VLOOKUP(I128,S6M3!$B$1:$C$161,2,0),0)</f>
        <v>0</v>
      </c>
      <c r="K128" s="28">
        <f>IFERROR(VLOOKUP($B128,S6M4!$A$1:$B$161,2,0),0)</f>
        <v>0</v>
      </c>
      <c r="L128" s="29">
        <f>IFERROR(VLOOKUP(K128,S6M4!$B$1:$C$161,2,0),0)</f>
        <v>0</v>
      </c>
      <c r="M128" s="28">
        <f>IFERROR(VLOOKUP($B128,S6M5!$A$1:$B$161,2,0),0)</f>
        <v>0</v>
      </c>
      <c r="N128" s="29">
        <f>IFERROR(VLOOKUP(M128,S6M5!$B$1:$C$161,2,0),0)</f>
        <v>0</v>
      </c>
      <c r="O128" s="28">
        <f>IFERROR(VLOOKUP($B128,S6M6!$A$1:$B$161,2,0),0)</f>
        <v>0</v>
      </c>
      <c r="P128" s="29">
        <f>IFERROR(VLOOKUP(O128,S6M6!$B$1:$C$161,2,0),0)</f>
        <v>0</v>
      </c>
      <c r="Q128" s="28">
        <f>IFERROR(VLOOKUP($B128,S6M7!$A$1:$B$161,2,0),0)</f>
        <v>0</v>
      </c>
      <c r="R128" s="29">
        <f>IFERROR(VLOOKUP(Q128,S6M7!$B$1:$C$161,2,0),0)</f>
        <v>0</v>
      </c>
      <c r="S128" s="28">
        <f>IFERROR(VLOOKUP($B128,S6M8!$A$1:$B$161,2,0),0)</f>
        <v>0</v>
      </c>
      <c r="T128" s="29">
        <f>IFERROR(VLOOKUP(S128,S6M8!$B$1:$C$161,2,0),0)</f>
        <v>0</v>
      </c>
      <c r="U128" s="29">
        <f>IFERROR(VLOOKUP(E128,S6M1!$B$1:$C$161,2,0),0)</f>
        <v>0</v>
      </c>
      <c r="V128" s="29">
        <f>IFERROR(VLOOKUP(G128,S6M2!$B$1:$C$161,2,0),0)</f>
        <v>0</v>
      </c>
      <c r="W128" s="29">
        <f>IFERROR(VLOOKUP(I128,S6M3!$B$1:$C$161,2,0),0)</f>
        <v>0</v>
      </c>
      <c r="X128" s="29">
        <f>IFERROR(VLOOKUP(K128,S6M4!$B$1:$C$161,2,0),0)</f>
        <v>0</v>
      </c>
      <c r="Y128" s="29">
        <f>IFERROR(VLOOKUP(M128,S6M5!$B$1:$C$161,2,0),0)</f>
        <v>0</v>
      </c>
      <c r="Z128" s="29">
        <f>IFERROR(VLOOKUP(O128,S6M6!$B$1:$C$161,2,0),0)</f>
        <v>0</v>
      </c>
      <c r="AA128" s="29">
        <f>IFERROR(VLOOKUP(Q128,S6M7!$B$1:$C$161,2,0),0)</f>
        <v>0</v>
      </c>
      <c r="AB128" s="29">
        <f>IFERROR(VLOOKUP(S128,S6M8!$B$1:$C$161,2,0),0)</f>
        <v>0</v>
      </c>
    </row>
    <row r="129">
      <c r="A129" s="7">
        <v>128.0</v>
      </c>
      <c r="B129" s="40"/>
      <c r="C129" s="26">
        <f t="shared" si="1"/>
        <v>0</v>
      </c>
      <c r="D129" s="27"/>
      <c r="E129" s="28">
        <f>IFERROR(VLOOKUP($B129,S6M1!$A$1:$B$161,2,0),0)</f>
        <v>0</v>
      </c>
      <c r="F129" s="29">
        <f>IFERROR(VLOOKUP(E129,S6M1!$B$1:$C$161,2,0),0)</f>
        <v>0</v>
      </c>
      <c r="G129" s="28">
        <f>IFERROR(VLOOKUP($B129,S6M2!$A$1:$B$161,2,0),0)</f>
        <v>0</v>
      </c>
      <c r="H129" s="29">
        <f>IFERROR(VLOOKUP(G129,S6M2!$B$1:$C$161,2,0),0)</f>
        <v>0</v>
      </c>
      <c r="I129" s="28">
        <f>IFERROR(VLOOKUP($B129,S6M3!$A$1:$B$161,2,0),0)</f>
        <v>0</v>
      </c>
      <c r="J129" s="29">
        <f>IFERROR(VLOOKUP(I129,S6M3!$B$1:$C$161,2,0),0)</f>
        <v>0</v>
      </c>
      <c r="K129" s="28">
        <f>IFERROR(VLOOKUP($B129,S6M4!$A$1:$B$161,2,0),0)</f>
        <v>0</v>
      </c>
      <c r="L129" s="29">
        <f>IFERROR(VLOOKUP(K129,S6M4!$B$1:$C$161,2,0),0)</f>
        <v>0</v>
      </c>
      <c r="M129" s="28">
        <f>IFERROR(VLOOKUP($B129,S6M5!$A$1:$B$161,2,0),0)</f>
        <v>0</v>
      </c>
      <c r="N129" s="29">
        <f>IFERROR(VLOOKUP(M129,S6M5!$B$1:$C$161,2,0),0)</f>
        <v>0</v>
      </c>
      <c r="O129" s="28">
        <f>IFERROR(VLOOKUP($B129,S6M6!$A$1:$B$161,2,0),0)</f>
        <v>0</v>
      </c>
      <c r="P129" s="29">
        <f>IFERROR(VLOOKUP(O129,S6M6!$B$1:$C$161,2,0),0)</f>
        <v>0</v>
      </c>
      <c r="Q129" s="28">
        <f>IFERROR(VLOOKUP($B129,S6M7!$A$1:$B$161,2,0),0)</f>
        <v>0</v>
      </c>
      <c r="R129" s="29">
        <f>IFERROR(VLOOKUP(Q129,S6M7!$B$1:$C$161,2,0),0)</f>
        <v>0</v>
      </c>
      <c r="S129" s="28">
        <f>IFERROR(VLOOKUP($B129,S6M8!$A$1:$B$161,2,0),0)</f>
        <v>0</v>
      </c>
      <c r="T129" s="29">
        <f>IFERROR(VLOOKUP(S129,S6M8!$B$1:$C$161,2,0),0)</f>
        <v>0</v>
      </c>
      <c r="U129" s="29">
        <f>IFERROR(VLOOKUP(E129,S6M1!$B$1:$C$161,2,0),0)</f>
        <v>0</v>
      </c>
      <c r="V129" s="29">
        <f>IFERROR(VLOOKUP(G129,S6M2!$B$1:$C$161,2,0),0)</f>
        <v>0</v>
      </c>
      <c r="W129" s="29">
        <f>IFERROR(VLOOKUP(I129,S6M3!$B$1:$C$161,2,0),0)</f>
        <v>0</v>
      </c>
      <c r="X129" s="29">
        <f>IFERROR(VLOOKUP(K129,S6M4!$B$1:$C$161,2,0),0)</f>
        <v>0</v>
      </c>
      <c r="Y129" s="29">
        <f>IFERROR(VLOOKUP(M129,S6M5!$B$1:$C$161,2,0),0)</f>
        <v>0</v>
      </c>
      <c r="Z129" s="29">
        <f>IFERROR(VLOOKUP(O129,S6M6!$B$1:$C$161,2,0),0)</f>
        <v>0</v>
      </c>
      <c r="AA129" s="29">
        <f>IFERROR(VLOOKUP(Q129,S6M7!$B$1:$C$161,2,0),0)</f>
        <v>0</v>
      </c>
      <c r="AB129" s="29">
        <f>IFERROR(VLOOKUP(S129,S6M8!$B$1:$C$161,2,0),0)</f>
        <v>0</v>
      </c>
    </row>
    <row r="130">
      <c r="A130" s="41">
        <v>129.0</v>
      </c>
      <c r="B130" s="40"/>
      <c r="C130" s="26">
        <f t="shared" si="1"/>
        <v>0</v>
      </c>
      <c r="D130" s="27"/>
      <c r="E130" s="28">
        <f>IFERROR(VLOOKUP($B130,S6M1!$A$1:$B$161,2,0),0)</f>
        <v>0</v>
      </c>
      <c r="F130" s="29">
        <f>IFERROR(VLOOKUP(E130,S6M1!$B$1:$C$161,2,0),0)</f>
        <v>0</v>
      </c>
      <c r="G130" s="28">
        <f>IFERROR(VLOOKUP($B130,S6M2!$A$1:$B$161,2,0),0)</f>
        <v>0</v>
      </c>
      <c r="H130" s="29">
        <f>IFERROR(VLOOKUP(G130,S6M2!$B$1:$C$161,2,0),0)</f>
        <v>0</v>
      </c>
      <c r="I130" s="28">
        <f>IFERROR(VLOOKUP($B130,S6M3!$A$1:$B$161,2,0),0)</f>
        <v>0</v>
      </c>
      <c r="J130" s="29">
        <f>IFERROR(VLOOKUP(I130,S6M3!$B$1:$C$161,2,0),0)</f>
        <v>0</v>
      </c>
      <c r="K130" s="28">
        <f>IFERROR(VLOOKUP($B130,S6M4!$A$1:$B$161,2,0),0)</f>
        <v>0</v>
      </c>
      <c r="L130" s="29">
        <f>IFERROR(VLOOKUP(K130,S6M4!$B$1:$C$161,2,0),0)</f>
        <v>0</v>
      </c>
      <c r="M130" s="28">
        <f>IFERROR(VLOOKUP($B130,S6M5!$A$1:$B$161,2,0),0)</f>
        <v>0</v>
      </c>
      <c r="N130" s="29">
        <f>IFERROR(VLOOKUP(M130,S6M5!$B$1:$C$161,2,0),0)</f>
        <v>0</v>
      </c>
      <c r="O130" s="28">
        <f>IFERROR(VLOOKUP($B130,S6M6!$A$1:$B$161,2,0),0)</f>
        <v>0</v>
      </c>
      <c r="P130" s="29">
        <f>IFERROR(VLOOKUP(O130,S6M6!$B$1:$C$161,2,0),0)</f>
        <v>0</v>
      </c>
      <c r="Q130" s="28">
        <f>IFERROR(VLOOKUP($B130,S6M7!$A$1:$B$161,2,0),0)</f>
        <v>0</v>
      </c>
      <c r="R130" s="29">
        <f>IFERROR(VLOOKUP(Q130,S6M7!$B$1:$C$161,2,0),0)</f>
        <v>0</v>
      </c>
      <c r="S130" s="28">
        <f>IFERROR(VLOOKUP($B130,S6M8!$A$1:$B$161,2,0),0)</f>
        <v>0</v>
      </c>
      <c r="T130" s="29">
        <f>IFERROR(VLOOKUP(S130,S6M8!$B$1:$C$161,2,0),0)</f>
        <v>0</v>
      </c>
      <c r="U130" s="29">
        <f>IFERROR(VLOOKUP(E130,S6M1!$B$1:$C$161,2,0),0)</f>
        <v>0</v>
      </c>
      <c r="V130" s="29">
        <f>IFERROR(VLOOKUP(G130,S6M2!$B$1:$C$161,2,0),0)</f>
        <v>0</v>
      </c>
      <c r="W130" s="29">
        <f>IFERROR(VLOOKUP(I130,S6M3!$B$1:$C$161,2,0),0)</f>
        <v>0</v>
      </c>
      <c r="X130" s="29">
        <f>IFERROR(VLOOKUP(K130,S6M4!$B$1:$C$161,2,0),0)</f>
        <v>0</v>
      </c>
      <c r="Y130" s="29">
        <f>IFERROR(VLOOKUP(M130,S6M5!$B$1:$C$161,2,0),0)</f>
        <v>0</v>
      </c>
      <c r="Z130" s="29">
        <f>IFERROR(VLOOKUP(O130,S6M6!$B$1:$C$161,2,0),0)</f>
        <v>0</v>
      </c>
      <c r="AA130" s="29">
        <f>IFERROR(VLOOKUP(Q130,S6M7!$B$1:$C$161,2,0),0)</f>
        <v>0</v>
      </c>
      <c r="AB130" s="29">
        <f>IFERROR(VLOOKUP(S130,S6M8!$B$1:$C$161,2,0),0)</f>
        <v>0</v>
      </c>
    </row>
    <row r="131">
      <c r="A131" s="7">
        <v>130.0</v>
      </c>
      <c r="B131" s="40"/>
      <c r="C131" s="26">
        <f t="shared" si="1"/>
        <v>0</v>
      </c>
      <c r="D131" s="27"/>
      <c r="E131" s="28">
        <f>IFERROR(VLOOKUP($B131,S6M1!$A$1:$B$161,2,0),0)</f>
        <v>0</v>
      </c>
      <c r="F131" s="29">
        <f>IFERROR(VLOOKUP(E131,S6M1!$B$1:$C$161,2,0),0)</f>
        <v>0</v>
      </c>
      <c r="G131" s="28">
        <f>IFERROR(VLOOKUP($B131,S6M2!$A$1:$B$161,2,0),0)</f>
        <v>0</v>
      </c>
      <c r="H131" s="29">
        <f>IFERROR(VLOOKUP(G131,S6M2!$B$1:$C$161,2,0),0)</f>
        <v>0</v>
      </c>
      <c r="I131" s="28">
        <f>IFERROR(VLOOKUP($B131,S6M3!$A$1:$B$161,2,0),0)</f>
        <v>0</v>
      </c>
      <c r="J131" s="29">
        <f>IFERROR(VLOOKUP(I131,S6M3!$B$1:$C$161,2,0),0)</f>
        <v>0</v>
      </c>
      <c r="K131" s="28">
        <f>IFERROR(VLOOKUP($B131,S6M4!$A$1:$B$161,2,0),0)</f>
        <v>0</v>
      </c>
      <c r="L131" s="29">
        <f>IFERROR(VLOOKUP(K131,S6M4!$B$1:$C$161,2,0),0)</f>
        <v>0</v>
      </c>
      <c r="M131" s="28">
        <f>IFERROR(VLOOKUP($B131,S6M5!$A$1:$B$161,2,0),0)</f>
        <v>0</v>
      </c>
      <c r="N131" s="29">
        <f>IFERROR(VLOOKUP(M131,S6M5!$B$1:$C$161,2,0),0)</f>
        <v>0</v>
      </c>
      <c r="O131" s="28">
        <f>IFERROR(VLOOKUP($B131,S6M6!$A$1:$B$161,2,0),0)</f>
        <v>0</v>
      </c>
      <c r="P131" s="29">
        <f>IFERROR(VLOOKUP(O131,S6M6!$B$1:$C$161,2,0),0)</f>
        <v>0</v>
      </c>
      <c r="Q131" s="28">
        <f>IFERROR(VLOOKUP($B131,S6M7!$A$1:$B$161,2,0),0)</f>
        <v>0</v>
      </c>
      <c r="R131" s="29">
        <f>IFERROR(VLOOKUP(Q131,S6M7!$B$1:$C$161,2,0),0)</f>
        <v>0</v>
      </c>
      <c r="S131" s="28">
        <f>IFERROR(VLOOKUP($B131,S6M8!$A$1:$B$161,2,0),0)</f>
        <v>0</v>
      </c>
      <c r="T131" s="29">
        <f>IFERROR(VLOOKUP(S131,S6M8!$B$1:$C$161,2,0),0)</f>
        <v>0</v>
      </c>
      <c r="U131" s="29">
        <f>IFERROR(VLOOKUP(E131,S6M1!$B$1:$C$161,2,0),0)</f>
        <v>0</v>
      </c>
      <c r="V131" s="29">
        <f>IFERROR(VLOOKUP(G131,S6M2!$B$1:$C$161,2,0),0)</f>
        <v>0</v>
      </c>
      <c r="W131" s="29">
        <f>IFERROR(VLOOKUP(I131,S6M3!$B$1:$C$161,2,0),0)</f>
        <v>0</v>
      </c>
      <c r="X131" s="29">
        <f>IFERROR(VLOOKUP(K131,S6M4!$B$1:$C$161,2,0),0)</f>
        <v>0</v>
      </c>
      <c r="Y131" s="29">
        <f>IFERROR(VLOOKUP(M131,S6M5!$B$1:$C$161,2,0),0)</f>
        <v>0</v>
      </c>
      <c r="Z131" s="29">
        <f>IFERROR(VLOOKUP(O131,S6M6!$B$1:$C$161,2,0),0)</f>
        <v>0</v>
      </c>
      <c r="AA131" s="29">
        <f>IFERROR(VLOOKUP(Q131,S6M7!$B$1:$C$161,2,0),0)</f>
        <v>0</v>
      </c>
      <c r="AB131" s="29">
        <f>IFERROR(VLOOKUP(S131,S6M8!$B$1:$C$161,2,0),0)</f>
        <v>0</v>
      </c>
    </row>
    <row r="132">
      <c r="A132" s="41">
        <v>131.0</v>
      </c>
      <c r="B132" s="40"/>
      <c r="C132" s="26">
        <f t="shared" si="1"/>
        <v>0</v>
      </c>
      <c r="D132" s="27"/>
      <c r="E132" s="28">
        <f>IFERROR(VLOOKUP($B132,S6M1!$A$1:$B$161,2,0),0)</f>
        <v>0</v>
      </c>
      <c r="F132" s="29">
        <f>IFERROR(VLOOKUP(E132,S6M1!$B$1:$C$161,2,0),0)</f>
        <v>0</v>
      </c>
      <c r="G132" s="28">
        <f>IFERROR(VLOOKUP($B132,S6M2!$A$1:$B$161,2,0),0)</f>
        <v>0</v>
      </c>
      <c r="H132" s="29">
        <f>IFERROR(VLOOKUP(G132,S6M2!$B$1:$C$161,2,0),0)</f>
        <v>0</v>
      </c>
      <c r="I132" s="28">
        <f>IFERROR(VLOOKUP($B132,S6M3!$A$1:$B$161,2,0),0)</f>
        <v>0</v>
      </c>
      <c r="J132" s="29">
        <f>IFERROR(VLOOKUP(I132,S6M3!$B$1:$C$161,2,0),0)</f>
        <v>0</v>
      </c>
      <c r="K132" s="28">
        <f>IFERROR(VLOOKUP($B132,S6M4!$A$1:$B$161,2,0),0)</f>
        <v>0</v>
      </c>
      <c r="L132" s="29">
        <f>IFERROR(VLOOKUP(K132,S6M4!$B$1:$C$161,2,0),0)</f>
        <v>0</v>
      </c>
      <c r="M132" s="28">
        <f>IFERROR(VLOOKUP($B132,S6M5!$A$1:$B$161,2,0),0)</f>
        <v>0</v>
      </c>
      <c r="N132" s="29">
        <f>IFERROR(VLOOKUP(M132,S6M5!$B$1:$C$161,2,0),0)</f>
        <v>0</v>
      </c>
      <c r="O132" s="28">
        <f>IFERROR(VLOOKUP($B132,S6M6!$A$1:$B$161,2,0),0)</f>
        <v>0</v>
      </c>
      <c r="P132" s="29">
        <f>IFERROR(VLOOKUP(O132,S6M6!$B$1:$C$161,2,0),0)</f>
        <v>0</v>
      </c>
      <c r="Q132" s="28">
        <f>IFERROR(VLOOKUP($B132,S6M7!$A$1:$B$161,2,0),0)</f>
        <v>0</v>
      </c>
      <c r="R132" s="29">
        <f>IFERROR(VLOOKUP(Q132,S6M7!$B$1:$C$161,2,0),0)</f>
        <v>0</v>
      </c>
      <c r="S132" s="28">
        <f>IFERROR(VLOOKUP($B132,S6M8!$A$1:$B$161,2,0),0)</f>
        <v>0</v>
      </c>
      <c r="T132" s="29">
        <f>IFERROR(VLOOKUP(S132,S6M8!$B$1:$C$161,2,0),0)</f>
        <v>0</v>
      </c>
      <c r="U132" s="29">
        <f>IFERROR(VLOOKUP(E132,S6M1!$B$1:$C$161,2,0),0)</f>
        <v>0</v>
      </c>
      <c r="V132" s="29">
        <f>IFERROR(VLOOKUP(G132,S6M2!$B$1:$C$161,2,0),0)</f>
        <v>0</v>
      </c>
      <c r="W132" s="29">
        <f>IFERROR(VLOOKUP(I132,S6M3!$B$1:$C$161,2,0),0)</f>
        <v>0</v>
      </c>
      <c r="X132" s="29">
        <f>IFERROR(VLOOKUP(K132,S6M4!$B$1:$C$161,2,0),0)</f>
        <v>0</v>
      </c>
      <c r="Y132" s="29">
        <f>IFERROR(VLOOKUP(M132,S6M5!$B$1:$C$161,2,0),0)</f>
        <v>0</v>
      </c>
      <c r="Z132" s="29">
        <f>IFERROR(VLOOKUP(O132,S6M6!$B$1:$C$161,2,0),0)</f>
        <v>0</v>
      </c>
      <c r="AA132" s="29">
        <f>IFERROR(VLOOKUP(Q132,S6M7!$B$1:$C$161,2,0),0)</f>
        <v>0</v>
      </c>
      <c r="AB132" s="29">
        <f>IFERROR(VLOOKUP(S132,S6M8!$B$1:$C$161,2,0),0)</f>
        <v>0</v>
      </c>
    </row>
    <row r="133">
      <c r="A133" s="7">
        <v>132.0</v>
      </c>
      <c r="B133" s="40"/>
      <c r="C133" s="26">
        <f t="shared" si="1"/>
        <v>0</v>
      </c>
      <c r="D133" s="27"/>
      <c r="E133" s="28">
        <f>IFERROR(VLOOKUP($B133,S6M1!$A$1:$B$161,2,0),0)</f>
        <v>0</v>
      </c>
      <c r="F133" s="29">
        <f>IFERROR(VLOOKUP(E133,S6M1!$B$1:$C$161,2,0),0)</f>
        <v>0</v>
      </c>
      <c r="G133" s="28">
        <f>IFERROR(VLOOKUP($B133,S6M2!$A$1:$B$161,2,0),0)</f>
        <v>0</v>
      </c>
      <c r="H133" s="29">
        <f>IFERROR(VLOOKUP(G133,S6M2!$B$1:$C$161,2,0),0)</f>
        <v>0</v>
      </c>
      <c r="I133" s="28">
        <f>IFERROR(VLOOKUP($B133,S6M3!$A$1:$B$161,2,0),0)</f>
        <v>0</v>
      </c>
      <c r="J133" s="29">
        <f>IFERROR(VLOOKUP(I133,S6M3!$B$1:$C$161,2,0),0)</f>
        <v>0</v>
      </c>
      <c r="K133" s="28">
        <f>IFERROR(VLOOKUP($B133,S6M4!$A$1:$B$161,2,0),0)</f>
        <v>0</v>
      </c>
      <c r="L133" s="29">
        <f>IFERROR(VLOOKUP(K133,S6M4!$B$1:$C$161,2,0),0)</f>
        <v>0</v>
      </c>
      <c r="M133" s="28">
        <f>IFERROR(VLOOKUP($B133,S6M5!$A$1:$B$161,2,0),0)</f>
        <v>0</v>
      </c>
      <c r="N133" s="29">
        <f>IFERROR(VLOOKUP(M133,S6M5!$B$1:$C$161,2,0),0)</f>
        <v>0</v>
      </c>
      <c r="O133" s="28">
        <f>IFERROR(VLOOKUP($B133,S6M6!$A$1:$B$161,2,0),0)</f>
        <v>0</v>
      </c>
      <c r="P133" s="29">
        <f>IFERROR(VLOOKUP(O133,S6M6!$B$1:$C$161,2,0),0)</f>
        <v>0</v>
      </c>
      <c r="Q133" s="28">
        <f>IFERROR(VLOOKUP($B133,S6M7!$A$1:$B$161,2,0),0)</f>
        <v>0</v>
      </c>
      <c r="R133" s="29">
        <f>IFERROR(VLOOKUP(Q133,S6M7!$B$1:$C$161,2,0),0)</f>
        <v>0</v>
      </c>
      <c r="S133" s="28">
        <f>IFERROR(VLOOKUP($B133,S6M8!$A$1:$B$161,2,0),0)</f>
        <v>0</v>
      </c>
      <c r="T133" s="29">
        <f>IFERROR(VLOOKUP(S133,S6M8!$B$1:$C$161,2,0),0)</f>
        <v>0</v>
      </c>
      <c r="U133" s="29">
        <f>IFERROR(VLOOKUP(E133,S6M1!$B$1:$C$161,2,0),0)</f>
        <v>0</v>
      </c>
      <c r="V133" s="29">
        <f>IFERROR(VLOOKUP(G133,S6M2!$B$1:$C$161,2,0),0)</f>
        <v>0</v>
      </c>
      <c r="W133" s="29">
        <f>IFERROR(VLOOKUP(I133,S6M3!$B$1:$C$161,2,0),0)</f>
        <v>0</v>
      </c>
      <c r="X133" s="29">
        <f>IFERROR(VLOOKUP(K133,S6M4!$B$1:$C$161,2,0),0)</f>
        <v>0</v>
      </c>
      <c r="Y133" s="29">
        <f>IFERROR(VLOOKUP(M133,S6M5!$B$1:$C$161,2,0),0)</f>
        <v>0</v>
      </c>
      <c r="Z133" s="29">
        <f>IFERROR(VLOOKUP(O133,S6M6!$B$1:$C$161,2,0),0)</f>
        <v>0</v>
      </c>
      <c r="AA133" s="29">
        <f>IFERROR(VLOOKUP(Q133,S6M7!$B$1:$C$161,2,0),0)</f>
        <v>0</v>
      </c>
      <c r="AB133" s="29">
        <f>IFERROR(VLOOKUP(S133,S6M8!$B$1:$C$161,2,0),0)</f>
        <v>0</v>
      </c>
    </row>
    <row r="134">
      <c r="A134" s="41">
        <v>133.0</v>
      </c>
      <c r="B134" s="40"/>
      <c r="C134" s="26">
        <f t="shared" si="1"/>
        <v>0</v>
      </c>
      <c r="D134" s="27"/>
      <c r="E134" s="28">
        <f>IFERROR(VLOOKUP($B134,S6M1!$A$1:$B$161,2,0),0)</f>
        <v>0</v>
      </c>
      <c r="F134" s="29">
        <f>IFERROR(VLOOKUP(E134,S6M1!$B$1:$C$161,2,0),0)</f>
        <v>0</v>
      </c>
      <c r="G134" s="28">
        <f>IFERROR(VLOOKUP($B134,S6M2!$A$1:$B$161,2,0),0)</f>
        <v>0</v>
      </c>
      <c r="H134" s="29">
        <f>IFERROR(VLOOKUP(G134,S6M2!$B$1:$C$161,2,0),0)</f>
        <v>0</v>
      </c>
      <c r="I134" s="28">
        <f>IFERROR(VLOOKUP($B134,S6M3!$A$1:$B$161,2,0),0)</f>
        <v>0</v>
      </c>
      <c r="J134" s="29">
        <f>IFERROR(VLOOKUP(I134,S6M3!$B$1:$C$161,2,0),0)</f>
        <v>0</v>
      </c>
      <c r="K134" s="28">
        <f>IFERROR(VLOOKUP($B134,S6M4!$A$1:$B$161,2,0),0)</f>
        <v>0</v>
      </c>
      <c r="L134" s="29">
        <f>IFERROR(VLOOKUP(K134,S6M4!$B$1:$C$161,2,0),0)</f>
        <v>0</v>
      </c>
      <c r="M134" s="28">
        <f>IFERROR(VLOOKUP($B134,S6M5!$A$1:$B$161,2,0),0)</f>
        <v>0</v>
      </c>
      <c r="N134" s="29">
        <f>IFERROR(VLOOKUP(M134,S6M5!$B$1:$C$161,2,0),0)</f>
        <v>0</v>
      </c>
      <c r="O134" s="28">
        <f>IFERROR(VLOOKUP($B134,S6M6!$A$1:$B$161,2,0),0)</f>
        <v>0</v>
      </c>
      <c r="P134" s="29">
        <f>IFERROR(VLOOKUP(O134,S6M6!$B$1:$C$161,2,0),0)</f>
        <v>0</v>
      </c>
      <c r="Q134" s="28">
        <f>IFERROR(VLOOKUP($B134,S6M7!$A$1:$B$161,2,0),0)</f>
        <v>0</v>
      </c>
      <c r="R134" s="29">
        <f>IFERROR(VLOOKUP(Q134,S6M7!$B$1:$C$161,2,0),0)</f>
        <v>0</v>
      </c>
      <c r="S134" s="28">
        <f>IFERROR(VLOOKUP($B134,S6M8!$A$1:$B$161,2,0),0)</f>
        <v>0</v>
      </c>
      <c r="T134" s="29">
        <f>IFERROR(VLOOKUP(S134,S6M8!$B$1:$C$161,2,0),0)</f>
        <v>0</v>
      </c>
      <c r="U134" s="29">
        <f>IFERROR(VLOOKUP(E134,S6M1!$B$1:$C$161,2,0),0)</f>
        <v>0</v>
      </c>
      <c r="V134" s="29">
        <f>IFERROR(VLOOKUP(G134,S6M2!$B$1:$C$161,2,0),0)</f>
        <v>0</v>
      </c>
      <c r="W134" s="29">
        <f>IFERROR(VLOOKUP(I134,S6M3!$B$1:$C$161,2,0),0)</f>
        <v>0</v>
      </c>
      <c r="X134" s="29">
        <f>IFERROR(VLOOKUP(K134,S6M4!$B$1:$C$161,2,0),0)</f>
        <v>0</v>
      </c>
      <c r="Y134" s="29">
        <f>IFERROR(VLOOKUP(M134,S6M5!$B$1:$C$161,2,0),0)</f>
        <v>0</v>
      </c>
      <c r="Z134" s="29">
        <f>IFERROR(VLOOKUP(O134,S6M6!$B$1:$C$161,2,0),0)</f>
        <v>0</v>
      </c>
      <c r="AA134" s="29">
        <f>IFERROR(VLOOKUP(Q134,S6M7!$B$1:$C$161,2,0),0)</f>
        <v>0</v>
      </c>
      <c r="AB134" s="29">
        <f>IFERROR(VLOOKUP(S134,S6M8!$B$1:$C$161,2,0),0)</f>
        <v>0</v>
      </c>
    </row>
    <row r="135">
      <c r="A135" s="7">
        <v>134.0</v>
      </c>
      <c r="B135" s="40"/>
      <c r="C135" s="26">
        <f t="shared" si="1"/>
        <v>0</v>
      </c>
      <c r="D135" s="27"/>
      <c r="E135" s="28">
        <f>IFERROR(VLOOKUP($B135,S6M1!$A$1:$B$161,2,0),0)</f>
        <v>0</v>
      </c>
      <c r="F135" s="29">
        <f>IFERROR(VLOOKUP(E135,S6M1!$B$1:$C$161,2,0),0)</f>
        <v>0</v>
      </c>
      <c r="G135" s="28">
        <f>IFERROR(VLOOKUP($B135,S6M2!$A$1:$B$161,2,0),0)</f>
        <v>0</v>
      </c>
      <c r="H135" s="29">
        <f>IFERROR(VLOOKUP(G135,S6M2!$B$1:$C$161,2,0),0)</f>
        <v>0</v>
      </c>
      <c r="I135" s="28">
        <f>IFERROR(VLOOKUP($B135,S6M3!$A$1:$B$161,2,0),0)</f>
        <v>0</v>
      </c>
      <c r="J135" s="29">
        <f>IFERROR(VLOOKUP(I135,S6M3!$B$1:$C$161,2,0),0)</f>
        <v>0</v>
      </c>
      <c r="K135" s="28">
        <f>IFERROR(VLOOKUP($B135,S6M4!$A$1:$B$161,2,0),0)</f>
        <v>0</v>
      </c>
      <c r="L135" s="29">
        <f>IFERROR(VLOOKUP(K135,S6M4!$B$1:$C$161,2,0),0)</f>
        <v>0</v>
      </c>
      <c r="M135" s="28">
        <f>IFERROR(VLOOKUP($B135,S6M5!$A$1:$B$161,2,0),0)</f>
        <v>0</v>
      </c>
      <c r="N135" s="29">
        <f>IFERROR(VLOOKUP(M135,S6M5!$B$1:$C$161,2,0),0)</f>
        <v>0</v>
      </c>
      <c r="O135" s="28">
        <f>IFERROR(VLOOKUP($B135,S6M6!$A$1:$B$161,2,0),0)</f>
        <v>0</v>
      </c>
      <c r="P135" s="29">
        <f>IFERROR(VLOOKUP(O135,S6M6!$B$1:$C$161,2,0),0)</f>
        <v>0</v>
      </c>
      <c r="Q135" s="28">
        <f>IFERROR(VLOOKUP($B135,S6M7!$A$1:$B$161,2,0),0)</f>
        <v>0</v>
      </c>
      <c r="R135" s="29">
        <f>IFERROR(VLOOKUP(Q135,S6M7!$B$1:$C$161,2,0),0)</f>
        <v>0</v>
      </c>
      <c r="S135" s="28">
        <f>IFERROR(VLOOKUP($B135,S6M8!$A$1:$B$161,2,0),0)</f>
        <v>0</v>
      </c>
      <c r="T135" s="29">
        <f>IFERROR(VLOOKUP(S135,S6M8!$B$1:$C$161,2,0),0)</f>
        <v>0</v>
      </c>
      <c r="U135" s="29">
        <f>IFERROR(VLOOKUP(E135,S6M1!$B$1:$C$161,2,0),0)</f>
        <v>0</v>
      </c>
      <c r="V135" s="29">
        <f>IFERROR(VLOOKUP(G135,S6M2!$B$1:$C$161,2,0),0)</f>
        <v>0</v>
      </c>
      <c r="W135" s="29">
        <f>IFERROR(VLOOKUP(I135,S6M3!$B$1:$C$161,2,0),0)</f>
        <v>0</v>
      </c>
      <c r="X135" s="29">
        <f>IFERROR(VLOOKUP(K135,S6M4!$B$1:$C$161,2,0),0)</f>
        <v>0</v>
      </c>
      <c r="Y135" s="29">
        <f>IFERROR(VLOOKUP(M135,S6M5!$B$1:$C$161,2,0),0)</f>
        <v>0</v>
      </c>
      <c r="Z135" s="29">
        <f>IFERROR(VLOOKUP(O135,S6M6!$B$1:$C$161,2,0),0)</f>
        <v>0</v>
      </c>
      <c r="AA135" s="29">
        <f>IFERROR(VLOOKUP(Q135,S6M7!$B$1:$C$161,2,0),0)</f>
        <v>0</v>
      </c>
      <c r="AB135" s="29">
        <f>IFERROR(VLOOKUP(S135,S6M8!$B$1:$C$161,2,0),0)</f>
        <v>0</v>
      </c>
    </row>
    <row r="136">
      <c r="A136" s="41">
        <v>135.0</v>
      </c>
      <c r="B136" s="40"/>
      <c r="C136" s="26">
        <f t="shared" si="1"/>
        <v>0</v>
      </c>
      <c r="D136" s="27"/>
      <c r="E136" s="28">
        <f>IFERROR(VLOOKUP($B136,S6M1!$A$1:$B$161,2,0),0)</f>
        <v>0</v>
      </c>
      <c r="F136" s="29">
        <f>IFERROR(VLOOKUP(E136,S6M1!$B$1:$C$161,2,0),0)</f>
        <v>0</v>
      </c>
      <c r="G136" s="28">
        <f>IFERROR(VLOOKUP($B136,S6M2!$A$1:$B$161,2,0),0)</f>
        <v>0</v>
      </c>
      <c r="H136" s="29">
        <f>IFERROR(VLOOKUP(G136,S6M2!$B$1:$C$161,2,0),0)</f>
        <v>0</v>
      </c>
      <c r="I136" s="28">
        <f>IFERROR(VLOOKUP($B136,S6M3!$A$1:$B$161,2,0),0)</f>
        <v>0</v>
      </c>
      <c r="J136" s="29">
        <f>IFERROR(VLOOKUP(I136,S6M3!$B$1:$C$161,2,0),0)</f>
        <v>0</v>
      </c>
      <c r="K136" s="28">
        <f>IFERROR(VLOOKUP($B136,S6M4!$A$1:$B$161,2,0),0)</f>
        <v>0</v>
      </c>
      <c r="L136" s="29">
        <f>IFERROR(VLOOKUP(K136,S6M4!$B$1:$C$161,2,0),0)</f>
        <v>0</v>
      </c>
      <c r="M136" s="28">
        <f>IFERROR(VLOOKUP($B136,S6M5!$A$1:$B$161,2,0),0)</f>
        <v>0</v>
      </c>
      <c r="N136" s="29">
        <f>IFERROR(VLOOKUP(M136,S6M5!$B$1:$C$161,2,0),0)</f>
        <v>0</v>
      </c>
      <c r="O136" s="28">
        <f>IFERROR(VLOOKUP($B136,S6M6!$A$1:$B$161,2,0),0)</f>
        <v>0</v>
      </c>
      <c r="P136" s="29">
        <f>IFERROR(VLOOKUP(O136,S6M6!$B$1:$C$161,2,0),0)</f>
        <v>0</v>
      </c>
      <c r="Q136" s="28">
        <f>IFERROR(VLOOKUP($B136,S6M7!$A$1:$B$161,2,0),0)</f>
        <v>0</v>
      </c>
      <c r="R136" s="29">
        <f>IFERROR(VLOOKUP(Q136,S6M7!$B$1:$C$161,2,0),0)</f>
        <v>0</v>
      </c>
      <c r="S136" s="28">
        <f>IFERROR(VLOOKUP($B136,S6M8!$A$1:$B$161,2,0),0)</f>
        <v>0</v>
      </c>
      <c r="T136" s="29">
        <f>IFERROR(VLOOKUP(S136,S6M8!$B$1:$C$161,2,0),0)</f>
        <v>0</v>
      </c>
      <c r="U136" s="29">
        <f>IFERROR(VLOOKUP(E136,S6M1!$B$1:$C$161,2,0),0)</f>
        <v>0</v>
      </c>
      <c r="V136" s="29">
        <f>IFERROR(VLOOKUP(G136,S6M2!$B$1:$C$161,2,0),0)</f>
        <v>0</v>
      </c>
      <c r="W136" s="29">
        <f>IFERROR(VLOOKUP(I136,S6M3!$B$1:$C$161,2,0),0)</f>
        <v>0</v>
      </c>
      <c r="X136" s="29">
        <f>IFERROR(VLOOKUP(K136,S6M4!$B$1:$C$161,2,0),0)</f>
        <v>0</v>
      </c>
      <c r="Y136" s="29">
        <f>IFERROR(VLOOKUP(M136,S6M5!$B$1:$C$161,2,0),0)</f>
        <v>0</v>
      </c>
      <c r="Z136" s="29">
        <f>IFERROR(VLOOKUP(O136,S6M6!$B$1:$C$161,2,0),0)</f>
        <v>0</v>
      </c>
      <c r="AA136" s="29">
        <f>IFERROR(VLOOKUP(Q136,S6M7!$B$1:$C$161,2,0),0)</f>
        <v>0</v>
      </c>
      <c r="AB136" s="29">
        <f>IFERROR(VLOOKUP(S136,S6M8!$B$1:$C$161,2,0),0)</f>
        <v>0</v>
      </c>
    </row>
    <row r="137">
      <c r="A137" s="7">
        <v>136.0</v>
      </c>
      <c r="B137" s="40"/>
      <c r="C137" s="26">
        <f t="shared" si="1"/>
        <v>0</v>
      </c>
      <c r="D137" s="27"/>
      <c r="E137" s="28">
        <f>IFERROR(VLOOKUP($B137,S6M1!$A$1:$B$161,2,0),0)</f>
        <v>0</v>
      </c>
      <c r="F137" s="29">
        <f>IFERROR(VLOOKUP(E137,S6M1!$B$1:$C$161,2,0),0)</f>
        <v>0</v>
      </c>
      <c r="G137" s="28">
        <f>IFERROR(VLOOKUP($B137,S6M2!$A$1:$B$161,2,0),0)</f>
        <v>0</v>
      </c>
      <c r="H137" s="29">
        <f>IFERROR(VLOOKUP(G137,S6M2!$B$1:$C$161,2,0),0)</f>
        <v>0</v>
      </c>
      <c r="I137" s="28">
        <f>IFERROR(VLOOKUP($B137,S6M3!$A$1:$B$161,2,0),0)</f>
        <v>0</v>
      </c>
      <c r="J137" s="29">
        <f>IFERROR(VLOOKUP(I137,S6M3!$B$1:$C$161,2,0),0)</f>
        <v>0</v>
      </c>
      <c r="K137" s="28">
        <f>IFERROR(VLOOKUP($B137,S6M4!$A$1:$B$161,2,0),0)</f>
        <v>0</v>
      </c>
      <c r="L137" s="29">
        <f>IFERROR(VLOOKUP(K137,S6M4!$B$1:$C$161,2,0),0)</f>
        <v>0</v>
      </c>
      <c r="M137" s="28">
        <f>IFERROR(VLOOKUP($B137,S6M5!$A$1:$B$161,2,0),0)</f>
        <v>0</v>
      </c>
      <c r="N137" s="29">
        <f>IFERROR(VLOOKUP(M137,S6M5!$B$1:$C$161,2,0),0)</f>
        <v>0</v>
      </c>
      <c r="O137" s="28">
        <f>IFERROR(VLOOKUP($B137,S6M6!$A$1:$B$161,2,0),0)</f>
        <v>0</v>
      </c>
      <c r="P137" s="29">
        <f>IFERROR(VLOOKUP(O137,S6M6!$B$1:$C$161,2,0),0)</f>
        <v>0</v>
      </c>
      <c r="Q137" s="28">
        <f>IFERROR(VLOOKUP($B137,S6M7!$A$1:$B$161,2,0),0)</f>
        <v>0</v>
      </c>
      <c r="R137" s="29">
        <f>IFERROR(VLOOKUP(Q137,S6M7!$B$1:$C$161,2,0),0)</f>
        <v>0</v>
      </c>
      <c r="S137" s="28">
        <f>IFERROR(VLOOKUP($B137,S6M8!$A$1:$B$161,2,0),0)</f>
        <v>0</v>
      </c>
      <c r="T137" s="29">
        <f>IFERROR(VLOOKUP(S137,S6M8!$B$1:$C$161,2,0),0)</f>
        <v>0</v>
      </c>
      <c r="U137" s="29">
        <f>IFERROR(VLOOKUP(E137,S6M1!$B$1:$C$161,2,0),0)</f>
        <v>0</v>
      </c>
      <c r="V137" s="29">
        <f>IFERROR(VLOOKUP(G137,S6M2!$B$1:$C$161,2,0),0)</f>
        <v>0</v>
      </c>
      <c r="W137" s="29">
        <f>IFERROR(VLOOKUP(I137,S6M3!$B$1:$C$161,2,0),0)</f>
        <v>0</v>
      </c>
      <c r="X137" s="29">
        <f>IFERROR(VLOOKUP(K137,S6M4!$B$1:$C$161,2,0),0)</f>
        <v>0</v>
      </c>
      <c r="Y137" s="29">
        <f>IFERROR(VLOOKUP(M137,S6M5!$B$1:$C$161,2,0),0)</f>
        <v>0</v>
      </c>
      <c r="Z137" s="29">
        <f>IFERROR(VLOOKUP(O137,S6M6!$B$1:$C$161,2,0),0)</f>
        <v>0</v>
      </c>
      <c r="AA137" s="29">
        <f>IFERROR(VLOOKUP(Q137,S6M7!$B$1:$C$161,2,0),0)</f>
        <v>0</v>
      </c>
      <c r="AB137" s="29">
        <f>IFERROR(VLOOKUP(S137,S6M8!$B$1:$C$161,2,0),0)</f>
        <v>0</v>
      </c>
    </row>
    <row r="138">
      <c r="A138" s="41">
        <v>137.0</v>
      </c>
      <c r="B138" s="40"/>
      <c r="C138" s="26">
        <f t="shared" si="1"/>
        <v>0</v>
      </c>
      <c r="D138" s="27"/>
      <c r="E138" s="28">
        <f>IFERROR(VLOOKUP($B138,S6M1!$A$1:$B$161,2,0),0)</f>
        <v>0</v>
      </c>
      <c r="F138" s="29">
        <f>IFERROR(VLOOKUP(E138,S6M1!$B$1:$C$161,2,0),0)</f>
        <v>0</v>
      </c>
      <c r="G138" s="28">
        <f>IFERROR(VLOOKUP($B138,S6M2!$A$1:$B$161,2,0),0)</f>
        <v>0</v>
      </c>
      <c r="H138" s="29">
        <f>IFERROR(VLOOKUP(G138,S6M2!$B$1:$C$161,2,0),0)</f>
        <v>0</v>
      </c>
      <c r="I138" s="28">
        <f>IFERROR(VLOOKUP($B138,S6M3!$A$1:$B$161,2,0),0)</f>
        <v>0</v>
      </c>
      <c r="J138" s="29">
        <f>IFERROR(VLOOKUP(I138,S6M3!$B$1:$C$161,2,0),0)</f>
        <v>0</v>
      </c>
      <c r="K138" s="28">
        <f>IFERROR(VLOOKUP($B138,S6M4!$A$1:$B$161,2,0),0)</f>
        <v>0</v>
      </c>
      <c r="L138" s="29">
        <f>IFERROR(VLOOKUP(K138,S6M4!$B$1:$C$161,2,0),0)</f>
        <v>0</v>
      </c>
      <c r="M138" s="28">
        <f>IFERROR(VLOOKUP($B138,S6M5!$A$1:$B$161,2,0),0)</f>
        <v>0</v>
      </c>
      <c r="N138" s="29">
        <f>IFERROR(VLOOKUP(M138,S6M5!$B$1:$C$161,2,0),0)</f>
        <v>0</v>
      </c>
      <c r="O138" s="28">
        <f>IFERROR(VLOOKUP($B138,S6M6!$A$1:$B$161,2,0),0)</f>
        <v>0</v>
      </c>
      <c r="P138" s="29">
        <f>IFERROR(VLOOKUP(O138,S6M6!$B$1:$C$161,2,0),0)</f>
        <v>0</v>
      </c>
      <c r="Q138" s="28">
        <f>IFERROR(VLOOKUP($B138,S6M7!$A$1:$B$161,2,0),0)</f>
        <v>0</v>
      </c>
      <c r="R138" s="29">
        <f>IFERROR(VLOOKUP(Q138,S6M7!$B$1:$C$161,2,0),0)</f>
        <v>0</v>
      </c>
      <c r="S138" s="28">
        <f>IFERROR(VLOOKUP($B138,S6M8!$A$1:$B$161,2,0),0)</f>
        <v>0</v>
      </c>
      <c r="T138" s="29">
        <f>IFERROR(VLOOKUP(S138,S6M8!$B$1:$C$161,2,0),0)</f>
        <v>0</v>
      </c>
      <c r="U138" s="29">
        <f>IFERROR(VLOOKUP(E138,S6M1!$B$1:$C$161,2,0),0)</f>
        <v>0</v>
      </c>
      <c r="V138" s="29">
        <f>IFERROR(VLOOKUP(G138,S6M2!$B$1:$C$161,2,0),0)</f>
        <v>0</v>
      </c>
      <c r="W138" s="29">
        <f>IFERROR(VLOOKUP(I138,S6M3!$B$1:$C$161,2,0),0)</f>
        <v>0</v>
      </c>
      <c r="X138" s="29">
        <f>IFERROR(VLOOKUP(K138,S6M4!$B$1:$C$161,2,0),0)</f>
        <v>0</v>
      </c>
      <c r="Y138" s="29">
        <f>IFERROR(VLOOKUP(M138,S6M5!$B$1:$C$161,2,0),0)</f>
        <v>0</v>
      </c>
      <c r="Z138" s="29">
        <f>IFERROR(VLOOKUP(O138,S6M6!$B$1:$C$161,2,0),0)</f>
        <v>0</v>
      </c>
      <c r="AA138" s="29">
        <f>IFERROR(VLOOKUP(Q138,S6M7!$B$1:$C$161,2,0),0)</f>
        <v>0</v>
      </c>
      <c r="AB138" s="29">
        <f>IFERROR(VLOOKUP(S138,S6M8!$B$1:$C$161,2,0),0)</f>
        <v>0</v>
      </c>
    </row>
    <row r="139">
      <c r="A139" s="7">
        <v>138.0</v>
      </c>
      <c r="B139" s="40"/>
      <c r="C139" s="26">
        <f t="shared" si="1"/>
        <v>0</v>
      </c>
      <c r="D139" s="27"/>
      <c r="E139" s="28">
        <f>IFERROR(VLOOKUP($B139,S6M1!$A$1:$B$161,2,0),0)</f>
        <v>0</v>
      </c>
      <c r="F139" s="29">
        <f>IFERROR(VLOOKUP(E139,S6M1!$B$1:$C$161,2,0),0)</f>
        <v>0</v>
      </c>
      <c r="G139" s="28">
        <f>IFERROR(VLOOKUP($B139,S6M2!$A$1:$B$161,2,0),0)</f>
        <v>0</v>
      </c>
      <c r="H139" s="29">
        <f>IFERROR(VLOOKUP(G139,S6M2!$B$1:$C$161,2,0),0)</f>
        <v>0</v>
      </c>
      <c r="I139" s="28">
        <f>IFERROR(VLOOKUP($B139,S6M3!$A$1:$B$161,2,0),0)</f>
        <v>0</v>
      </c>
      <c r="J139" s="29">
        <f>IFERROR(VLOOKUP(I139,S6M3!$B$1:$C$161,2,0),0)</f>
        <v>0</v>
      </c>
      <c r="K139" s="28">
        <f>IFERROR(VLOOKUP($B139,S6M4!$A$1:$B$161,2,0),0)</f>
        <v>0</v>
      </c>
      <c r="L139" s="29">
        <f>IFERROR(VLOOKUP(K139,S6M4!$B$1:$C$161,2,0),0)</f>
        <v>0</v>
      </c>
      <c r="M139" s="28">
        <f>IFERROR(VLOOKUP($B139,S6M5!$A$1:$B$161,2,0),0)</f>
        <v>0</v>
      </c>
      <c r="N139" s="29">
        <f>IFERROR(VLOOKUP(M139,S6M5!$B$1:$C$161,2,0),0)</f>
        <v>0</v>
      </c>
      <c r="O139" s="28">
        <f>IFERROR(VLOOKUP($B139,S6M6!$A$1:$B$161,2,0),0)</f>
        <v>0</v>
      </c>
      <c r="P139" s="29">
        <f>IFERROR(VLOOKUP(O139,S6M6!$B$1:$C$161,2,0),0)</f>
        <v>0</v>
      </c>
      <c r="Q139" s="28">
        <f>IFERROR(VLOOKUP($B139,S6M7!$A$1:$B$161,2,0),0)</f>
        <v>0</v>
      </c>
      <c r="R139" s="29">
        <f>IFERROR(VLOOKUP(Q139,S6M7!$B$1:$C$161,2,0),0)</f>
        <v>0</v>
      </c>
      <c r="S139" s="28">
        <f>IFERROR(VLOOKUP($B139,S6M8!$A$1:$B$161,2,0),0)</f>
        <v>0</v>
      </c>
      <c r="T139" s="29">
        <f>IFERROR(VLOOKUP(S139,S6M8!$B$1:$C$161,2,0),0)</f>
        <v>0</v>
      </c>
      <c r="U139" s="29">
        <f>IFERROR(VLOOKUP(E139,S6M1!$B$1:$C$161,2,0),0)</f>
        <v>0</v>
      </c>
      <c r="V139" s="29">
        <f>IFERROR(VLOOKUP(G139,S6M2!$B$1:$C$161,2,0),0)</f>
        <v>0</v>
      </c>
      <c r="W139" s="29">
        <f>IFERROR(VLOOKUP(I139,S6M3!$B$1:$C$161,2,0),0)</f>
        <v>0</v>
      </c>
      <c r="X139" s="29">
        <f>IFERROR(VLOOKUP(K139,S6M4!$B$1:$C$161,2,0),0)</f>
        <v>0</v>
      </c>
      <c r="Y139" s="29">
        <f>IFERROR(VLOOKUP(M139,S6M5!$B$1:$C$161,2,0),0)</f>
        <v>0</v>
      </c>
      <c r="Z139" s="29">
        <f>IFERROR(VLOOKUP(O139,S6M6!$B$1:$C$161,2,0),0)</f>
        <v>0</v>
      </c>
      <c r="AA139" s="29">
        <f>IFERROR(VLOOKUP(Q139,S6M7!$B$1:$C$161,2,0),0)</f>
        <v>0</v>
      </c>
      <c r="AB139" s="29">
        <f>IFERROR(VLOOKUP(S139,S6M8!$B$1:$C$161,2,0),0)</f>
        <v>0</v>
      </c>
    </row>
    <row r="140">
      <c r="A140" s="41">
        <v>139.0</v>
      </c>
      <c r="B140" s="40"/>
      <c r="C140" s="26">
        <f t="shared" si="1"/>
        <v>0</v>
      </c>
      <c r="D140" s="27"/>
      <c r="E140" s="28">
        <f>IFERROR(VLOOKUP($B140,S6M1!$A$1:$B$161,2,0),0)</f>
        <v>0</v>
      </c>
      <c r="F140" s="29">
        <f>IFERROR(VLOOKUP(E140,S6M1!$B$1:$C$161,2,0),0)</f>
        <v>0</v>
      </c>
      <c r="G140" s="28">
        <f>IFERROR(VLOOKUP($B140,S6M2!$A$1:$B$161,2,0),0)</f>
        <v>0</v>
      </c>
      <c r="H140" s="29">
        <f>IFERROR(VLOOKUP(G140,S6M2!$B$1:$C$161,2,0),0)</f>
        <v>0</v>
      </c>
      <c r="I140" s="28">
        <f>IFERROR(VLOOKUP($B140,S6M3!$A$1:$B$161,2,0),0)</f>
        <v>0</v>
      </c>
      <c r="J140" s="29">
        <f>IFERROR(VLOOKUP(I140,S6M3!$B$1:$C$161,2,0),0)</f>
        <v>0</v>
      </c>
      <c r="K140" s="28">
        <f>IFERROR(VLOOKUP($B140,S6M4!$A$1:$B$161,2,0),0)</f>
        <v>0</v>
      </c>
      <c r="L140" s="29">
        <f>IFERROR(VLOOKUP(K140,S6M4!$B$1:$C$161,2,0),0)</f>
        <v>0</v>
      </c>
      <c r="M140" s="28">
        <f>IFERROR(VLOOKUP($B140,S6M5!$A$1:$B$161,2,0),0)</f>
        <v>0</v>
      </c>
      <c r="N140" s="29">
        <f>IFERROR(VLOOKUP(M140,S6M5!$B$1:$C$161,2,0),0)</f>
        <v>0</v>
      </c>
      <c r="O140" s="28">
        <f>IFERROR(VLOOKUP($B140,S6M6!$A$1:$B$161,2,0),0)</f>
        <v>0</v>
      </c>
      <c r="P140" s="29">
        <f>IFERROR(VLOOKUP(O140,S6M6!$B$1:$C$161,2,0),0)</f>
        <v>0</v>
      </c>
      <c r="Q140" s="28">
        <f>IFERROR(VLOOKUP($B140,S6M7!$A$1:$B$161,2,0),0)</f>
        <v>0</v>
      </c>
      <c r="R140" s="29">
        <f>IFERROR(VLOOKUP(Q140,S6M7!$B$1:$C$161,2,0),0)</f>
        <v>0</v>
      </c>
      <c r="S140" s="28">
        <f>IFERROR(VLOOKUP($B140,S6M8!$A$1:$B$161,2,0),0)</f>
        <v>0</v>
      </c>
      <c r="T140" s="29">
        <f>IFERROR(VLOOKUP(S140,S6M8!$B$1:$C$161,2,0),0)</f>
        <v>0</v>
      </c>
      <c r="U140" s="29">
        <f>IFERROR(VLOOKUP(E140,S6M1!$B$1:$C$161,2,0),0)</f>
        <v>0</v>
      </c>
      <c r="V140" s="29">
        <f>IFERROR(VLOOKUP(G140,S6M2!$B$1:$C$161,2,0),0)</f>
        <v>0</v>
      </c>
      <c r="W140" s="29">
        <f>IFERROR(VLOOKUP(I140,S6M3!$B$1:$C$161,2,0),0)</f>
        <v>0</v>
      </c>
      <c r="X140" s="29">
        <f>IFERROR(VLOOKUP(K140,S6M4!$B$1:$C$161,2,0),0)</f>
        <v>0</v>
      </c>
      <c r="Y140" s="29">
        <f>IFERROR(VLOOKUP(M140,S6M5!$B$1:$C$161,2,0),0)</f>
        <v>0</v>
      </c>
      <c r="Z140" s="29">
        <f>IFERROR(VLOOKUP(O140,S6M6!$B$1:$C$161,2,0),0)</f>
        <v>0</v>
      </c>
      <c r="AA140" s="29">
        <f>IFERROR(VLOOKUP(Q140,S6M7!$B$1:$C$161,2,0),0)</f>
        <v>0</v>
      </c>
      <c r="AB140" s="29">
        <f>IFERROR(VLOOKUP(S140,S6M8!$B$1:$C$161,2,0),0)</f>
        <v>0</v>
      </c>
    </row>
    <row r="141">
      <c r="A141" s="7">
        <v>140.0</v>
      </c>
      <c r="B141" s="40"/>
      <c r="C141" s="26">
        <f t="shared" si="1"/>
        <v>0</v>
      </c>
      <c r="D141" s="27"/>
      <c r="E141" s="28">
        <f>IFERROR(VLOOKUP($B141,S6M1!$A$1:$B$161,2,0),0)</f>
        <v>0</v>
      </c>
      <c r="F141" s="29">
        <f>IFERROR(VLOOKUP(E141,S6M1!$B$1:$C$161,2,0),0)</f>
        <v>0</v>
      </c>
      <c r="G141" s="28">
        <f>IFERROR(VLOOKUP($B141,S6M2!$A$1:$B$161,2,0),0)</f>
        <v>0</v>
      </c>
      <c r="H141" s="29">
        <f>IFERROR(VLOOKUP(G141,S6M2!$B$1:$C$161,2,0),0)</f>
        <v>0</v>
      </c>
      <c r="I141" s="28">
        <f>IFERROR(VLOOKUP($B141,S6M3!$A$1:$B$161,2,0),0)</f>
        <v>0</v>
      </c>
      <c r="J141" s="29">
        <f>IFERROR(VLOOKUP(I141,S6M3!$B$1:$C$161,2,0),0)</f>
        <v>0</v>
      </c>
      <c r="K141" s="28">
        <f>IFERROR(VLOOKUP($B141,S6M4!$A$1:$B$161,2,0),0)</f>
        <v>0</v>
      </c>
      <c r="L141" s="29">
        <f>IFERROR(VLOOKUP(K141,S6M4!$B$1:$C$161,2,0),0)</f>
        <v>0</v>
      </c>
      <c r="M141" s="28">
        <f>IFERROR(VLOOKUP($B141,S6M5!$A$1:$B$161,2,0),0)</f>
        <v>0</v>
      </c>
      <c r="N141" s="29">
        <f>IFERROR(VLOOKUP(M141,S6M5!$B$1:$C$161,2,0),0)</f>
        <v>0</v>
      </c>
      <c r="O141" s="28">
        <f>IFERROR(VLOOKUP($B141,S6M6!$A$1:$B$161,2,0),0)</f>
        <v>0</v>
      </c>
      <c r="P141" s="29">
        <f>IFERROR(VLOOKUP(O141,S6M6!$B$1:$C$161,2,0),0)</f>
        <v>0</v>
      </c>
      <c r="Q141" s="28">
        <f>IFERROR(VLOOKUP($B141,S6M7!$A$1:$B$161,2,0),0)</f>
        <v>0</v>
      </c>
      <c r="R141" s="29">
        <f>IFERROR(VLOOKUP(Q141,S6M7!$B$1:$C$161,2,0),0)</f>
        <v>0</v>
      </c>
      <c r="S141" s="28">
        <f>IFERROR(VLOOKUP($B141,S6M8!$A$1:$B$161,2,0),0)</f>
        <v>0</v>
      </c>
      <c r="T141" s="29">
        <f>IFERROR(VLOOKUP(S141,S6M8!$B$1:$C$161,2,0),0)</f>
        <v>0</v>
      </c>
      <c r="U141" s="29">
        <f>IFERROR(VLOOKUP(E141,S6M1!$B$1:$C$161,2,0),0)</f>
        <v>0</v>
      </c>
      <c r="V141" s="29">
        <f>IFERROR(VLOOKUP(G141,S6M2!$B$1:$C$161,2,0),0)</f>
        <v>0</v>
      </c>
      <c r="W141" s="29">
        <f>IFERROR(VLOOKUP(I141,S6M3!$B$1:$C$161,2,0),0)</f>
        <v>0</v>
      </c>
      <c r="X141" s="29">
        <f>IFERROR(VLOOKUP(K141,S6M4!$B$1:$C$161,2,0),0)</f>
        <v>0</v>
      </c>
      <c r="Y141" s="29">
        <f>IFERROR(VLOOKUP(M141,S6M5!$B$1:$C$161,2,0),0)</f>
        <v>0</v>
      </c>
      <c r="Z141" s="29">
        <f>IFERROR(VLOOKUP(O141,S6M6!$B$1:$C$161,2,0),0)</f>
        <v>0</v>
      </c>
      <c r="AA141" s="29">
        <f>IFERROR(VLOOKUP(Q141,S6M7!$B$1:$C$161,2,0),0)</f>
        <v>0</v>
      </c>
      <c r="AB141" s="29">
        <f>IFERROR(VLOOKUP(S141,S6M8!$B$1:$C$161,2,0),0)</f>
        <v>0</v>
      </c>
    </row>
    <row r="142">
      <c r="A142" s="41">
        <v>141.0</v>
      </c>
      <c r="B142" s="40"/>
      <c r="C142" s="26">
        <f t="shared" si="1"/>
        <v>0</v>
      </c>
      <c r="D142" s="27"/>
      <c r="E142" s="28">
        <f>IFERROR(VLOOKUP($B142,S6M1!$A$1:$B$161,2,0),0)</f>
        <v>0</v>
      </c>
      <c r="F142" s="29">
        <f>IFERROR(VLOOKUP(E142,S6M1!$B$1:$C$161,2,0),0)</f>
        <v>0</v>
      </c>
      <c r="G142" s="28">
        <f>IFERROR(VLOOKUP($B142,S6M2!$A$1:$B$161,2,0),0)</f>
        <v>0</v>
      </c>
      <c r="H142" s="29">
        <f>IFERROR(VLOOKUP(G142,S6M2!$B$1:$C$161,2,0),0)</f>
        <v>0</v>
      </c>
      <c r="I142" s="28">
        <f>IFERROR(VLOOKUP($B142,S6M3!$A$1:$B$161,2,0),0)</f>
        <v>0</v>
      </c>
      <c r="J142" s="29">
        <f>IFERROR(VLOOKUP(I142,S6M3!$B$1:$C$161,2,0),0)</f>
        <v>0</v>
      </c>
      <c r="K142" s="28">
        <f>IFERROR(VLOOKUP($B142,S6M4!$A$1:$B$161,2,0),0)</f>
        <v>0</v>
      </c>
      <c r="L142" s="29">
        <f>IFERROR(VLOOKUP(K142,S6M4!$B$1:$C$161,2,0),0)</f>
        <v>0</v>
      </c>
      <c r="M142" s="28">
        <f>IFERROR(VLOOKUP($B142,S6M5!$A$1:$B$161,2,0),0)</f>
        <v>0</v>
      </c>
      <c r="N142" s="29">
        <f>IFERROR(VLOOKUP(M142,S6M5!$B$1:$C$161,2,0),0)</f>
        <v>0</v>
      </c>
      <c r="O142" s="28">
        <f>IFERROR(VLOOKUP($B142,S6M6!$A$1:$B$161,2,0),0)</f>
        <v>0</v>
      </c>
      <c r="P142" s="29">
        <f>IFERROR(VLOOKUP(O142,S6M6!$B$1:$C$161,2,0),0)</f>
        <v>0</v>
      </c>
      <c r="Q142" s="28">
        <f>IFERROR(VLOOKUP($B142,S6M7!$A$1:$B$161,2,0),0)</f>
        <v>0</v>
      </c>
      <c r="R142" s="29">
        <f>IFERROR(VLOOKUP(Q142,S6M7!$B$1:$C$161,2,0),0)</f>
        <v>0</v>
      </c>
      <c r="S142" s="28">
        <f>IFERROR(VLOOKUP($B142,S6M8!$A$1:$B$161,2,0),0)</f>
        <v>0</v>
      </c>
      <c r="T142" s="29">
        <f>IFERROR(VLOOKUP(S142,S6M8!$B$1:$C$161,2,0),0)</f>
        <v>0</v>
      </c>
      <c r="U142" s="29">
        <f>IFERROR(VLOOKUP(E142,S6M1!$B$1:$C$161,2,0),0)</f>
        <v>0</v>
      </c>
      <c r="V142" s="29">
        <f>IFERROR(VLOOKUP(G142,S6M2!$B$1:$C$161,2,0),0)</f>
        <v>0</v>
      </c>
      <c r="W142" s="29">
        <f>IFERROR(VLOOKUP(I142,S6M3!$B$1:$C$161,2,0),0)</f>
        <v>0</v>
      </c>
      <c r="X142" s="29">
        <f>IFERROR(VLOOKUP(K142,S6M4!$B$1:$C$161,2,0),0)</f>
        <v>0</v>
      </c>
      <c r="Y142" s="29">
        <f>IFERROR(VLOOKUP(M142,S6M5!$B$1:$C$161,2,0),0)</f>
        <v>0</v>
      </c>
      <c r="Z142" s="29">
        <f>IFERROR(VLOOKUP(O142,S6M6!$B$1:$C$161,2,0),0)</f>
        <v>0</v>
      </c>
      <c r="AA142" s="29">
        <f>IFERROR(VLOOKUP(Q142,S6M7!$B$1:$C$161,2,0),0)</f>
        <v>0</v>
      </c>
      <c r="AB142" s="29">
        <f>IFERROR(VLOOKUP(S142,S6M8!$B$1:$C$161,2,0),0)</f>
        <v>0</v>
      </c>
    </row>
    <row r="143">
      <c r="A143" s="7">
        <v>142.0</v>
      </c>
      <c r="B143" s="40"/>
      <c r="C143" s="26">
        <f t="shared" si="1"/>
        <v>0</v>
      </c>
      <c r="D143" s="27"/>
      <c r="E143" s="28">
        <f>IFERROR(VLOOKUP($B143,S6M1!$A$1:$B$161,2,0),0)</f>
        <v>0</v>
      </c>
      <c r="F143" s="29">
        <f>IFERROR(VLOOKUP(E143,S6M1!$B$1:$C$161,2,0),0)</f>
        <v>0</v>
      </c>
      <c r="G143" s="28">
        <f>IFERROR(VLOOKUP($B143,S6M2!$A$1:$B$161,2,0),0)</f>
        <v>0</v>
      </c>
      <c r="H143" s="29">
        <f>IFERROR(VLOOKUP(G143,S6M2!$B$1:$C$161,2,0),0)</f>
        <v>0</v>
      </c>
      <c r="I143" s="28">
        <f>IFERROR(VLOOKUP($B143,S6M3!$A$1:$B$161,2,0),0)</f>
        <v>0</v>
      </c>
      <c r="J143" s="29">
        <f>IFERROR(VLOOKUP(I143,S6M3!$B$1:$C$161,2,0),0)</f>
        <v>0</v>
      </c>
      <c r="K143" s="28">
        <f>IFERROR(VLOOKUP($B143,S6M4!$A$1:$B$161,2,0),0)</f>
        <v>0</v>
      </c>
      <c r="L143" s="29">
        <f>IFERROR(VLOOKUP(K143,S6M4!$B$1:$C$161,2,0),0)</f>
        <v>0</v>
      </c>
      <c r="M143" s="28">
        <f>IFERROR(VLOOKUP($B143,S6M5!$A$1:$B$161,2,0),0)</f>
        <v>0</v>
      </c>
      <c r="N143" s="29">
        <f>IFERROR(VLOOKUP(M143,S6M5!$B$1:$C$161,2,0),0)</f>
        <v>0</v>
      </c>
      <c r="O143" s="28">
        <f>IFERROR(VLOOKUP($B143,S6M6!$A$1:$B$161,2,0),0)</f>
        <v>0</v>
      </c>
      <c r="P143" s="29">
        <f>IFERROR(VLOOKUP(O143,S6M6!$B$1:$C$161,2,0),0)</f>
        <v>0</v>
      </c>
      <c r="Q143" s="28">
        <f>IFERROR(VLOOKUP($B143,S6M7!$A$1:$B$161,2,0),0)</f>
        <v>0</v>
      </c>
      <c r="R143" s="29">
        <f>IFERROR(VLOOKUP(Q143,S6M7!$B$1:$C$161,2,0),0)</f>
        <v>0</v>
      </c>
      <c r="S143" s="28">
        <f>IFERROR(VLOOKUP($B143,S6M8!$A$1:$B$161,2,0),0)</f>
        <v>0</v>
      </c>
      <c r="T143" s="29">
        <f>IFERROR(VLOOKUP(S143,S6M8!$B$1:$C$161,2,0),0)</f>
        <v>0</v>
      </c>
      <c r="U143" s="29">
        <f>IFERROR(VLOOKUP(E143,S6M1!$B$1:$C$161,2,0),0)</f>
        <v>0</v>
      </c>
      <c r="V143" s="29">
        <f>IFERROR(VLOOKUP(G143,S6M2!$B$1:$C$161,2,0),0)</f>
        <v>0</v>
      </c>
      <c r="W143" s="29">
        <f>IFERROR(VLOOKUP(I143,S6M3!$B$1:$C$161,2,0),0)</f>
        <v>0</v>
      </c>
      <c r="X143" s="29">
        <f>IFERROR(VLOOKUP(K143,S6M4!$B$1:$C$161,2,0),0)</f>
        <v>0</v>
      </c>
      <c r="Y143" s="29">
        <f>IFERROR(VLOOKUP(M143,S6M5!$B$1:$C$161,2,0),0)</f>
        <v>0</v>
      </c>
      <c r="Z143" s="29">
        <f>IFERROR(VLOOKUP(O143,S6M6!$B$1:$C$161,2,0),0)</f>
        <v>0</v>
      </c>
      <c r="AA143" s="29">
        <f>IFERROR(VLOOKUP(Q143,S6M7!$B$1:$C$161,2,0),0)</f>
        <v>0</v>
      </c>
      <c r="AB143" s="29">
        <f>IFERROR(VLOOKUP(S143,S6M8!$B$1:$C$161,2,0),0)</f>
        <v>0</v>
      </c>
    </row>
    <row r="144">
      <c r="A144" s="41">
        <v>143.0</v>
      </c>
      <c r="B144" s="40"/>
      <c r="C144" s="26">
        <f t="shared" si="1"/>
        <v>0</v>
      </c>
      <c r="D144" s="27"/>
      <c r="E144" s="28">
        <f>IFERROR(VLOOKUP($B144,S6M1!$A$1:$B$161,2,0),0)</f>
        <v>0</v>
      </c>
      <c r="F144" s="29">
        <f>IFERROR(VLOOKUP(E144,S6M1!$B$1:$C$161,2,0),0)</f>
        <v>0</v>
      </c>
      <c r="G144" s="28">
        <f>IFERROR(VLOOKUP($B144,S6M2!$A$1:$B$161,2,0),0)</f>
        <v>0</v>
      </c>
      <c r="H144" s="29">
        <f>IFERROR(VLOOKUP(G144,S6M2!$B$1:$C$161,2,0),0)</f>
        <v>0</v>
      </c>
      <c r="I144" s="28">
        <f>IFERROR(VLOOKUP($B144,S6M3!$A$1:$B$161,2,0),0)</f>
        <v>0</v>
      </c>
      <c r="J144" s="29">
        <f>IFERROR(VLOOKUP(I144,S6M3!$B$1:$C$161,2,0),0)</f>
        <v>0</v>
      </c>
      <c r="K144" s="28">
        <f>IFERROR(VLOOKUP($B144,S6M4!$A$1:$B$161,2,0),0)</f>
        <v>0</v>
      </c>
      <c r="L144" s="29">
        <f>IFERROR(VLOOKUP(K144,S6M4!$B$1:$C$161,2,0),0)</f>
        <v>0</v>
      </c>
      <c r="M144" s="28">
        <f>IFERROR(VLOOKUP($B144,S6M5!$A$1:$B$161,2,0),0)</f>
        <v>0</v>
      </c>
      <c r="N144" s="29">
        <f>IFERROR(VLOOKUP(M144,S6M5!$B$1:$C$161,2,0),0)</f>
        <v>0</v>
      </c>
      <c r="O144" s="28">
        <f>IFERROR(VLOOKUP($B144,S6M6!$A$1:$B$161,2,0),0)</f>
        <v>0</v>
      </c>
      <c r="P144" s="29">
        <f>IFERROR(VLOOKUP(O144,S6M6!$B$1:$C$161,2,0),0)</f>
        <v>0</v>
      </c>
      <c r="Q144" s="28">
        <f>IFERROR(VLOOKUP($B144,S6M7!$A$1:$B$161,2,0),0)</f>
        <v>0</v>
      </c>
      <c r="R144" s="29">
        <f>IFERROR(VLOOKUP(Q144,S6M7!$B$1:$C$161,2,0),0)</f>
        <v>0</v>
      </c>
      <c r="S144" s="28">
        <f>IFERROR(VLOOKUP($B144,S6M8!$A$1:$B$161,2,0),0)</f>
        <v>0</v>
      </c>
      <c r="T144" s="29">
        <f>IFERROR(VLOOKUP(S144,S6M8!$B$1:$C$161,2,0),0)</f>
        <v>0</v>
      </c>
      <c r="U144" s="29">
        <f>IFERROR(VLOOKUP(E144,S6M1!$B$1:$C$161,2,0),0)</f>
        <v>0</v>
      </c>
      <c r="V144" s="29">
        <f>IFERROR(VLOOKUP(G144,S6M2!$B$1:$C$161,2,0),0)</f>
        <v>0</v>
      </c>
      <c r="W144" s="29">
        <f>IFERROR(VLOOKUP(I144,S6M3!$B$1:$C$161,2,0),0)</f>
        <v>0</v>
      </c>
      <c r="X144" s="29">
        <f>IFERROR(VLOOKUP(K144,S6M4!$B$1:$C$161,2,0),0)</f>
        <v>0</v>
      </c>
      <c r="Y144" s="29">
        <f>IFERROR(VLOOKUP(M144,S6M5!$B$1:$C$161,2,0),0)</f>
        <v>0</v>
      </c>
      <c r="Z144" s="29">
        <f>IFERROR(VLOOKUP(O144,S6M6!$B$1:$C$161,2,0),0)</f>
        <v>0</v>
      </c>
      <c r="AA144" s="29">
        <f>IFERROR(VLOOKUP(Q144,S6M7!$B$1:$C$161,2,0),0)</f>
        <v>0</v>
      </c>
      <c r="AB144" s="29">
        <f>IFERROR(VLOOKUP(S144,S6M8!$B$1:$C$161,2,0),0)</f>
        <v>0</v>
      </c>
    </row>
    <row r="145">
      <c r="A145" s="7">
        <v>144.0</v>
      </c>
      <c r="B145" s="40"/>
      <c r="C145" s="26">
        <f t="shared" si="1"/>
        <v>0</v>
      </c>
      <c r="D145" s="27"/>
      <c r="E145" s="28">
        <f>IFERROR(VLOOKUP($B145,S6M1!$A$1:$B$161,2,0),0)</f>
        <v>0</v>
      </c>
      <c r="F145" s="29">
        <f>IFERROR(VLOOKUP(E145,S6M1!$B$1:$C$161,2,0),0)</f>
        <v>0</v>
      </c>
      <c r="G145" s="28">
        <f>IFERROR(VLOOKUP($B145,S6M2!$A$1:$B$161,2,0),0)</f>
        <v>0</v>
      </c>
      <c r="H145" s="29">
        <f>IFERROR(VLOOKUP(G145,S6M2!$B$1:$C$161,2,0),0)</f>
        <v>0</v>
      </c>
      <c r="I145" s="28">
        <f>IFERROR(VLOOKUP($B145,S6M3!$A$1:$B$161,2,0),0)</f>
        <v>0</v>
      </c>
      <c r="J145" s="29">
        <f>IFERROR(VLOOKUP(I145,S6M3!$B$1:$C$161,2,0),0)</f>
        <v>0</v>
      </c>
      <c r="K145" s="28">
        <f>IFERROR(VLOOKUP($B145,S6M4!$A$1:$B$161,2,0),0)</f>
        <v>0</v>
      </c>
      <c r="L145" s="29">
        <f>IFERROR(VLOOKUP(K145,S6M4!$B$1:$C$161,2,0),0)</f>
        <v>0</v>
      </c>
      <c r="M145" s="28">
        <f>IFERROR(VLOOKUP($B145,S6M5!$A$1:$B$161,2,0),0)</f>
        <v>0</v>
      </c>
      <c r="N145" s="29">
        <f>IFERROR(VLOOKUP(M145,S6M5!$B$1:$C$161,2,0),0)</f>
        <v>0</v>
      </c>
      <c r="O145" s="28">
        <f>IFERROR(VLOOKUP($B145,S6M6!$A$1:$B$161,2,0),0)</f>
        <v>0</v>
      </c>
      <c r="P145" s="29">
        <f>IFERROR(VLOOKUP(O145,S6M6!$B$1:$C$161,2,0),0)</f>
        <v>0</v>
      </c>
      <c r="Q145" s="28">
        <f>IFERROR(VLOOKUP($B145,S6M7!$A$1:$B$161,2,0),0)</f>
        <v>0</v>
      </c>
      <c r="R145" s="29">
        <f>IFERROR(VLOOKUP(Q145,S6M7!$B$1:$C$161,2,0),0)</f>
        <v>0</v>
      </c>
      <c r="S145" s="28">
        <f>IFERROR(VLOOKUP($B145,S6M8!$A$1:$B$161,2,0),0)</f>
        <v>0</v>
      </c>
      <c r="T145" s="29">
        <f>IFERROR(VLOOKUP(S145,S6M8!$B$1:$C$161,2,0),0)</f>
        <v>0</v>
      </c>
      <c r="U145" s="29">
        <f>IFERROR(VLOOKUP(E145,S6M1!$B$1:$C$161,2,0),0)</f>
        <v>0</v>
      </c>
      <c r="V145" s="29">
        <f>IFERROR(VLOOKUP(G145,S6M2!$B$1:$C$161,2,0),0)</f>
        <v>0</v>
      </c>
      <c r="W145" s="29">
        <f>IFERROR(VLOOKUP(I145,S6M3!$B$1:$C$161,2,0),0)</f>
        <v>0</v>
      </c>
      <c r="X145" s="29">
        <f>IFERROR(VLOOKUP(K145,S6M4!$B$1:$C$161,2,0),0)</f>
        <v>0</v>
      </c>
      <c r="Y145" s="29">
        <f>IFERROR(VLOOKUP(M145,S6M5!$B$1:$C$161,2,0),0)</f>
        <v>0</v>
      </c>
      <c r="Z145" s="29">
        <f>IFERROR(VLOOKUP(O145,S6M6!$B$1:$C$161,2,0),0)</f>
        <v>0</v>
      </c>
      <c r="AA145" s="29">
        <f>IFERROR(VLOOKUP(Q145,S6M7!$B$1:$C$161,2,0),0)</f>
        <v>0</v>
      </c>
      <c r="AB145" s="29">
        <f>IFERROR(VLOOKUP(S145,S6M8!$B$1:$C$161,2,0),0)</f>
        <v>0</v>
      </c>
    </row>
    <row r="146">
      <c r="A146" s="41">
        <v>145.0</v>
      </c>
      <c r="B146" s="40"/>
      <c r="C146" s="26">
        <f t="shared" si="1"/>
        <v>0</v>
      </c>
      <c r="D146" s="27"/>
      <c r="E146" s="28">
        <f>IFERROR(VLOOKUP($B146,S6M1!$A$1:$B$161,2,0),0)</f>
        <v>0</v>
      </c>
      <c r="F146" s="29">
        <f>IFERROR(VLOOKUP(E146,S6M1!$B$1:$C$161,2,0),0)</f>
        <v>0</v>
      </c>
      <c r="G146" s="28">
        <f>IFERROR(VLOOKUP($B146,S6M2!$A$1:$B$161,2,0),0)</f>
        <v>0</v>
      </c>
      <c r="H146" s="29">
        <f>IFERROR(VLOOKUP(G146,S6M2!$B$1:$C$161,2,0),0)</f>
        <v>0</v>
      </c>
      <c r="I146" s="28">
        <f>IFERROR(VLOOKUP($B146,S6M3!$A$1:$B$161,2,0),0)</f>
        <v>0</v>
      </c>
      <c r="J146" s="29">
        <f>IFERROR(VLOOKUP(I146,S6M3!$B$1:$C$161,2,0),0)</f>
        <v>0</v>
      </c>
      <c r="K146" s="28">
        <f>IFERROR(VLOOKUP($B146,S6M4!$A$1:$B$161,2,0),0)</f>
        <v>0</v>
      </c>
      <c r="L146" s="29">
        <f>IFERROR(VLOOKUP(K146,S6M4!$B$1:$C$161,2,0),0)</f>
        <v>0</v>
      </c>
      <c r="M146" s="28">
        <f>IFERROR(VLOOKUP($B146,S6M5!$A$1:$B$161,2,0),0)</f>
        <v>0</v>
      </c>
      <c r="N146" s="29">
        <f>IFERROR(VLOOKUP(M146,S6M5!$B$1:$C$161,2,0),0)</f>
        <v>0</v>
      </c>
      <c r="O146" s="28">
        <f>IFERROR(VLOOKUP($B146,S6M6!$A$1:$B$161,2,0),0)</f>
        <v>0</v>
      </c>
      <c r="P146" s="29">
        <f>IFERROR(VLOOKUP(O146,S6M6!$B$1:$C$161,2,0),0)</f>
        <v>0</v>
      </c>
      <c r="Q146" s="28">
        <f>IFERROR(VLOOKUP($B146,S6M7!$A$1:$B$161,2,0),0)</f>
        <v>0</v>
      </c>
      <c r="R146" s="29">
        <f>IFERROR(VLOOKUP(Q146,S6M7!$B$1:$C$161,2,0),0)</f>
        <v>0</v>
      </c>
      <c r="S146" s="28">
        <f>IFERROR(VLOOKUP($B146,S6M8!$A$1:$B$161,2,0),0)</f>
        <v>0</v>
      </c>
      <c r="T146" s="29">
        <f>IFERROR(VLOOKUP(S146,S6M8!$B$1:$C$161,2,0),0)</f>
        <v>0</v>
      </c>
      <c r="U146" s="29">
        <f>IFERROR(VLOOKUP(E146,S6M1!$B$1:$C$161,2,0),0)</f>
        <v>0</v>
      </c>
      <c r="V146" s="29">
        <f>IFERROR(VLOOKUP(G146,S6M2!$B$1:$C$161,2,0),0)</f>
        <v>0</v>
      </c>
      <c r="W146" s="29">
        <f>IFERROR(VLOOKUP(I146,S6M3!$B$1:$C$161,2,0),0)</f>
        <v>0</v>
      </c>
      <c r="X146" s="29">
        <f>IFERROR(VLOOKUP(K146,S6M4!$B$1:$C$161,2,0),0)</f>
        <v>0</v>
      </c>
      <c r="Y146" s="29">
        <f>IFERROR(VLOOKUP(M146,S6M5!$B$1:$C$161,2,0),0)</f>
        <v>0</v>
      </c>
      <c r="Z146" s="29">
        <f>IFERROR(VLOOKUP(O146,S6M6!$B$1:$C$161,2,0),0)</f>
        <v>0</v>
      </c>
      <c r="AA146" s="29">
        <f>IFERROR(VLOOKUP(Q146,S6M7!$B$1:$C$161,2,0),0)</f>
        <v>0</v>
      </c>
      <c r="AB146" s="29">
        <f>IFERROR(VLOOKUP(S146,S6M8!$B$1:$C$161,2,0),0)</f>
        <v>0</v>
      </c>
    </row>
    <row r="147">
      <c r="A147" s="7">
        <v>146.0</v>
      </c>
      <c r="B147" s="40"/>
      <c r="C147" s="26">
        <f t="shared" si="1"/>
        <v>0</v>
      </c>
      <c r="D147" s="27"/>
      <c r="E147" s="28">
        <f>IFERROR(VLOOKUP($B147,S6M1!$A$1:$B$161,2,0),0)</f>
        <v>0</v>
      </c>
      <c r="F147" s="29">
        <f>IFERROR(VLOOKUP(E147,S6M1!$B$1:$C$161,2,0),0)</f>
        <v>0</v>
      </c>
      <c r="G147" s="28">
        <f>IFERROR(VLOOKUP($B147,S6M2!$A$1:$B$161,2,0),0)</f>
        <v>0</v>
      </c>
      <c r="H147" s="29">
        <f>IFERROR(VLOOKUP(G147,S6M2!$B$1:$C$161,2,0),0)</f>
        <v>0</v>
      </c>
      <c r="I147" s="28">
        <f>IFERROR(VLOOKUP($B147,S6M3!$A$1:$B$161,2,0),0)</f>
        <v>0</v>
      </c>
      <c r="J147" s="29">
        <f>IFERROR(VLOOKUP(I147,S6M3!$B$1:$C$161,2,0),0)</f>
        <v>0</v>
      </c>
      <c r="K147" s="28">
        <f>IFERROR(VLOOKUP($B147,S6M4!$A$1:$B$161,2,0),0)</f>
        <v>0</v>
      </c>
      <c r="L147" s="29">
        <f>IFERROR(VLOOKUP(K147,S6M4!$B$1:$C$161,2,0),0)</f>
        <v>0</v>
      </c>
      <c r="M147" s="28">
        <f>IFERROR(VLOOKUP($B147,S6M5!$A$1:$B$161,2,0),0)</f>
        <v>0</v>
      </c>
      <c r="N147" s="29">
        <f>IFERROR(VLOOKUP(M147,S6M5!$B$1:$C$161,2,0),0)</f>
        <v>0</v>
      </c>
      <c r="O147" s="28">
        <f>IFERROR(VLOOKUP($B147,S6M6!$A$1:$B$161,2,0),0)</f>
        <v>0</v>
      </c>
      <c r="P147" s="29">
        <f>IFERROR(VLOOKUP(O147,S6M6!$B$1:$C$161,2,0),0)</f>
        <v>0</v>
      </c>
      <c r="Q147" s="28">
        <f>IFERROR(VLOOKUP($B147,S6M7!$A$1:$B$161,2,0),0)</f>
        <v>0</v>
      </c>
      <c r="R147" s="29">
        <f>IFERROR(VLOOKUP(Q147,S6M7!$B$1:$C$161,2,0),0)</f>
        <v>0</v>
      </c>
      <c r="S147" s="28">
        <f>IFERROR(VLOOKUP($B147,S6M8!$A$1:$B$161,2,0),0)</f>
        <v>0</v>
      </c>
      <c r="T147" s="29">
        <f>IFERROR(VLOOKUP(S147,S6M8!$B$1:$C$161,2,0),0)</f>
        <v>0</v>
      </c>
      <c r="U147" s="29">
        <f>IFERROR(VLOOKUP(E147,S6M1!$B$1:$C$161,2,0),0)</f>
        <v>0</v>
      </c>
      <c r="V147" s="29">
        <f>IFERROR(VLOOKUP(G147,S6M2!$B$1:$C$161,2,0),0)</f>
        <v>0</v>
      </c>
      <c r="W147" s="29">
        <f>IFERROR(VLOOKUP(I147,S6M3!$B$1:$C$161,2,0),0)</f>
        <v>0</v>
      </c>
      <c r="X147" s="29">
        <f>IFERROR(VLOOKUP(K147,S6M4!$B$1:$C$161,2,0),0)</f>
        <v>0</v>
      </c>
      <c r="Y147" s="29">
        <f>IFERROR(VLOOKUP(M147,S6M5!$B$1:$C$161,2,0),0)</f>
        <v>0</v>
      </c>
      <c r="Z147" s="29">
        <f>IFERROR(VLOOKUP(O147,S6M6!$B$1:$C$161,2,0),0)</f>
        <v>0</v>
      </c>
      <c r="AA147" s="29">
        <f>IFERROR(VLOOKUP(Q147,S6M7!$B$1:$C$161,2,0),0)</f>
        <v>0</v>
      </c>
      <c r="AB147" s="29">
        <f>IFERROR(VLOOKUP(S147,S6M8!$B$1:$C$161,2,0),0)</f>
        <v>0</v>
      </c>
    </row>
    <row r="148">
      <c r="A148" s="41">
        <v>147.0</v>
      </c>
      <c r="B148" s="40"/>
      <c r="C148" s="26">
        <f t="shared" si="1"/>
        <v>0</v>
      </c>
      <c r="D148" s="27"/>
      <c r="E148" s="28">
        <f>IFERROR(VLOOKUP($B148,S6M1!$A$1:$B$161,2,0),0)</f>
        <v>0</v>
      </c>
      <c r="F148" s="29">
        <f>IFERROR(VLOOKUP(E148,S6M1!$B$1:$C$161,2,0),0)</f>
        <v>0</v>
      </c>
      <c r="G148" s="28">
        <f>IFERROR(VLOOKUP($B148,S6M2!$A$1:$B$161,2,0),0)</f>
        <v>0</v>
      </c>
      <c r="H148" s="29">
        <f>IFERROR(VLOOKUP(G148,S6M2!$B$1:$C$161,2,0),0)</f>
        <v>0</v>
      </c>
      <c r="I148" s="28">
        <f>IFERROR(VLOOKUP($B148,S6M3!$A$1:$B$161,2,0),0)</f>
        <v>0</v>
      </c>
      <c r="J148" s="29">
        <f>IFERROR(VLOOKUP(I148,S6M3!$B$1:$C$161,2,0),0)</f>
        <v>0</v>
      </c>
      <c r="K148" s="28">
        <f>IFERROR(VLOOKUP($B148,S6M4!$A$1:$B$161,2,0),0)</f>
        <v>0</v>
      </c>
      <c r="L148" s="29">
        <f>IFERROR(VLOOKUP(K148,S6M4!$B$1:$C$161,2,0),0)</f>
        <v>0</v>
      </c>
      <c r="M148" s="28">
        <f>IFERROR(VLOOKUP($B148,S6M5!$A$1:$B$161,2,0),0)</f>
        <v>0</v>
      </c>
      <c r="N148" s="29">
        <f>IFERROR(VLOOKUP(M148,S6M5!$B$1:$C$161,2,0),0)</f>
        <v>0</v>
      </c>
      <c r="O148" s="28">
        <f>IFERROR(VLOOKUP($B148,S6M6!$A$1:$B$161,2,0),0)</f>
        <v>0</v>
      </c>
      <c r="P148" s="29">
        <f>IFERROR(VLOOKUP(O148,S6M6!$B$1:$C$161,2,0),0)</f>
        <v>0</v>
      </c>
      <c r="Q148" s="28">
        <f>IFERROR(VLOOKUP($B148,S6M7!$A$1:$B$161,2,0),0)</f>
        <v>0</v>
      </c>
      <c r="R148" s="29">
        <f>IFERROR(VLOOKUP(Q148,S6M7!$B$1:$C$161,2,0),0)</f>
        <v>0</v>
      </c>
      <c r="S148" s="28">
        <f>IFERROR(VLOOKUP($B148,S6M8!$A$1:$B$161,2,0),0)</f>
        <v>0</v>
      </c>
      <c r="T148" s="29">
        <f>IFERROR(VLOOKUP(S148,S6M8!$B$1:$C$161,2,0),0)</f>
        <v>0</v>
      </c>
      <c r="U148" s="29">
        <f>IFERROR(VLOOKUP(E148,S6M1!$B$1:$C$161,2,0),0)</f>
        <v>0</v>
      </c>
      <c r="V148" s="29">
        <f>IFERROR(VLOOKUP(G148,S6M2!$B$1:$C$161,2,0),0)</f>
        <v>0</v>
      </c>
      <c r="W148" s="29">
        <f>IFERROR(VLOOKUP(I148,S6M3!$B$1:$C$161,2,0),0)</f>
        <v>0</v>
      </c>
      <c r="X148" s="29">
        <f>IFERROR(VLOOKUP(K148,S6M4!$B$1:$C$161,2,0),0)</f>
        <v>0</v>
      </c>
      <c r="Y148" s="29">
        <f>IFERROR(VLOOKUP(M148,S6M5!$B$1:$C$161,2,0),0)</f>
        <v>0</v>
      </c>
      <c r="Z148" s="29">
        <f>IFERROR(VLOOKUP(O148,S6M6!$B$1:$C$161,2,0),0)</f>
        <v>0</v>
      </c>
      <c r="AA148" s="29">
        <f>IFERROR(VLOOKUP(Q148,S6M7!$B$1:$C$161,2,0),0)</f>
        <v>0</v>
      </c>
      <c r="AB148" s="29">
        <f>IFERROR(VLOOKUP(S148,S6M8!$B$1:$C$161,2,0),0)</f>
        <v>0</v>
      </c>
    </row>
    <row r="149">
      <c r="A149" s="7">
        <v>148.0</v>
      </c>
      <c r="B149" s="40"/>
      <c r="C149" s="26">
        <f t="shared" si="1"/>
        <v>0</v>
      </c>
      <c r="D149" s="27"/>
      <c r="E149" s="28">
        <f>IFERROR(VLOOKUP($B149,S6M1!$A$1:$B$161,2,0),0)</f>
        <v>0</v>
      </c>
      <c r="F149" s="29">
        <f>IFERROR(VLOOKUP(E149,S6M1!$B$1:$C$161,2,0),0)</f>
        <v>0</v>
      </c>
      <c r="G149" s="28">
        <f>IFERROR(VLOOKUP($B149,S6M2!$A$1:$B$161,2,0),0)</f>
        <v>0</v>
      </c>
      <c r="H149" s="29">
        <f>IFERROR(VLOOKUP(G149,S6M2!$B$1:$C$161,2,0),0)</f>
        <v>0</v>
      </c>
      <c r="I149" s="28">
        <f>IFERROR(VLOOKUP($B149,S6M3!$A$1:$B$161,2,0),0)</f>
        <v>0</v>
      </c>
      <c r="J149" s="29">
        <f>IFERROR(VLOOKUP(I149,S6M3!$B$1:$C$161,2,0),0)</f>
        <v>0</v>
      </c>
      <c r="K149" s="28">
        <f>IFERROR(VLOOKUP($B149,S6M4!$A$1:$B$161,2,0),0)</f>
        <v>0</v>
      </c>
      <c r="L149" s="29">
        <f>IFERROR(VLOOKUP(K149,S6M4!$B$1:$C$161,2,0),0)</f>
        <v>0</v>
      </c>
      <c r="M149" s="28">
        <f>IFERROR(VLOOKUP($B149,S6M5!$A$1:$B$161,2,0),0)</f>
        <v>0</v>
      </c>
      <c r="N149" s="29">
        <f>IFERROR(VLOOKUP(M149,S6M5!$B$1:$C$161,2,0),0)</f>
        <v>0</v>
      </c>
      <c r="O149" s="28">
        <f>IFERROR(VLOOKUP($B149,S6M6!$A$1:$B$161,2,0),0)</f>
        <v>0</v>
      </c>
      <c r="P149" s="29">
        <f>IFERROR(VLOOKUP(O149,S6M6!$B$1:$C$161,2,0),0)</f>
        <v>0</v>
      </c>
      <c r="Q149" s="28">
        <f>IFERROR(VLOOKUP($B149,S6M7!$A$1:$B$161,2,0),0)</f>
        <v>0</v>
      </c>
      <c r="R149" s="29">
        <f>IFERROR(VLOOKUP(Q149,S6M7!$B$1:$C$161,2,0),0)</f>
        <v>0</v>
      </c>
      <c r="S149" s="28">
        <f>IFERROR(VLOOKUP($B149,S6M8!$A$1:$B$161,2,0),0)</f>
        <v>0</v>
      </c>
      <c r="T149" s="29">
        <f>IFERROR(VLOOKUP(S149,S6M8!$B$1:$C$161,2,0),0)</f>
        <v>0</v>
      </c>
      <c r="U149" s="29">
        <f>IFERROR(VLOOKUP(E149,S6M1!$B$1:$C$161,2,0),0)</f>
        <v>0</v>
      </c>
      <c r="V149" s="29">
        <f>IFERROR(VLOOKUP(G149,S6M2!$B$1:$C$161,2,0),0)</f>
        <v>0</v>
      </c>
      <c r="W149" s="29">
        <f>IFERROR(VLOOKUP(I149,S6M3!$B$1:$C$161,2,0),0)</f>
        <v>0</v>
      </c>
      <c r="X149" s="29">
        <f>IFERROR(VLOOKUP(K149,S6M4!$B$1:$C$161,2,0),0)</f>
        <v>0</v>
      </c>
      <c r="Y149" s="29">
        <f>IFERROR(VLOOKUP(M149,S6M5!$B$1:$C$161,2,0),0)</f>
        <v>0</v>
      </c>
      <c r="Z149" s="29">
        <f>IFERROR(VLOOKUP(O149,S6M6!$B$1:$C$161,2,0),0)</f>
        <v>0</v>
      </c>
      <c r="AA149" s="29">
        <f>IFERROR(VLOOKUP(Q149,S6M7!$B$1:$C$161,2,0),0)</f>
        <v>0</v>
      </c>
      <c r="AB149" s="29">
        <f>IFERROR(VLOOKUP(S149,S6M8!$B$1:$C$161,2,0),0)</f>
        <v>0</v>
      </c>
    </row>
    <row r="150">
      <c r="A150" s="41">
        <v>149.0</v>
      </c>
      <c r="B150" s="40"/>
      <c r="C150" s="26">
        <f t="shared" si="1"/>
        <v>0</v>
      </c>
      <c r="D150" s="27"/>
      <c r="E150" s="28">
        <f>IFERROR(VLOOKUP($B150,S6M1!$A$1:$B$161,2,0),0)</f>
        <v>0</v>
      </c>
      <c r="F150" s="29">
        <f>IFERROR(VLOOKUP(E150,S6M1!$B$1:$C$161,2,0),0)</f>
        <v>0</v>
      </c>
      <c r="G150" s="28">
        <f>IFERROR(VLOOKUP($B150,S6M2!$A$1:$B$161,2,0),0)</f>
        <v>0</v>
      </c>
      <c r="H150" s="29">
        <f>IFERROR(VLOOKUP(G150,S6M2!$B$1:$C$161,2,0),0)</f>
        <v>0</v>
      </c>
      <c r="I150" s="28">
        <f>IFERROR(VLOOKUP($B150,S6M3!$A$1:$B$161,2,0),0)</f>
        <v>0</v>
      </c>
      <c r="J150" s="29">
        <f>IFERROR(VLOOKUP(I150,S6M3!$B$1:$C$161,2,0),0)</f>
        <v>0</v>
      </c>
      <c r="K150" s="28">
        <f>IFERROR(VLOOKUP($B150,S6M4!$A$1:$B$161,2,0),0)</f>
        <v>0</v>
      </c>
      <c r="L150" s="29">
        <f>IFERROR(VLOOKUP(K150,S6M4!$B$1:$C$161,2,0),0)</f>
        <v>0</v>
      </c>
      <c r="M150" s="28">
        <f>IFERROR(VLOOKUP($B150,S6M5!$A$1:$B$161,2,0),0)</f>
        <v>0</v>
      </c>
      <c r="N150" s="29">
        <f>IFERROR(VLOOKUP(M150,S6M5!$B$1:$C$161,2,0),0)</f>
        <v>0</v>
      </c>
      <c r="O150" s="28">
        <f>IFERROR(VLOOKUP($B150,S6M6!$A$1:$B$161,2,0),0)</f>
        <v>0</v>
      </c>
      <c r="P150" s="29">
        <f>IFERROR(VLOOKUP(O150,S6M6!$B$1:$C$161,2,0),0)</f>
        <v>0</v>
      </c>
      <c r="Q150" s="28">
        <f>IFERROR(VLOOKUP($B150,S6M7!$A$1:$B$161,2,0),0)</f>
        <v>0</v>
      </c>
      <c r="R150" s="29">
        <f>IFERROR(VLOOKUP(Q150,S6M7!$B$1:$C$161,2,0),0)</f>
        <v>0</v>
      </c>
      <c r="S150" s="28">
        <f>IFERROR(VLOOKUP($B150,S6M8!$A$1:$B$161,2,0),0)</f>
        <v>0</v>
      </c>
      <c r="T150" s="29">
        <f>IFERROR(VLOOKUP(S150,S6M8!$B$1:$C$161,2,0),0)</f>
        <v>0</v>
      </c>
      <c r="U150" s="29">
        <f>IFERROR(VLOOKUP(E150,S6M1!$B$1:$C$161,2,0),0)</f>
        <v>0</v>
      </c>
      <c r="V150" s="29">
        <f>IFERROR(VLOOKUP(G150,S6M2!$B$1:$C$161,2,0),0)</f>
        <v>0</v>
      </c>
      <c r="W150" s="29">
        <f>IFERROR(VLOOKUP(I150,S6M3!$B$1:$C$161,2,0),0)</f>
        <v>0</v>
      </c>
      <c r="X150" s="29">
        <f>IFERROR(VLOOKUP(K150,S6M4!$B$1:$C$161,2,0),0)</f>
        <v>0</v>
      </c>
      <c r="Y150" s="29">
        <f>IFERROR(VLOOKUP(M150,S6M5!$B$1:$C$161,2,0),0)</f>
        <v>0</v>
      </c>
      <c r="Z150" s="29">
        <f>IFERROR(VLOOKUP(O150,S6M6!$B$1:$C$161,2,0),0)</f>
        <v>0</v>
      </c>
      <c r="AA150" s="29">
        <f>IFERROR(VLOOKUP(Q150,S6M7!$B$1:$C$161,2,0),0)</f>
        <v>0</v>
      </c>
      <c r="AB150" s="29">
        <f>IFERROR(VLOOKUP(S150,S6M8!$B$1:$C$161,2,0),0)</f>
        <v>0</v>
      </c>
    </row>
    <row r="151">
      <c r="A151" s="42">
        <v>150.0</v>
      </c>
      <c r="B151" s="40"/>
      <c r="C151" s="26">
        <f t="shared" si="1"/>
        <v>0</v>
      </c>
      <c r="D151" s="27"/>
      <c r="E151" s="28">
        <f>IFERROR(VLOOKUP($B151,S6M1!$A$1:$B$161,2,0),0)</f>
        <v>0</v>
      </c>
      <c r="F151" s="29">
        <f>IFERROR(VLOOKUP(E151,S6M1!$B$1:$C$161,2,0),0)</f>
        <v>0</v>
      </c>
      <c r="G151" s="28">
        <f>IFERROR(VLOOKUP($B151,S6M2!$A$1:$B$161,2,0),0)</f>
        <v>0</v>
      </c>
      <c r="H151" s="29">
        <f>IFERROR(VLOOKUP(G151,S6M2!$B$1:$C$161,2,0),0)</f>
        <v>0</v>
      </c>
      <c r="I151" s="28">
        <f>IFERROR(VLOOKUP($B151,S6M3!$A$1:$B$161,2,0),0)</f>
        <v>0</v>
      </c>
      <c r="J151" s="29">
        <f>IFERROR(VLOOKUP(I151,S6M3!$B$1:$C$161,2,0),0)</f>
        <v>0</v>
      </c>
      <c r="K151" s="28">
        <f>IFERROR(VLOOKUP($B151,S6M4!$A$1:$B$161,2,0),0)</f>
        <v>0</v>
      </c>
      <c r="L151" s="29">
        <f>IFERROR(VLOOKUP(K151,S6M4!$B$1:$C$161,2,0),0)</f>
        <v>0</v>
      </c>
      <c r="M151" s="28">
        <f>IFERROR(VLOOKUP($B151,S6M5!$A$1:$B$161,2,0),0)</f>
        <v>0</v>
      </c>
      <c r="N151" s="29">
        <f>IFERROR(VLOOKUP(M151,S6M5!$B$1:$C$161,2,0),0)</f>
        <v>0</v>
      </c>
      <c r="O151" s="28">
        <f>IFERROR(VLOOKUP($B151,S6M6!$A$1:$B$161,2,0),0)</f>
        <v>0</v>
      </c>
      <c r="P151" s="29">
        <f>IFERROR(VLOOKUP(O151,S6M6!$B$1:$C$161,2,0),0)</f>
        <v>0</v>
      </c>
      <c r="Q151" s="28">
        <f>IFERROR(VLOOKUP($B151,S6M7!$A$1:$B$161,2,0),0)</f>
        <v>0</v>
      </c>
      <c r="R151" s="29">
        <f>IFERROR(VLOOKUP(Q151,S6M7!$B$1:$C$161,2,0),0)</f>
        <v>0</v>
      </c>
      <c r="S151" s="28">
        <f>IFERROR(VLOOKUP($B151,S6M8!$A$1:$B$161,2,0),0)</f>
        <v>0</v>
      </c>
      <c r="T151" s="29">
        <f>IFERROR(VLOOKUP(S151,S6M8!$B$1:$C$161,2,0),0)</f>
        <v>0</v>
      </c>
      <c r="U151" s="29">
        <f>IFERROR(VLOOKUP(E151,S6M1!$B$1:$C$161,2,0),0)</f>
        <v>0</v>
      </c>
      <c r="V151" s="29">
        <f>IFERROR(VLOOKUP(G151,S6M2!$B$1:$C$161,2,0),0)</f>
        <v>0</v>
      </c>
      <c r="W151" s="29">
        <f>IFERROR(VLOOKUP(I151,S6M3!$B$1:$C$161,2,0),0)</f>
        <v>0</v>
      </c>
      <c r="X151" s="29">
        <f>IFERROR(VLOOKUP(K151,S6M4!$B$1:$C$161,2,0),0)</f>
        <v>0</v>
      </c>
      <c r="Y151" s="29">
        <f>IFERROR(VLOOKUP(M151,S6M5!$B$1:$C$161,2,0),0)</f>
        <v>0</v>
      </c>
      <c r="Z151" s="29">
        <f>IFERROR(VLOOKUP(O151,S6M6!$B$1:$C$161,2,0),0)</f>
        <v>0</v>
      </c>
      <c r="AA151" s="29">
        <f>IFERROR(VLOOKUP(Q151,S6M7!$B$1:$C$161,2,0),0)</f>
        <v>0</v>
      </c>
      <c r="AB151" s="29">
        <f>IFERROR(VLOOKUP(S151,S6M8!$B$1:$C$161,2,0),0)</f>
        <v>0</v>
      </c>
    </row>
    <row r="152">
      <c r="A152" s="43">
        <v>151.0</v>
      </c>
      <c r="B152" s="40"/>
      <c r="C152" s="26">
        <f t="shared" si="1"/>
        <v>0</v>
      </c>
      <c r="D152" s="27"/>
      <c r="E152" s="28">
        <f>IFERROR(VLOOKUP($B152,S6M1!$A$1:$B$161,2,0),0)</f>
        <v>0</v>
      </c>
      <c r="F152" s="29">
        <f>IFERROR(VLOOKUP(E152,S6M1!$B$1:$C$161,2,0),0)</f>
        <v>0</v>
      </c>
      <c r="G152" s="28">
        <f>IFERROR(VLOOKUP($B152,S6M2!$A$1:$B$161,2,0),0)</f>
        <v>0</v>
      </c>
      <c r="H152" s="29">
        <f>IFERROR(VLOOKUP(G152,S6M2!$B$1:$C$161,2,0),0)</f>
        <v>0</v>
      </c>
      <c r="I152" s="28">
        <f>IFERROR(VLOOKUP($B152,S6M3!$A$1:$B$161,2,0),0)</f>
        <v>0</v>
      </c>
      <c r="J152" s="29">
        <f>IFERROR(VLOOKUP(I152,S6M3!$B$1:$C$161,2,0),0)</f>
        <v>0</v>
      </c>
      <c r="K152" s="28">
        <f>IFERROR(VLOOKUP($B152,S6M4!$A$1:$B$161,2,0),0)</f>
        <v>0</v>
      </c>
      <c r="L152" s="29">
        <f>IFERROR(VLOOKUP(K152,S6M4!$B$1:$C$161,2,0),0)</f>
        <v>0</v>
      </c>
      <c r="M152" s="28">
        <f>IFERROR(VLOOKUP($B152,S6M5!$A$1:$B$161,2,0),0)</f>
        <v>0</v>
      </c>
      <c r="N152" s="29">
        <f>IFERROR(VLOOKUP(M152,S6M5!$B$1:$C$161,2,0),0)</f>
        <v>0</v>
      </c>
      <c r="O152" s="28">
        <f>IFERROR(VLOOKUP($B152,S6M6!$A$1:$B$161,2,0),0)</f>
        <v>0</v>
      </c>
      <c r="P152" s="29">
        <f>IFERROR(VLOOKUP(O152,S6M6!$B$1:$C$161,2,0),0)</f>
        <v>0</v>
      </c>
      <c r="Q152" s="28">
        <f>IFERROR(VLOOKUP($B152,S6M7!$A$1:$B$161,2,0),0)</f>
        <v>0</v>
      </c>
      <c r="R152" s="29">
        <f>IFERROR(VLOOKUP(Q152,S6M7!$B$1:$C$161,2,0),0)</f>
        <v>0</v>
      </c>
      <c r="S152" s="28">
        <f>IFERROR(VLOOKUP($B152,S6M8!$A$1:$B$161,2,0),0)</f>
        <v>0</v>
      </c>
      <c r="T152" s="29">
        <f>IFERROR(VLOOKUP(S152,S6M8!$B$1:$C$161,2,0),0)</f>
        <v>0</v>
      </c>
      <c r="U152" s="29">
        <f>IFERROR(VLOOKUP(E152,S6M1!$B$1:$C$161,2,0),0)</f>
        <v>0</v>
      </c>
      <c r="V152" s="29">
        <f>IFERROR(VLOOKUP(G152,S6M2!$B$1:$C$161,2,0),0)</f>
        <v>0</v>
      </c>
      <c r="W152" s="29">
        <f>IFERROR(VLOOKUP(I152,S6M3!$B$1:$C$161,2,0),0)</f>
        <v>0</v>
      </c>
      <c r="X152" s="29">
        <f>IFERROR(VLOOKUP(K152,S6M4!$B$1:$C$161,2,0),0)</f>
        <v>0</v>
      </c>
      <c r="Y152" s="29">
        <f>IFERROR(VLOOKUP(M152,S6M5!$B$1:$C$161,2,0),0)</f>
        <v>0</v>
      </c>
      <c r="Z152" s="29">
        <f>IFERROR(VLOOKUP(O152,S6M6!$B$1:$C$161,2,0),0)</f>
        <v>0</v>
      </c>
      <c r="AA152" s="29">
        <f>IFERROR(VLOOKUP(Q152,S6M7!$B$1:$C$161,2,0),0)</f>
        <v>0</v>
      </c>
      <c r="AB152" s="29">
        <f>IFERROR(VLOOKUP(S152,S6M8!$B$1:$C$161,2,0),0)</f>
        <v>0</v>
      </c>
    </row>
    <row r="153">
      <c r="A153" s="42">
        <v>152.0</v>
      </c>
      <c r="B153" s="40"/>
      <c r="C153" s="26">
        <f t="shared" si="1"/>
        <v>0</v>
      </c>
      <c r="D153" s="27"/>
      <c r="E153" s="28">
        <f>IFERROR(VLOOKUP($B153,S6M1!$A$1:$B$161,2,0),0)</f>
        <v>0</v>
      </c>
      <c r="F153" s="29">
        <f>IFERROR(VLOOKUP(E153,S6M1!$B$1:$C$161,2,0),0)</f>
        <v>0</v>
      </c>
      <c r="G153" s="28">
        <f>IFERROR(VLOOKUP($B153,S6M2!$A$1:$B$161,2,0),0)</f>
        <v>0</v>
      </c>
      <c r="H153" s="29">
        <f>IFERROR(VLOOKUP(G153,S6M2!$B$1:$C$161,2,0),0)</f>
        <v>0</v>
      </c>
      <c r="I153" s="28">
        <f>IFERROR(VLOOKUP($B153,S6M3!$A$1:$B$161,2,0),0)</f>
        <v>0</v>
      </c>
      <c r="J153" s="29">
        <f>IFERROR(VLOOKUP(I153,S6M3!$B$1:$C$161,2,0),0)</f>
        <v>0</v>
      </c>
      <c r="K153" s="28">
        <f>IFERROR(VLOOKUP($B153,S6M4!$A$1:$B$161,2,0),0)</f>
        <v>0</v>
      </c>
      <c r="L153" s="29">
        <f>IFERROR(VLOOKUP(K153,S6M4!$B$1:$C$161,2,0),0)</f>
        <v>0</v>
      </c>
      <c r="M153" s="28">
        <f>IFERROR(VLOOKUP($B153,S6M5!$A$1:$B$161,2,0),0)</f>
        <v>0</v>
      </c>
      <c r="N153" s="29">
        <f>IFERROR(VLOOKUP(M153,S6M5!$B$1:$C$161,2,0),0)</f>
        <v>0</v>
      </c>
      <c r="O153" s="28">
        <f>IFERROR(VLOOKUP($B153,S6M6!$A$1:$B$161,2,0),0)</f>
        <v>0</v>
      </c>
      <c r="P153" s="29">
        <f>IFERROR(VLOOKUP(O153,S6M6!$B$1:$C$161,2,0),0)</f>
        <v>0</v>
      </c>
      <c r="Q153" s="28">
        <f>IFERROR(VLOOKUP($B153,S6M7!$A$1:$B$161,2,0),0)</f>
        <v>0</v>
      </c>
      <c r="R153" s="29">
        <f>IFERROR(VLOOKUP(Q153,S6M7!$B$1:$C$161,2,0),0)</f>
        <v>0</v>
      </c>
      <c r="S153" s="28">
        <f>IFERROR(VLOOKUP($B153,S6M8!$A$1:$B$161,2,0),0)</f>
        <v>0</v>
      </c>
      <c r="T153" s="29">
        <f>IFERROR(VLOOKUP(S153,S6M8!$B$1:$C$161,2,0),0)</f>
        <v>0</v>
      </c>
      <c r="U153" s="29">
        <f>IFERROR(VLOOKUP(E153,S6M1!$B$1:$C$161,2,0),0)</f>
        <v>0</v>
      </c>
      <c r="V153" s="29">
        <f>IFERROR(VLOOKUP(G153,S6M2!$B$1:$C$161,2,0),0)</f>
        <v>0</v>
      </c>
      <c r="W153" s="29">
        <f>IFERROR(VLOOKUP(I153,S6M3!$B$1:$C$161,2,0),0)</f>
        <v>0</v>
      </c>
      <c r="X153" s="29">
        <f>IFERROR(VLOOKUP(K153,S6M4!$B$1:$C$161,2,0),0)</f>
        <v>0</v>
      </c>
      <c r="Y153" s="29">
        <f>IFERROR(VLOOKUP(M153,S6M5!$B$1:$C$161,2,0),0)</f>
        <v>0</v>
      </c>
      <c r="Z153" s="29">
        <f>IFERROR(VLOOKUP(O153,S6M6!$B$1:$C$161,2,0),0)</f>
        <v>0</v>
      </c>
      <c r="AA153" s="29">
        <f>IFERROR(VLOOKUP(Q153,S6M7!$B$1:$C$161,2,0),0)</f>
        <v>0</v>
      </c>
      <c r="AB153" s="29">
        <f>IFERROR(VLOOKUP(S153,S6M8!$B$1:$C$161,2,0),0)</f>
        <v>0</v>
      </c>
    </row>
    <row r="154">
      <c r="A154" s="43">
        <v>153.0</v>
      </c>
      <c r="B154" s="40"/>
      <c r="C154" s="26">
        <f t="shared" si="1"/>
        <v>0</v>
      </c>
      <c r="D154" s="27"/>
      <c r="E154" s="28">
        <f>IFERROR(VLOOKUP($B154,S6M1!$A$1:$B$161,2,0),0)</f>
        <v>0</v>
      </c>
      <c r="F154" s="29">
        <f>IFERROR(VLOOKUP(E154,S6M1!$B$1:$C$161,2,0),0)</f>
        <v>0</v>
      </c>
      <c r="G154" s="28">
        <f>IFERROR(VLOOKUP($B154,S6M2!$A$1:$B$161,2,0),0)</f>
        <v>0</v>
      </c>
      <c r="H154" s="29">
        <f>IFERROR(VLOOKUP(G154,S6M2!$B$1:$C$161,2,0),0)</f>
        <v>0</v>
      </c>
      <c r="I154" s="28">
        <f>IFERROR(VLOOKUP($B154,S6M3!$A$1:$B$161,2,0),0)</f>
        <v>0</v>
      </c>
      <c r="J154" s="29">
        <f>IFERROR(VLOOKUP(I154,S6M3!$B$1:$C$161,2,0),0)</f>
        <v>0</v>
      </c>
      <c r="K154" s="28">
        <f>IFERROR(VLOOKUP($B154,S6M4!$A$1:$B$161,2,0),0)</f>
        <v>0</v>
      </c>
      <c r="L154" s="29">
        <f>IFERROR(VLOOKUP(K154,S6M4!$B$1:$C$161,2,0),0)</f>
        <v>0</v>
      </c>
      <c r="M154" s="28">
        <f>IFERROR(VLOOKUP($B154,S6M5!$A$1:$B$161,2,0),0)</f>
        <v>0</v>
      </c>
      <c r="N154" s="29">
        <f>IFERROR(VLOOKUP(M154,S6M5!$B$1:$C$161,2,0),0)</f>
        <v>0</v>
      </c>
      <c r="O154" s="28">
        <f>IFERROR(VLOOKUP($B154,S6M6!$A$1:$B$161,2,0),0)</f>
        <v>0</v>
      </c>
      <c r="P154" s="29">
        <f>IFERROR(VLOOKUP(O154,S6M6!$B$1:$C$161,2,0),0)</f>
        <v>0</v>
      </c>
      <c r="Q154" s="28">
        <f>IFERROR(VLOOKUP($B154,S6M7!$A$1:$B$161,2,0),0)</f>
        <v>0</v>
      </c>
      <c r="R154" s="29">
        <f>IFERROR(VLOOKUP(Q154,S6M7!$B$1:$C$161,2,0),0)</f>
        <v>0</v>
      </c>
      <c r="S154" s="28">
        <f>IFERROR(VLOOKUP($B154,S6M8!$A$1:$B$161,2,0),0)</f>
        <v>0</v>
      </c>
      <c r="T154" s="29">
        <f>IFERROR(VLOOKUP(S154,S6M8!$B$1:$C$161,2,0),0)</f>
        <v>0</v>
      </c>
      <c r="U154" s="29">
        <f>IFERROR(VLOOKUP(E154,S6M1!$B$1:$C$161,2,0),0)</f>
        <v>0</v>
      </c>
      <c r="V154" s="29">
        <f>IFERROR(VLOOKUP(G154,S6M2!$B$1:$C$161,2,0),0)</f>
        <v>0</v>
      </c>
      <c r="W154" s="29">
        <f>IFERROR(VLOOKUP(I154,S6M3!$B$1:$C$161,2,0),0)</f>
        <v>0</v>
      </c>
      <c r="X154" s="29">
        <f>IFERROR(VLOOKUP(K154,S6M4!$B$1:$C$161,2,0),0)</f>
        <v>0</v>
      </c>
      <c r="Y154" s="29">
        <f>IFERROR(VLOOKUP(M154,S6M5!$B$1:$C$161,2,0),0)</f>
        <v>0</v>
      </c>
      <c r="Z154" s="29">
        <f>IFERROR(VLOOKUP(O154,S6M6!$B$1:$C$161,2,0),0)</f>
        <v>0</v>
      </c>
      <c r="AA154" s="29">
        <f>IFERROR(VLOOKUP(Q154,S6M7!$B$1:$C$161,2,0),0)</f>
        <v>0</v>
      </c>
      <c r="AB154" s="29">
        <f>IFERROR(VLOOKUP(S154,S6M8!$B$1:$C$161,2,0),0)</f>
        <v>0</v>
      </c>
    </row>
    <row r="155">
      <c r="A155" s="42">
        <v>154.0</v>
      </c>
      <c r="B155" s="40"/>
      <c r="C155" s="26">
        <f t="shared" si="1"/>
        <v>0</v>
      </c>
      <c r="D155" s="27"/>
      <c r="E155" s="28">
        <f>IFERROR(VLOOKUP($B155,S6M1!$A$1:$B$161,2,0),0)</f>
        <v>0</v>
      </c>
      <c r="F155" s="29">
        <f>IFERROR(VLOOKUP(E155,S6M1!$B$1:$C$161,2,0),0)</f>
        <v>0</v>
      </c>
      <c r="G155" s="28">
        <f>IFERROR(VLOOKUP($B155,S6M2!$A$1:$B$161,2,0),0)</f>
        <v>0</v>
      </c>
      <c r="H155" s="29">
        <f>IFERROR(VLOOKUP(G155,S6M2!$B$1:$C$161,2,0),0)</f>
        <v>0</v>
      </c>
      <c r="I155" s="28">
        <f>IFERROR(VLOOKUP($B155,S6M3!$A$1:$B$161,2,0),0)</f>
        <v>0</v>
      </c>
      <c r="J155" s="29">
        <f>IFERROR(VLOOKUP(I155,S6M3!$B$1:$C$161,2,0),0)</f>
        <v>0</v>
      </c>
      <c r="K155" s="28">
        <f>IFERROR(VLOOKUP($B155,S6M4!$A$1:$B$161,2,0),0)</f>
        <v>0</v>
      </c>
      <c r="L155" s="29">
        <f>IFERROR(VLOOKUP(K155,S6M4!$B$1:$C$161,2,0),0)</f>
        <v>0</v>
      </c>
      <c r="M155" s="28">
        <f>IFERROR(VLOOKUP($B155,S6M5!$A$1:$B$161,2,0),0)</f>
        <v>0</v>
      </c>
      <c r="N155" s="29">
        <f>IFERROR(VLOOKUP(M155,S6M5!$B$1:$C$161,2,0),0)</f>
        <v>0</v>
      </c>
      <c r="O155" s="28">
        <f>IFERROR(VLOOKUP($B155,S6M6!$A$1:$B$161,2,0),0)</f>
        <v>0</v>
      </c>
      <c r="P155" s="29">
        <f>IFERROR(VLOOKUP(O155,S6M6!$B$1:$C$161,2,0),0)</f>
        <v>0</v>
      </c>
      <c r="Q155" s="28">
        <f>IFERROR(VLOOKUP($B155,S6M7!$A$1:$B$161,2,0),0)</f>
        <v>0</v>
      </c>
      <c r="R155" s="29">
        <f>IFERROR(VLOOKUP(Q155,S6M7!$B$1:$C$161,2,0),0)</f>
        <v>0</v>
      </c>
      <c r="S155" s="28">
        <f>IFERROR(VLOOKUP($B155,S6M8!$A$1:$B$161,2,0),0)</f>
        <v>0</v>
      </c>
      <c r="T155" s="29">
        <f>IFERROR(VLOOKUP(S155,S6M8!$B$1:$C$161,2,0),0)</f>
        <v>0</v>
      </c>
      <c r="U155" s="29">
        <f>IFERROR(VLOOKUP(E155,S6M1!$B$1:$C$161,2,0),0)</f>
        <v>0</v>
      </c>
      <c r="V155" s="29">
        <f>IFERROR(VLOOKUP(G155,S6M2!$B$1:$C$161,2,0),0)</f>
        <v>0</v>
      </c>
      <c r="W155" s="29">
        <f>IFERROR(VLOOKUP(I155,S6M3!$B$1:$C$161,2,0),0)</f>
        <v>0</v>
      </c>
      <c r="X155" s="29">
        <f>IFERROR(VLOOKUP(K155,S6M4!$B$1:$C$161,2,0),0)</f>
        <v>0</v>
      </c>
      <c r="Y155" s="29">
        <f>IFERROR(VLOOKUP(M155,S6M5!$B$1:$C$161,2,0),0)</f>
        <v>0</v>
      </c>
      <c r="Z155" s="29">
        <f>IFERROR(VLOOKUP(O155,S6M6!$B$1:$C$161,2,0),0)</f>
        <v>0</v>
      </c>
      <c r="AA155" s="29">
        <f>IFERROR(VLOOKUP(Q155,S6M7!$B$1:$C$161,2,0),0)</f>
        <v>0</v>
      </c>
      <c r="AB155" s="29">
        <f>IFERROR(VLOOKUP(S155,S6M8!$B$1:$C$161,2,0),0)</f>
        <v>0</v>
      </c>
    </row>
    <row r="156">
      <c r="A156" s="42">
        <v>155.0</v>
      </c>
      <c r="B156" s="40"/>
      <c r="C156" s="26">
        <f t="shared" si="1"/>
        <v>0</v>
      </c>
      <c r="D156" s="27"/>
      <c r="E156" s="28">
        <f>IFERROR(VLOOKUP($B156,S6M1!$A$1:$B$161,2,0),0)</f>
        <v>0</v>
      </c>
      <c r="F156" s="29">
        <f>IFERROR(VLOOKUP(E156,S6M1!$B$1:$C$161,2,0),0)</f>
        <v>0</v>
      </c>
      <c r="G156" s="28">
        <f>IFERROR(VLOOKUP($B156,S6M2!$A$1:$B$161,2,0),0)</f>
        <v>0</v>
      </c>
      <c r="H156" s="29">
        <f>IFERROR(VLOOKUP(G156,S6M2!$B$1:$C$161,2,0),0)</f>
        <v>0</v>
      </c>
      <c r="I156" s="28">
        <f>IFERROR(VLOOKUP($B156,S6M3!$A$1:$B$161,2,0),0)</f>
        <v>0</v>
      </c>
      <c r="J156" s="29">
        <f>IFERROR(VLOOKUP(I156,S6M3!$B$1:$C$161,2,0),0)</f>
        <v>0</v>
      </c>
      <c r="K156" s="28">
        <f>IFERROR(VLOOKUP($B156,S6M4!$A$1:$B$161,2,0),0)</f>
        <v>0</v>
      </c>
      <c r="L156" s="29">
        <f>IFERROR(VLOOKUP(K156,S6M4!$B$1:$C$161,2,0),0)</f>
        <v>0</v>
      </c>
      <c r="M156" s="28">
        <f>IFERROR(VLOOKUP($B156,S6M5!$A$1:$B$161,2,0),0)</f>
        <v>0</v>
      </c>
      <c r="N156" s="29">
        <f>IFERROR(VLOOKUP(M156,S6M5!$B$1:$C$161,2,0),0)</f>
        <v>0</v>
      </c>
      <c r="O156" s="28">
        <f>IFERROR(VLOOKUP($B156,S6M6!$A$1:$B$161,2,0),0)</f>
        <v>0</v>
      </c>
      <c r="P156" s="29">
        <f>IFERROR(VLOOKUP(O156,S6M6!$B$1:$C$161,2,0),0)</f>
        <v>0</v>
      </c>
      <c r="Q156" s="28">
        <f>IFERROR(VLOOKUP($B156,S6M7!$A$1:$B$161,2,0),0)</f>
        <v>0</v>
      </c>
      <c r="R156" s="29">
        <f>IFERROR(VLOOKUP(Q156,S6M7!$B$1:$C$161,2,0),0)</f>
        <v>0</v>
      </c>
      <c r="S156" s="28">
        <f>IFERROR(VLOOKUP($B156,S6M8!$A$1:$B$161,2,0),0)</f>
        <v>0</v>
      </c>
      <c r="T156" s="29">
        <f>IFERROR(VLOOKUP(S156,S6M8!$B$1:$C$161,2,0),0)</f>
        <v>0</v>
      </c>
      <c r="U156" s="29">
        <f>IFERROR(VLOOKUP(E156,S6M1!$B$1:$C$161,2,0),0)</f>
        <v>0</v>
      </c>
      <c r="V156" s="29">
        <f>IFERROR(VLOOKUP(G156,S6M2!$B$1:$C$161,2,0),0)</f>
        <v>0</v>
      </c>
      <c r="W156" s="29">
        <f>IFERROR(VLOOKUP(I156,S6M3!$B$1:$C$161,2,0),0)</f>
        <v>0</v>
      </c>
      <c r="X156" s="29">
        <f>IFERROR(VLOOKUP(K156,S6M4!$B$1:$C$161,2,0),0)</f>
        <v>0</v>
      </c>
      <c r="Y156" s="29">
        <f>IFERROR(VLOOKUP(M156,S6M5!$B$1:$C$161,2,0),0)</f>
        <v>0</v>
      </c>
      <c r="Z156" s="29">
        <f>IFERROR(VLOOKUP(O156,S6M6!$B$1:$C$161,2,0),0)</f>
        <v>0</v>
      </c>
      <c r="AA156" s="29">
        <f>IFERROR(VLOOKUP(Q156,S6M7!$B$1:$C$161,2,0),0)</f>
        <v>0</v>
      </c>
      <c r="AB156" s="29">
        <f>IFERROR(VLOOKUP(S156,S6M8!$B$1:$C$161,2,0),0)</f>
        <v>0</v>
      </c>
    </row>
    <row r="157">
      <c r="A157" s="43">
        <v>156.0</v>
      </c>
      <c r="B157" s="40"/>
      <c r="C157" s="26">
        <f t="shared" si="1"/>
        <v>0</v>
      </c>
      <c r="D157" s="27"/>
      <c r="E157" s="28">
        <f>IFERROR(VLOOKUP($B157,S6M1!$A$1:$B$161,2,0),0)</f>
        <v>0</v>
      </c>
      <c r="F157" s="29">
        <f>IFERROR(VLOOKUP(E157,S6M1!$B$1:$C$161,2,0),0)</f>
        <v>0</v>
      </c>
      <c r="G157" s="28">
        <f>IFERROR(VLOOKUP($B157,S6M2!$A$1:$B$161,2,0),0)</f>
        <v>0</v>
      </c>
      <c r="H157" s="29">
        <f>IFERROR(VLOOKUP(G157,S6M2!$B$1:$C$161,2,0),0)</f>
        <v>0</v>
      </c>
      <c r="I157" s="28">
        <f>IFERROR(VLOOKUP($B157,S6M3!$A$1:$B$161,2,0),0)</f>
        <v>0</v>
      </c>
      <c r="J157" s="29">
        <f>IFERROR(VLOOKUP(I157,S6M3!$B$1:$C$161,2,0),0)</f>
        <v>0</v>
      </c>
      <c r="K157" s="28">
        <f>IFERROR(VLOOKUP($B157,S6M4!$A$1:$B$161,2,0),0)</f>
        <v>0</v>
      </c>
      <c r="L157" s="29">
        <f>IFERROR(VLOOKUP(K157,S6M4!$B$1:$C$161,2,0),0)</f>
        <v>0</v>
      </c>
      <c r="M157" s="28">
        <f>IFERROR(VLOOKUP($B157,S6M5!$A$1:$B$161,2,0),0)</f>
        <v>0</v>
      </c>
      <c r="N157" s="29">
        <f>IFERROR(VLOOKUP(M157,S6M5!$B$1:$C$161,2,0),0)</f>
        <v>0</v>
      </c>
      <c r="O157" s="28">
        <f>IFERROR(VLOOKUP($B157,S6M6!$A$1:$B$161,2,0),0)</f>
        <v>0</v>
      </c>
      <c r="P157" s="29">
        <f>IFERROR(VLOOKUP(O157,S6M6!$B$1:$C$161,2,0),0)</f>
        <v>0</v>
      </c>
      <c r="Q157" s="28">
        <f>IFERROR(VLOOKUP($B157,S6M7!$A$1:$B$161,2,0),0)</f>
        <v>0</v>
      </c>
      <c r="R157" s="29">
        <f>IFERROR(VLOOKUP(Q157,S6M7!$B$1:$C$161,2,0),0)</f>
        <v>0</v>
      </c>
      <c r="S157" s="28">
        <f>IFERROR(VLOOKUP($B157,S6M8!$A$1:$B$161,2,0),0)</f>
        <v>0</v>
      </c>
      <c r="T157" s="29">
        <f>IFERROR(VLOOKUP(S157,S6M8!$B$1:$C$161,2,0),0)</f>
        <v>0</v>
      </c>
      <c r="U157" s="29">
        <f>IFERROR(VLOOKUP(E157,S6M1!$B$1:$C$161,2,0),0)</f>
        <v>0</v>
      </c>
      <c r="V157" s="29">
        <f>IFERROR(VLOOKUP(G157,S6M2!$B$1:$C$161,2,0),0)</f>
        <v>0</v>
      </c>
      <c r="W157" s="29">
        <f>IFERROR(VLOOKUP(I157,S6M3!$B$1:$C$161,2,0),0)</f>
        <v>0</v>
      </c>
      <c r="X157" s="29">
        <f>IFERROR(VLOOKUP(K157,S6M4!$B$1:$C$161,2,0),0)</f>
        <v>0</v>
      </c>
      <c r="Y157" s="29">
        <f>IFERROR(VLOOKUP(M157,S6M5!$B$1:$C$161,2,0),0)</f>
        <v>0</v>
      </c>
      <c r="Z157" s="29">
        <f>IFERROR(VLOOKUP(O157,S6M6!$B$1:$C$161,2,0),0)</f>
        <v>0</v>
      </c>
      <c r="AA157" s="29">
        <f>IFERROR(VLOOKUP(Q157,S6M7!$B$1:$C$161,2,0),0)</f>
        <v>0</v>
      </c>
      <c r="AB157" s="29">
        <f>IFERROR(VLOOKUP(S157,S6M8!$B$1:$C$161,2,0),0)</f>
        <v>0</v>
      </c>
    </row>
    <row r="158">
      <c r="A158" s="42">
        <v>157.0</v>
      </c>
      <c r="B158" s="40"/>
      <c r="C158" s="26">
        <f t="shared" si="1"/>
        <v>0</v>
      </c>
      <c r="D158" s="27"/>
      <c r="E158" s="28">
        <f>IFERROR(VLOOKUP($B158,S6M1!$A$1:$B$161,2,0),0)</f>
        <v>0</v>
      </c>
      <c r="F158" s="29">
        <f>IFERROR(VLOOKUP(E158,S6M1!$B$1:$C$161,2,0),0)</f>
        <v>0</v>
      </c>
      <c r="G158" s="28">
        <f>IFERROR(VLOOKUP($B158,S6M2!$A$1:$B$161,2,0),0)</f>
        <v>0</v>
      </c>
      <c r="H158" s="29">
        <f>IFERROR(VLOOKUP(G158,S6M2!$B$1:$C$161,2,0),0)</f>
        <v>0</v>
      </c>
      <c r="I158" s="28">
        <f>IFERROR(VLOOKUP($B158,S6M3!$A$1:$B$161,2,0),0)</f>
        <v>0</v>
      </c>
      <c r="J158" s="29">
        <f>IFERROR(VLOOKUP(I158,S6M3!$B$1:$C$161,2,0),0)</f>
        <v>0</v>
      </c>
      <c r="K158" s="28">
        <f>IFERROR(VLOOKUP($B158,S6M4!$A$1:$B$161,2,0),0)</f>
        <v>0</v>
      </c>
      <c r="L158" s="29">
        <f>IFERROR(VLOOKUP(K158,S6M4!$B$1:$C$161,2,0),0)</f>
        <v>0</v>
      </c>
      <c r="M158" s="28">
        <f>IFERROR(VLOOKUP($B158,S6M5!$A$1:$B$161,2,0),0)</f>
        <v>0</v>
      </c>
      <c r="N158" s="29">
        <f>IFERROR(VLOOKUP(M158,S6M5!$B$1:$C$161,2,0),0)</f>
        <v>0</v>
      </c>
      <c r="O158" s="28">
        <f>IFERROR(VLOOKUP($B158,S6M6!$A$1:$B$161,2,0),0)</f>
        <v>0</v>
      </c>
      <c r="P158" s="29">
        <f>IFERROR(VLOOKUP(O158,S6M6!$B$1:$C$161,2,0),0)</f>
        <v>0</v>
      </c>
      <c r="Q158" s="28">
        <f>IFERROR(VLOOKUP($B158,S6M7!$A$1:$B$161,2,0),0)</f>
        <v>0</v>
      </c>
      <c r="R158" s="29">
        <f>IFERROR(VLOOKUP(Q158,S6M7!$B$1:$C$161,2,0),0)</f>
        <v>0</v>
      </c>
      <c r="S158" s="28">
        <f>IFERROR(VLOOKUP($B158,S6M8!$A$1:$B$161,2,0),0)</f>
        <v>0</v>
      </c>
      <c r="T158" s="29">
        <f>IFERROR(VLOOKUP(S158,S6M8!$B$1:$C$161,2,0),0)</f>
        <v>0</v>
      </c>
      <c r="U158" s="29">
        <f>IFERROR(VLOOKUP(E158,S6M1!$B$1:$C$161,2,0),0)</f>
        <v>0</v>
      </c>
      <c r="V158" s="29">
        <f>IFERROR(VLOOKUP(G158,S6M2!$B$1:$C$161,2,0),0)</f>
        <v>0</v>
      </c>
      <c r="W158" s="29">
        <f>IFERROR(VLOOKUP(I158,S6M3!$B$1:$C$161,2,0),0)</f>
        <v>0</v>
      </c>
      <c r="X158" s="29">
        <f>IFERROR(VLOOKUP(K158,S6M4!$B$1:$C$161,2,0),0)</f>
        <v>0</v>
      </c>
      <c r="Y158" s="29">
        <f>IFERROR(VLOOKUP(M158,S6M5!$B$1:$C$161,2,0),0)</f>
        <v>0</v>
      </c>
      <c r="Z158" s="29">
        <f>IFERROR(VLOOKUP(O158,S6M6!$B$1:$C$161,2,0),0)</f>
        <v>0</v>
      </c>
      <c r="AA158" s="29">
        <f>IFERROR(VLOOKUP(Q158,S6M7!$B$1:$C$161,2,0),0)</f>
        <v>0</v>
      </c>
      <c r="AB158" s="29">
        <f>IFERROR(VLOOKUP(S158,S6M8!$B$1:$C$161,2,0),0)</f>
        <v>0</v>
      </c>
    </row>
    <row r="159">
      <c r="A159" s="42">
        <v>158.0</v>
      </c>
      <c r="B159" s="40"/>
      <c r="C159" s="26">
        <f t="shared" si="1"/>
        <v>0</v>
      </c>
      <c r="D159" s="27"/>
      <c r="E159" s="28">
        <f>IFERROR(VLOOKUP($B159,S6M1!$A$1:$B$161,2,0),0)</f>
        <v>0</v>
      </c>
      <c r="F159" s="29">
        <f>IFERROR(VLOOKUP(E159,S6M1!$B$1:$C$161,2,0),0)</f>
        <v>0</v>
      </c>
      <c r="G159" s="28">
        <f>IFERROR(VLOOKUP($B159,S6M2!$A$1:$B$161,2,0),0)</f>
        <v>0</v>
      </c>
      <c r="H159" s="29">
        <f>IFERROR(VLOOKUP(G159,S6M2!$B$1:$C$161,2,0),0)</f>
        <v>0</v>
      </c>
      <c r="I159" s="28">
        <f>IFERROR(VLOOKUP($B159,S6M3!$A$1:$B$161,2,0),0)</f>
        <v>0</v>
      </c>
      <c r="J159" s="29">
        <f>IFERROR(VLOOKUP(I159,S6M3!$B$1:$C$161,2,0),0)</f>
        <v>0</v>
      </c>
      <c r="K159" s="28">
        <f>IFERROR(VLOOKUP($B159,S6M4!$A$1:$B$161,2,0),0)</f>
        <v>0</v>
      </c>
      <c r="L159" s="29">
        <f>IFERROR(VLOOKUP(K159,S6M4!$B$1:$C$161,2,0),0)</f>
        <v>0</v>
      </c>
      <c r="M159" s="28">
        <f>IFERROR(VLOOKUP($B159,S6M5!$A$1:$B$161,2,0),0)</f>
        <v>0</v>
      </c>
      <c r="N159" s="29">
        <f>IFERROR(VLOOKUP(M159,S6M5!$B$1:$C$161,2,0),0)</f>
        <v>0</v>
      </c>
      <c r="O159" s="28">
        <f>IFERROR(VLOOKUP($B159,S6M6!$A$1:$B$161,2,0),0)</f>
        <v>0</v>
      </c>
      <c r="P159" s="29">
        <f>IFERROR(VLOOKUP(O159,S6M6!$B$1:$C$161,2,0),0)</f>
        <v>0</v>
      </c>
      <c r="Q159" s="28">
        <f>IFERROR(VLOOKUP($B159,S6M7!$A$1:$B$161,2,0),0)</f>
        <v>0</v>
      </c>
      <c r="R159" s="29">
        <f>IFERROR(VLOOKUP(Q159,S6M7!$B$1:$C$161,2,0),0)</f>
        <v>0</v>
      </c>
      <c r="S159" s="28">
        <f>IFERROR(VLOOKUP($B159,S6M8!$A$1:$B$161,2,0),0)</f>
        <v>0</v>
      </c>
      <c r="T159" s="29">
        <f>IFERROR(VLOOKUP(S159,S6M8!$B$1:$C$161,2,0),0)</f>
        <v>0</v>
      </c>
      <c r="U159" s="29">
        <f>IFERROR(VLOOKUP(E159,S6M1!$B$1:$C$161,2,0),0)</f>
        <v>0</v>
      </c>
      <c r="V159" s="29">
        <f>IFERROR(VLOOKUP(G159,S6M2!$B$1:$C$161,2,0),0)</f>
        <v>0</v>
      </c>
      <c r="W159" s="29">
        <f>IFERROR(VLOOKUP(I159,S6M3!$B$1:$C$161,2,0),0)</f>
        <v>0</v>
      </c>
      <c r="X159" s="29">
        <f>IFERROR(VLOOKUP(K159,S6M4!$B$1:$C$161,2,0),0)</f>
        <v>0</v>
      </c>
      <c r="Y159" s="29">
        <f>IFERROR(VLOOKUP(M159,S6M5!$B$1:$C$161,2,0),0)</f>
        <v>0</v>
      </c>
      <c r="Z159" s="29">
        <f>IFERROR(VLOOKUP(O159,S6M6!$B$1:$C$161,2,0),0)</f>
        <v>0</v>
      </c>
      <c r="AA159" s="29">
        <f>IFERROR(VLOOKUP(Q159,S6M7!$B$1:$C$161,2,0),0)</f>
        <v>0</v>
      </c>
      <c r="AB159" s="29">
        <f>IFERROR(VLOOKUP(S159,S6M8!$B$1:$C$161,2,0),0)</f>
        <v>0</v>
      </c>
    </row>
    <row r="160">
      <c r="A160" s="43">
        <v>159.0</v>
      </c>
      <c r="B160" s="40"/>
      <c r="C160" s="26">
        <f t="shared" si="1"/>
        <v>0</v>
      </c>
      <c r="D160" s="27"/>
      <c r="E160" s="28">
        <f>IFERROR(VLOOKUP($B160,S6M1!$A$1:$B$161,2,0),0)</f>
        <v>0</v>
      </c>
      <c r="F160" s="29">
        <f>IFERROR(VLOOKUP(E160,S6M1!$B$1:$C$161,2,0),0)</f>
        <v>0</v>
      </c>
      <c r="G160" s="28">
        <f>IFERROR(VLOOKUP($B160,S6M2!$A$1:$B$161,2,0),0)</f>
        <v>0</v>
      </c>
      <c r="H160" s="29">
        <f>IFERROR(VLOOKUP(G160,S6M2!$B$1:$C$161,2,0),0)</f>
        <v>0</v>
      </c>
      <c r="I160" s="28">
        <f>IFERROR(VLOOKUP($B160,S6M3!$A$1:$B$161,2,0),0)</f>
        <v>0</v>
      </c>
      <c r="J160" s="29">
        <f>IFERROR(VLOOKUP(I160,S6M3!$B$1:$C$161,2,0),0)</f>
        <v>0</v>
      </c>
      <c r="K160" s="28">
        <f>IFERROR(VLOOKUP($B160,S6M4!$A$1:$B$161,2,0),0)</f>
        <v>0</v>
      </c>
      <c r="L160" s="29">
        <f>IFERROR(VLOOKUP(K160,S6M4!$B$1:$C$161,2,0),0)</f>
        <v>0</v>
      </c>
      <c r="M160" s="28">
        <f>IFERROR(VLOOKUP($B160,S6M5!$A$1:$B$161,2,0),0)</f>
        <v>0</v>
      </c>
      <c r="N160" s="29">
        <f>IFERROR(VLOOKUP(M160,S6M5!$B$1:$C$161,2,0),0)</f>
        <v>0</v>
      </c>
      <c r="O160" s="28">
        <f>IFERROR(VLOOKUP($B160,S6M6!$A$1:$B$161,2,0),0)</f>
        <v>0</v>
      </c>
      <c r="P160" s="29">
        <f>IFERROR(VLOOKUP(O160,S6M6!$B$1:$C$161,2,0),0)</f>
        <v>0</v>
      </c>
      <c r="Q160" s="28">
        <f>IFERROR(VLOOKUP($B160,S6M7!$A$1:$B$161,2,0),0)</f>
        <v>0</v>
      </c>
      <c r="R160" s="29">
        <f>IFERROR(VLOOKUP(Q160,S6M7!$B$1:$C$161,2,0),0)</f>
        <v>0</v>
      </c>
      <c r="S160" s="28">
        <f>IFERROR(VLOOKUP($B160,S6M8!$A$1:$B$161,2,0),0)</f>
        <v>0</v>
      </c>
      <c r="T160" s="29">
        <f>IFERROR(VLOOKUP(S160,S6M8!$B$1:$C$161,2,0),0)</f>
        <v>0</v>
      </c>
      <c r="U160" s="29">
        <f>IFERROR(VLOOKUP(E160,S6M1!$B$1:$C$161,2,0),0)</f>
        <v>0</v>
      </c>
      <c r="V160" s="29">
        <f>IFERROR(VLOOKUP(G160,S6M2!$B$1:$C$161,2,0),0)</f>
        <v>0</v>
      </c>
      <c r="W160" s="29">
        <f>IFERROR(VLOOKUP(I160,S6M3!$B$1:$C$161,2,0),0)</f>
        <v>0</v>
      </c>
      <c r="X160" s="29">
        <f>IFERROR(VLOOKUP(K160,S6M4!$B$1:$C$161,2,0),0)</f>
        <v>0</v>
      </c>
      <c r="Y160" s="29">
        <f>IFERROR(VLOOKUP(M160,S6M5!$B$1:$C$161,2,0),0)</f>
        <v>0</v>
      </c>
      <c r="Z160" s="29">
        <f>IFERROR(VLOOKUP(O160,S6M6!$B$1:$C$161,2,0),0)</f>
        <v>0</v>
      </c>
      <c r="AA160" s="29">
        <f>IFERROR(VLOOKUP(Q160,S6M7!$B$1:$C$161,2,0),0)</f>
        <v>0</v>
      </c>
      <c r="AB160" s="29">
        <f>IFERROR(VLOOKUP(S160,S6M8!$B$1:$C$161,2,0),0)</f>
        <v>0</v>
      </c>
    </row>
    <row r="161">
      <c r="A161" s="42">
        <v>160.0</v>
      </c>
      <c r="B161" s="40"/>
      <c r="C161" s="26">
        <f t="shared" si="1"/>
        <v>0</v>
      </c>
      <c r="D161" s="27"/>
      <c r="E161" s="28">
        <f>IFERROR(VLOOKUP($B161,S6M1!$A$1:$B$161,2,0),0)</f>
        <v>0</v>
      </c>
      <c r="F161" s="29">
        <f>IFERROR(VLOOKUP(E161,S6M1!$B$1:$C$161,2,0),0)</f>
        <v>0</v>
      </c>
      <c r="G161" s="28">
        <f>IFERROR(VLOOKUP($B161,S6M2!$A$1:$B$161,2,0),0)</f>
        <v>0</v>
      </c>
      <c r="H161" s="29">
        <f>IFERROR(VLOOKUP(G161,S6M2!$B$1:$C$161,2,0),0)</f>
        <v>0</v>
      </c>
      <c r="I161" s="28">
        <f>IFERROR(VLOOKUP($B161,S6M3!$A$1:$B$161,2,0),0)</f>
        <v>0</v>
      </c>
      <c r="J161" s="29">
        <f>IFERROR(VLOOKUP(I161,S6M3!$B$1:$C$161,2,0),0)</f>
        <v>0</v>
      </c>
      <c r="K161" s="28">
        <f>IFERROR(VLOOKUP($B161,S6M4!$A$1:$B$161,2,0),0)</f>
        <v>0</v>
      </c>
      <c r="L161" s="29">
        <f>IFERROR(VLOOKUP(K161,S6M4!$B$1:$C$161,2,0),0)</f>
        <v>0</v>
      </c>
      <c r="M161" s="28">
        <f>IFERROR(VLOOKUP($B161,S6M5!$A$1:$B$161,2,0),0)</f>
        <v>0</v>
      </c>
      <c r="N161" s="29">
        <f>IFERROR(VLOOKUP(M161,S6M5!$B$1:$C$161,2,0),0)</f>
        <v>0</v>
      </c>
      <c r="O161" s="28">
        <f>IFERROR(VLOOKUP($B161,S6M6!$A$1:$B$161,2,0),0)</f>
        <v>0</v>
      </c>
      <c r="P161" s="29">
        <f>IFERROR(VLOOKUP(O161,S6M6!$B$1:$C$161,2,0),0)</f>
        <v>0</v>
      </c>
      <c r="Q161" s="28">
        <f>IFERROR(VLOOKUP($B161,S6M7!$A$1:$B$161,2,0),0)</f>
        <v>0</v>
      </c>
      <c r="R161" s="29">
        <f>IFERROR(VLOOKUP(Q161,S6M7!$B$1:$C$161,2,0),0)</f>
        <v>0</v>
      </c>
      <c r="S161" s="28">
        <f>IFERROR(VLOOKUP($B161,S6M8!$A$1:$B$161,2,0),0)</f>
        <v>0</v>
      </c>
      <c r="T161" s="29">
        <f>IFERROR(VLOOKUP(S161,S6M8!$B$1:$C$161,2,0),0)</f>
        <v>0</v>
      </c>
      <c r="U161" s="29">
        <f>IFERROR(VLOOKUP(E161,S6M1!$B$1:$C$161,2,0),0)</f>
        <v>0</v>
      </c>
      <c r="V161" s="29">
        <f>IFERROR(VLOOKUP(G161,S6M2!$B$1:$C$161,2,0),0)</f>
        <v>0</v>
      </c>
      <c r="W161" s="29">
        <f>IFERROR(VLOOKUP(I161,S6M3!$B$1:$C$161,2,0),0)</f>
        <v>0</v>
      </c>
      <c r="X161" s="29">
        <f>IFERROR(VLOOKUP(K161,S6M4!$B$1:$C$161,2,0),0)</f>
        <v>0</v>
      </c>
      <c r="Y161" s="29">
        <f>IFERROR(VLOOKUP(M161,S6M5!$B$1:$C$161,2,0),0)</f>
        <v>0</v>
      </c>
      <c r="Z161" s="29">
        <f>IFERROR(VLOOKUP(O161,S6M6!$B$1:$C$161,2,0),0)</f>
        <v>0</v>
      </c>
      <c r="AA161" s="29">
        <f>IFERROR(VLOOKUP(Q161,S6M7!$B$1:$C$161,2,0),0)</f>
        <v>0</v>
      </c>
      <c r="AB161" s="29">
        <f>IFERROR(VLOOKUP(S161,S6M8!$B$1:$C$161,2,0),0)</f>
        <v>0</v>
      </c>
    </row>
    <row r="162">
      <c r="A162" s="43">
        <v>161.0</v>
      </c>
      <c r="B162" s="40"/>
      <c r="C162" s="26">
        <f t="shared" si="1"/>
        <v>0</v>
      </c>
      <c r="D162" s="27"/>
      <c r="E162" s="28">
        <f>IFERROR(VLOOKUP($B162,S6M1!$A$1:$B$161,2,0),0)</f>
        <v>0</v>
      </c>
      <c r="F162" s="29">
        <f>IFERROR(VLOOKUP(E162,S6M1!$B$1:$C$161,2,0),0)</f>
        <v>0</v>
      </c>
      <c r="G162" s="28">
        <f>IFERROR(VLOOKUP($B162,S6M2!$A$1:$B$161,2,0),0)</f>
        <v>0</v>
      </c>
      <c r="H162" s="29">
        <f>IFERROR(VLOOKUP(G162,S6M2!$B$1:$C$161,2,0),0)</f>
        <v>0</v>
      </c>
      <c r="I162" s="28">
        <f>IFERROR(VLOOKUP($B162,S6M3!$A$1:$B$161,2,0),0)</f>
        <v>0</v>
      </c>
      <c r="J162" s="29">
        <f>IFERROR(VLOOKUP(I162,S6M3!$B$1:$C$161,2,0),0)</f>
        <v>0</v>
      </c>
      <c r="K162" s="28">
        <f>IFERROR(VLOOKUP($B162,S6M4!$A$1:$B$161,2,0),0)</f>
        <v>0</v>
      </c>
      <c r="L162" s="29">
        <f>IFERROR(VLOOKUP(K162,S6M4!$B$1:$C$161,2,0),0)</f>
        <v>0</v>
      </c>
      <c r="M162" s="28">
        <f>IFERROR(VLOOKUP($B162,S6M5!$A$1:$B$161,2,0),0)</f>
        <v>0</v>
      </c>
      <c r="N162" s="29">
        <f>IFERROR(VLOOKUP(M162,S6M5!$B$1:$C$161,2,0),0)</f>
        <v>0</v>
      </c>
      <c r="O162" s="28">
        <f>IFERROR(VLOOKUP($B162,S6M6!$A$1:$B$161,2,0),0)</f>
        <v>0</v>
      </c>
      <c r="P162" s="29">
        <f>IFERROR(VLOOKUP(O162,S6M6!$B$1:$C$161,2,0),0)</f>
        <v>0</v>
      </c>
      <c r="Q162" s="28">
        <f>IFERROR(VLOOKUP($B162,S6M7!$A$1:$B$161,2,0),0)</f>
        <v>0</v>
      </c>
      <c r="R162" s="29">
        <f>IFERROR(VLOOKUP(Q162,S6M7!$B$1:$C$161,2,0),0)</f>
        <v>0</v>
      </c>
      <c r="S162" s="28">
        <f>IFERROR(VLOOKUP($B162,S6M8!$A$1:$B$161,2,0),0)</f>
        <v>0</v>
      </c>
      <c r="T162" s="29">
        <f>IFERROR(VLOOKUP(S162,S6M8!$B$1:$C$161,2,0),0)</f>
        <v>0</v>
      </c>
      <c r="U162" s="29">
        <f>IFERROR(VLOOKUP(E162,S6M1!$B$1:$C$161,2,0),0)</f>
        <v>0</v>
      </c>
      <c r="V162" s="29">
        <f>IFERROR(VLOOKUP(G162,S6M2!$B$1:$C$161,2,0),0)</f>
        <v>0</v>
      </c>
      <c r="W162" s="29">
        <f>IFERROR(VLOOKUP(I162,S6M3!$B$1:$C$161,2,0),0)</f>
        <v>0</v>
      </c>
      <c r="X162" s="29">
        <f>IFERROR(VLOOKUP(K162,S6M4!$B$1:$C$161,2,0),0)</f>
        <v>0</v>
      </c>
      <c r="Y162" s="29">
        <f>IFERROR(VLOOKUP(M162,S6M5!$B$1:$C$161,2,0),0)</f>
        <v>0</v>
      </c>
      <c r="Z162" s="29">
        <f>IFERROR(VLOOKUP(O162,S6M6!$B$1:$C$161,2,0),0)</f>
        <v>0</v>
      </c>
      <c r="AA162" s="29">
        <f>IFERROR(VLOOKUP(Q162,S6M7!$B$1:$C$161,2,0),0)</f>
        <v>0</v>
      </c>
      <c r="AB162" s="29">
        <f>IFERROR(VLOOKUP(S162,S6M8!$B$1:$C$161,2,0),0)</f>
        <v>0</v>
      </c>
    </row>
    <row r="163">
      <c r="A163" s="42">
        <v>162.0</v>
      </c>
      <c r="B163" s="40"/>
      <c r="C163" s="26">
        <f t="shared" si="1"/>
        <v>0</v>
      </c>
      <c r="D163" s="27"/>
      <c r="E163" s="28">
        <f>IFERROR(VLOOKUP($B163,S6M1!$A$1:$B$161,2,0),0)</f>
        <v>0</v>
      </c>
      <c r="F163" s="29">
        <f>IFERROR(VLOOKUP(E163,S6M1!$B$1:$C$161,2,0),0)</f>
        <v>0</v>
      </c>
      <c r="G163" s="28">
        <f>IFERROR(VLOOKUP($B163,S6M2!$A$1:$B$161,2,0),0)</f>
        <v>0</v>
      </c>
      <c r="H163" s="29">
        <f>IFERROR(VLOOKUP(G163,S6M2!$B$1:$C$161,2,0),0)</f>
        <v>0</v>
      </c>
      <c r="I163" s="28">
        <f>IFERROR(VLOOKUP($B163,S6M3!$A$1:$B$161,2,0),0)</f>
        <v>0</v>
      </c>
      <c r="J163" s="29">
        <f>IFERROR(VLOOKUP(I163,S6M3!$B$1:$C$161,2,0),0)</f>
        <v>0</v>
      </c>
      <c r="K163" s="28">
        <f>IFERROR(VLOOKUP($B163,S6M4!$A$1:$B$161,2,0),0)</f>
        <v>0</v>
      </c>
      <c r="L163" s="29">
        <f>IFERROR(VLOOKUP(K163,S6M4!$B$1:$C$161,2,0),0)</f>
        <v>0</v>
      </c>
      <c r="M163" s="28">
        <f>IFERROR(VLOOKUP($B163,S6M5!$A$1:$B$161,2,0),0)</f>
        <v>0</v>
      </c>
      <c r="N163" s="29">
        <f>IFERROR(VLOOKUP(M163,S6M5!$B$1:$C$161,2,0),0)</f>
        <v>0</v>
      </c>
      <c r="O163" s="28">
        <f>IFERROR(VLOOKUP($B163,S6M6!$A$1:$B$161,2,0),0)</f>
        <v>0</v>
      </c>
      <c r="P163" s="29">
        <f>IFERROR(VLOOKUP(O163,S6M6!$B$1:$C$161,2,0),0)</f>
        <v>0</v>
      </c>
      <c r="Q163" s="28">
        <f>IFERROR(VLOOKUP($B163,S6M7!$A$1:$B$161,2,0),0)</f>
        <v>0</v>
      </c>
      <c r="R163" s="29">
        <f>IFERROR(VLOOKUP(Q163,S6M7!$B$1:$C$161,2,0),0)</f>
        <v>0</v>
      </c>
      <c r="S163" s="28">
        <f>IFERROR(VLOOKUP($B163,S6M8!$A$1:$B$161,2,0),0)</f>
        <v>0</v>
      </c>
      <c r="T163" s="29">
        <f>IFERROR(VLOOKUP(S163,S6M8!$B$1:$C$161,2,0),0)</f>
        <v>0</v>
      </c>
      <c r="U163" s="29">
        <f>IFERROR(VLOOKUP(E163,S6M1!$B$1:$C$161,2,0),0)</f>
        <v>0</v>
      </c>
      <c r="V163" s="29">
        <f>IFERROR(VLOOKUP(G163,S6M2!$B$1:$C$161,2,0),0)</f>
        <v>0</v>
      </c>
      <c r="W163" s="29">
        <f>IFERROR(VLOOKUP(I163,S6M3!$B$1:$C$161,2,0),0)</f>
        <v>0</v>
      </c>
      <c r="X163" s="29">
        <f>IFERROR(VLOOKUP(K163,S6M4!$B$1:$C$161,2,0),0)</f>
        <v>0</v>
      </c>
      <c r="Y163" s="29">
        <f>IFERROR(VLOOKUP(M163,S6M5!$B$1:$C$161,2,0),0)</f>
        <v>0</v>
      </c>
      <c r="Z163" s="29">
        <f>IFERROR(VLOOKUP(O163,S6M6!$B$1:$C$161,2,0),0)</f>
        <v>0</v>
      </c>
      <c r="AA163" s="29">
        <f>IFERROR(VLOOKUP(Q163,S6M7!$B$1:$C$161,2,0),0)</f>
        <v>0</v>
      </c>
      <c r="AB163" s="29">
        <f>IFERROR(VLOOKUP(S163,S6M8!$B$1:$C$161,2,0),0)</f>
        <v>0</v>
      </c>
    </row>
    <row r="164">
      <c r="A164" s="42">
        <v>163.0</v>
      </c>
      <c r="B164" s="40"/>
      <c r="C164" s="26">
        <f t="shared" si="1"/>
        <v>0</v>
      </c>
      <c r="D164" s="27"/>
      <c r="E164" s="28">
        <f>IFERROR(VLOOKUP($B164,S6M1!$A$1:$B$161,2,0),0)</f>
        <v>0</v>
      </c>
      <c r="F164" s="29">
        <f>IFERROR(VLOOKUP(E164,S6M1!$B$1:$C$161,2,0),0)</f>
        <v>0</v>
      </c>
      <c r="G164" s="28">
        <f>IFERROR(VLOOKUP($B164,S6M2!$A$1:$B$161,2,0),0)</f>
        <v>0</v>
      </c>
      <c r="H164" s="29">
        <f>IFERROR(VLOOKUP(G164,S6M2!$B$1:$C$161,2,0),0)</f>
        <v>0</v>
      </c>
      <c r="I164" s="28">
        <f>IFERROR(VLOOKUP($B164,S6M3!$A$1:$B$161,2,0),0)</f>
        <v>0</v>
      </c>
      <c r="J164" s="29">
        <f>IFERROR(VLOOKUP(I164,S6M3!$B$1:$C$161,2,0),0)</f>
        <v>0</v>
      </c>
      <c r="K164" s="28">
        <f>IFERROR(VLOOKUP($B164,S6M4!$A$1:$B$161,2,0),0)</f>
        <v>0</v>
      </c>
      <c r="L164" s="29">
        <f>IFERROR(VLOOKUP(K164,S6M4!$B$1:$C$161,2,0),0)</f>
        <v>0</v>
      </c>
      <c r="M164" s="28">
        <f>IFERROR(VLOOKUP($B164,S6M5!$A$1:$B$161,2,0),0)</f>
        <v>0</v>
      </c>
      <c r="N164" s="29">
        <f>IFERROR(VLOOKUP(M164,S6M5!$B$1:$C$161,2,0),0)</f>
        <v>0</v>
      </c>
      <c r="O164" s="28">
        <f>IFERROR(VLOOKUP($B164,S6M6!$A$1:$B$161,2,0),0)</f>
        <v>0</v>
      </c>
      <c r="P164" s="29">
        <f>IFERROR(VLOOKUP(O164,S6M6!$B$1:$C$161,2,0),0)</f>
        <v>0</v>
      </c>
      <c r="Q164" s="28">
        <f>IFERROR(VLOOKUP($B164,S6M7!$A$1:$B$161,2,0),0)</f>
        <v>0</v>
      </c>
      <c r="R164" s="29">
        <f>IFERROR(VLOOKUP(Q164,S6M7!$B$1:$C$161,2,0),0)</f>
        <v>0</v>
      </c>
      <c r="S164" s="28">
        <f>IFERROR(VLOOKUP($B164,S6M8!$A$1:$B$161,2,0),0)</f>
        <v>0</v>
      </c>
      <c r="T164" s="29">
        <f>IFERROR(VLOOKUP(S164,S6M8!$B$1:$C$161,2,0),0)</f>
        <v>0</v>
      </c>
      <c r="U164" s="29">
        <f>IFERROR(VLOOKUP(E164,S6M1!$B$1:$C$161,2,0),0)</f>
        <v>0</v>
      </c>
      <c r="V164" s="29">
        <f>IFERROR(VLOOKUP(G164,S6M2!$B$1:$C$161,2,0),0)</f>
        <v>0</v>
      </c>
      <c r="W164" s="29">
        <f>IFERROR(VLOOKUP(I164,S6M3!$B$1:$C$161,2,0),0)</f>
        <v>0</v>
      </c>
      <c r="X164" s="29">
        <f>IFERROR(VLOOKUP(K164,S6M4!$B$1:$C$161,2,0),0)</f>
        <v>0</v>
      </c>
      <c r="Y164" s="29">
        <f>IFERROR(VLOOKUP(M164,S6M5!$B$1:$C$161,2,0),0)</f>
        <v>0</v>
      </c>
      <c r="Z164" s="29">
        <f>IFERROR(VLOOKUP(O164,S6M6!$B$1:$C$161,2,0),0)</f>
        <v>0</v>
      </c>
      <c r="AA164" s="29">
        <f>IFERROR(VLOOKUP(Q164,S6M7!$B$1:$C$161,2,0),0)</f>
        <v>0</v>
      </c>
      <c r="AB164" s="29">
        <f>IFERROR(VLOOKUP(S164,S6M8!$B$1:$C$161,2,0),0)</f>
        <v>0</v>
      </c>
    </row>
    <row r="165">
      <c r="A165" s="43">
        <v>164.0</v>
      </c>
      <c r="B165" s="40"/>
      <c r="C165" s="26">
        <f t="shared" si="1"/>
        <v>0</v>
      </c>
      <c r="D165" s="27"/>
      <c r="E165" s="28">
        <f>IFERROR(VLOOKUP($B165,S6M1!$A$1:$B$161,2,0),0)</f>
        <v>0</v>
      </c>
      <c r="F165" s="29">
        <f>IFERROR(VLOOKUP(E165,S6M1!$B$1:$C$161,2,0),0)</f>
        <v>0</v>
      </c>
      <c r="G165" s="28">
        <f>IFERROR(VLOOKUP($B165,S6M2!$A$1:$B$161,2,0),0)</f>
        <v>0</v>
      </c>
      <c r="H165" s="29">
        <f>IFERROR(VLOOKUP(G165,S6M2!$B$1:$C$161,2,0),0)</f>
        <v>0</v>
      </c>
      <c r="I165" s="28">
        <f>IFERROR(VLOOKUP($B165,S6M3!$A$1:$B$161,2,0),0)</f>
        <v>0</v>
      </c>
      <c r="J165" s="29">
        <f>IFERROR(VLOOKUP(I165,S6M3!$B$1:$C$161,2,0),0)</f>
        <v>0</v>
      </c>
      <c r="K165" s="28">
        <f>IFERROR(VLOOKUP($B165,S6M4!$A$1:$B$161,2,0),0)</f>
        <v>0</v>
      </c>
      <c r="L165" s="29">
        <f>IFERROR(VLOOKUP(K165,S6M4!$B$1:$C$161,2,0),0)</f>
        <v>0</v>
      </c>
      <c r="M165" s="28">
        <f>IFERROR(VLOOKUP($B165,S6M5!$A$1:$B$161,2,0),0)</f>
        <v>0</v>
      </c>
      <c r="N165" s="29">
        <f>IFERROR(VLOOKUP(M165,S6M5!$B$1:$C$161,2,0),0)</f>
        <v>0</v>
      </c>
      <c r="O165" s="28">
        <f>IFERROR(VLOOKUP($B165,S6M6!$A$1:$B$161,2,0),0)</f>
        <v>0</v>
      </c>
      <c r="P165" s="29">
        <f>IFERROR(VLOOKUP(O165,S6M6!$B$1:$C$161,2,0),0)</f>
        <v>0</v>
      </c>
      <c r="Q165" s="28">
        <f>IFERROR(VLOOKUP($B165,S6M7!$A$1:$B$161,2,0),0)</f>
        <v>0</v>
      </c>
      <c r="R165" s="29">
        <f>IFERROR(VLOOKUP(Q165,S6M7!$B$1:$C$161,2,0),0)</f>
        <v>0</v>
      </c>
      <c r="S165" s="28">
        <f>IFERROR(VLOOKUP($B165,S6M8!$A$1:$B$161,2,0),0)</f>
        <v>0</v>
      </c>
      <c r="T165" s="29">
        <f>IFERROR(VLOOKUP(S165,S6M8!$B$1:$C$161,2,0),0)</f>
        <v>0</v>
      </c>
      <c r="U165" s="29">
        <f>IFERROR(VLOOKUP(E165,S6M1!$B$1:$C$161,2,0),0)</f>
        <v>0</v>
      </c>
      <c r="V165" s="29">
        <f>IFERROR(VLOOKUP(G165,S6M2!$B$1:$C$161,2,0),0)</f>
        <v>0</v>
      </c>
      <c r="W165" s="29">
        <f>IFERROR(VLOOKUP(I165,S6M3!$B$1:$C$161,2,0),0)</f>
        <v>0</v>
      </c>
      <c r="X165" s="29">
        <f>IFERROR(VLOOKUP(K165,S6M4!$B$1:$C$161,2,0),0)</f>
        <v>0</v>
      </c>
      <c r="Y165" s="29">
        <f>IFERROR(VLOOKUP(M165,S6M5!$B$1:$C$161,2,0),0)</f>
        <v>0</v>
      </c>
      <c r="Z165" s="29">
        <f>IFERROR(VLOOKUP(O165,S6M6!$B$1:$C$161,2,0),0)</f>
        <v>0</v>
      </c>
      <c r="AA165" s="29">
        <f>IFERROR(VLOOKUP(Q165,S6M7!$B$1:$C$161,2,0),0)</f>
        <v>0</v>
      </c>
      <c r="AB165" s="29">
        <f>IFERROR(VLOOKUP(S165,S6M8!$B$1:$C$161,2,0),0)</f>
        <v>0</v>
      </c>
    </row>
    <row r="166">
      <c r="A166" s="42">
        <v>165.0</v>
      </c>
      <c r="B166" s="40"/>
      <c r="C166" s="26">
        <f t="shared" si="1"/>
        <v>0</v>
      </c>
      <c r="D166" s="27"/>
      <c r="E166" s="28">
        <f>IFERROR(VLOOKUP($B166,S6M1!$A$1:$B$161,2,0),0)</f>
        <v>0</v>
      </c>
      <c r="F166" s="29">
        <f>IFERROR(VLOOKUP(E166,S6M1!$B$1:$C$161,2,0),0)</f>
        <v>0</v>
      </c>
      <c r="G166" s="28">
        <f>IFERROR(VLOOKUP($B166,S6M2!$A$1:$B$161,2,0),0)</f>
        <v>0</v>
      </c>
      <c r="H166" s="29">
        <f>IFERROR(VLOOKUP(G166,S6M2!$B$1:$C$161,2,0),0)</f>
        <v>0</v>
      </c>
      <c r="I166" s="28">
        <f>IFERROR(VLOOKUP($B166,S6M3!$A$1:$B$161,2,0),0)</f>
        <v>0</v>
      </c>
      <c r="J166" s="29">
        <f>IFERROR(VLOOKUP(I166,S6M3!$B$1:$C$161,2,0),0)</f>
        <v>0</v>
      </c>
      <c r="K166" s="28">
        <f>IFERROR(VLOOKUP($B166,S6M4!$A$1:$B$161,2,0),0)</f>
        <v>0</v>
      </c>
      <c r="L166" s="29">
        <f>IFERROR(VLOOKUP(K166,S6M4!$B$1:$C$161,2,0),0)</f>
        <v>0</v>
      </c>
      <c r="M166" s="28">
        <f>IFERROR(VLOOKUP($B166,S6M5!$A$1:$B$161,2,0),0)</f>
        <v>0</v>
      </c>
      <c r="N166" s="29">
        <f>IFERROR(VLOOKUP(M166,S6M5!$B$1:$C$161,2,0),0)</f>
        <v>0</v>
      </c>
      <c r="O166" s="28">
        <f>IFERROR(VLOOKUP($B166,S6M6!$A$1:$B$161,2,0),0)</f>
        <v>0</v>
      </c>
      <c r="P166" s="29">
        <f>IFERROR(VLOOKUP(O166,S6M6!$B$1:$C$161,2,0),0)</f>
        <v>0</v>
      </c>
      <c r="Q166" s="28">
        <f>IFERROR(VLOOKUP($B166,S6M7!$A$1:$B$161,2,0),0)</f>
        <v>0</v>
      </c>
      <c r="R166" s="29">
        <f>IFERROR(VLOOKUP(Q166,S6M7!$B$1:$C$161,2,0),0)</f>
        <v>0</v>
      </c>
      <c r="S166" s="28">
        <f>IFERROR(VLOOKUP($B166,S6M8!$A$1:$B$161,2,0),0)</f>
        <v>0</v>
      </c>
      <c r="T166" s="29">
        <f>IFERROR(VLOOKUP(S166,S6M8!$B$1:$C$161,2,0),0)</f>
        <v>0</v>
      </c>
      <c r="U166" s="29">
        <f>IFERROR(VLOOKUP(E166,S6M1!$B$1:$C$161,2,0),0)</f>
        <v>0</v>
      </c>
      <c r="V166" s="29">
        <f>IFERROR(VLOOKUP(G166,S6M2!$B$1:$C$161,2,0),0)</f>
        <v>0</v>
      </c>
      <c r="W166" s="29">
        <f>IFERROR(VLOOKUP(I166,S6M3!$B$1:$C$161,2,0),0)</f>
        <v>0</v>
      </c>
      <c r="X166" s="29">
        <f>IFERROR(VLOOKUP(K166,S6M4!$B$1:$C$161,2,0),0)</f>
        <v>0</v>
      </c>
      <c r="Y166" s="29">
        <f>IFERROR(VLOOKUP(M166,S6M5!$B$1:$C$161,2,0),0)</f>
        <v>0</v>
      </c>
      <c r="Z166" s="29">
        <f>IFERROR(VLOOKUP(O166,S6M6!$B$1:$C$161,2,0),0)</f>
        <v>0</v>
      </c>
      <c r="AA166" s="29">
        <f>IFERROR(VLOOKUP(Q166,S6M7!$B$1:$C$161,2,0),0)</f>
        <v>0</v>
      </c>
      <c r="AB166" s="29">
        <f>IFERROR(VLOOKUP(S166,S6M8!$B$1:$C$161,2,0),0)</f>
        <v>0</v>
      </c>
    </row>
    <row r="167">
      <c r="A167" s="42">
        <v>166.0</v>
      </c>
      <c r="B167" s="40"/>
      <c r="C167" s="26">
        <f t="shared" si="1"/>
        <v>0</v>
      </c>
      <c r="D167" s="27"/>
      <c r="E167" s="28">
        <f>IFERROR(VLOOKUP($B167,S6M1!$A$1:$B$161,2,0),0)</f>
        <v>0</v>
      </c>
      <c r="F167" s="29">
        <f>IFERROR(VLOOKUP(E167,S6M1!$B$1:$C$161,2,0),0)</f>
        <v>0</v>
      </c>
      <c r="G167" s="28">
        <f>IFERROR(VLOOKUP($B167,S6M2!$A$1:$B$161,2,0),0)</f>
        <v>0</v>
      </c>
      <c r="H167" s="29">
        <f>IFERROR(VLOOKUP(G167,S6M2!$B$1:$C$161,2,0),0)</f>
        <v>0</v>
      </c>
      <c r="I167" s="28">
        <f>IFERROR(VLOOKUP($B167,S6M3!$A$1:$B$161,2,0),0)</f>
        <v>0</v>
      </c>
      <c r="J167" s="29">
        <f>IFERROR(VLOOKUP(I167,S6M3!$B$1:$C$161,2,0),0)</f>
        <v>0</v>
      </c>
      <c r="K167" s="28">
        <f>IFERROR(VLOOKUP($B167,S6M4!$A$1:$B$161,2,0),0)</f>
        <v>0</v>
      </c>
      <c r="L167" s="29">
        <f>IFERROR(VLOOKUP(K167,S6M4!$B$1:$C$161,2,0),0)</f>
        <v>0</v>
      </c>
      <c r="M167" s="28">
        <f>IFERROR(VLOOKUP($B167,S6M5!$A$1:$B$161,2,0),0)</f>
        <v>0</v>
      </c>
      <c r="N167" s="29">
        <f>IFERROR(VLOOKUP(M167,S6M5!$B$1:$C$161,2,0),0)</f>
        <v>0</v>
      </c>
      <c r="O167" s="28">
        <f>IFERROR(VLOOKUP($B167,S6M6!$A$1:$B$161,2,0),0)</f>
        <v>0</v>
      </c>
      <c r="P167" s="29">
        <f>IFERROR(VLOOKUP(O167,S6M6!$B$1:$C$161,2,0),0)</f>
        <v>0</v>
      </c>
      <c r="Q167" s="28">
        <f>IFERROR(VLOOKUP($B167,S6M7!$A$1:$B$161,2,0),0)</f>
        <v>0</v>
      </c>
      <c r="R167" s="29">
        <f>IFERROR(VLOOKUP(Q167,S6M7!$B$1:$C$161,2,0),0)</f>
        <v>0</v>
      </c>
      <c r="S167" s="28">
        <f>IFERROR(VLOOKUP($B167,S6M8!$A$1:$B$161,2,0),0)</f>
        <v>0</v>
      </c>
      <c r="T167" s="29">
        <f>IFERROR(VLOOKUP(S167,S6M8!$B$1:$C$161,2,0),0)</f>
        <v>0</v>
      </c>
      <c r="U167" s="29">
        <f>IFERROR(VLOOKUP(E167,S6M1!$B$1:$C$161,2,0),0)</f>
        <v>0</v>
      </c>
      <c r="V167" s="29">
        <f>IFERROR(VLOOKUP(G167,S6M2!$B$1:$C$161,2,0),0)</f>
        <v>0</v>
      </c>
      <c r="W167" s="29">
        <f>IFERROR(VLOOKUP(I167,S6M3!$B$1:$C$161,2,0),0)</f>
        <v>0</v>
      </c>
      <c r="X167" s="29">
        <f>IFERROR(VLOOKUP(K167,S6M4!$B$1:$C$161,2,0),0)</f>
        <v>0</v>
      </c>
      <c r="Y167" s="29">
        <f>IFERROR(VLOOKUP(M167,S6M5!$B$1:$C$161,2,0),0)</f>
        <v>0</v>
      </c>
      <c r="Z167" s="29">
        <f>IFERROR(VLOOKUP(O167,S6M6!$B$1:$C$161,2,0),0)</f>
        <v>0</v>
      </c>
      <c r="AA167" s="29">
        <f>IFERROR(VLOOKUP(Q167,S6M7!$B$1:$C$161,2,0),0)</f>
        <v>0</v>
      </c>
      <c r="AB167" s="29">
        <f>IFERROR(VLOOKUP(S167,S6M8!$B$1:$C$161,2,0),0)</f>
        <v>0</v>
      </c>
    </row>
    <row r="168">
      <c r="A168" s="43">
        <v>167.0</v>
      </c>
      <c r="B168" s="40"/>
      <c r="C168" s="26">
        <f t="shared" si="1"/>
        <v>0</v>
      </c>
      <c r="D168" s="27"/>
      <c r="E168" s="28">
        <f>IFERROR(VLOOKUP($B168,S6M1!$A$1:$B$161,2,0),0)</f>
        <v>0</v>
      </c>
      <c r="F168" s="29">
        <f>IFERROR(VLOOKUP(E168,S6M1!$B$1:$C$161,2,0),0)</f>
        <v>0</v>
      </c>
      <c r="G168" s="28">
        <f>IFERROR(VLOOKUP($B168,S6M2!$A$1:$B$161,2,0),0)</f>
        <v>0</v>
      </c>
      <c r="H168" s="29">
        <f>IFERROR(VLOOKUP(G168,S6M2!$B$1:$C$161,2,0),0)</f>
        <v>0</v>
      </c>
      <c r="I168" s="28">
        <f>IFERROR(VLOOKUP($B168,S6M3!$A$1:$B$161,2,0),0)</f>
        <v>0</v>
      </c>
      <c r="J168" s="29">
        <f>IFERROR(VLOOKUP(I168,S6M3!$B$1:$C$161,2,0),0)</f>
        <v>0</v>
      </c>
      <c r="K168" s="28">
        <f>IFERROR(VLOOKUP($B168,S6M4!$A$1:$B$161,2,0),0)</f>
        <v>0</v>
      </c>
      <c r="L168" s="29">
        <f>IFERROR(VLOOKUP(K168,S6M4!$B$1:$C$161,2,0),0)</f>
        <v>0</v>
      </c>
      <c r="M168" s="28">
        <f>IFERROR(VLOOKUP($B168,S6M5!$A$1:$B$161,2,0),0)</f>
        <v>0</v>
      </c>
      <c r="N168" s="29">
        <f>IFERROR(VLOOKUP(M168,S6M5!$B$1:$C$161,2,0),0)</f>
        <v>0</v>
      </c>
      <c r="O168" s="28">
        <f>IFERROR(VLOOKUP($B168,S6M6!$A$1:$B$161,2,0),0)</f>
        <v>0</v>
      </c>
      <c r="P168" s="29">
        <f>IFERROR(VLOOKUP(O168,S6M6!$B$1:$C$161,2,0),0)</f>
        <v>0</v>
      </c>
      <c r="Q168" s="28">
        <f>IFERROR(VLOOKUP($B168,S6M7!$A$1:$B$161,2,0),0)</f>
        <v>0</v>
      </c>
      <c r="R168" s="29">
        <f>IFERROR(VLOOKUP(Q168,S6M7!$B$1:$C$161,2,0),0)</f>
        <v>0</v>
      </c>
      <c r="S168" s="28">
        <f>IFERROR(VLOOKUP($B168,S6M8!$A$1:$B$161,2,0),0)</f>
        <v>0</v>
      </c>
      <c r="T168" s="29">
        <f>IFERROR(VLOOKUP(S168,S6M8!$B$1:$C$161,2,0),0)</f>
        <v>0</v>
      </c>
      <c r="U168" s="29">
        <f>IFERROR(VLOOKUP(E168,S6M1!$B$1:$C$161,2,0),0)</f>
        <v>0</v>
      </c>
      <c r="V168" s="29">
        <f>IFERROR(VLOOKUP(G168,S6M2!$B$1:$C$161,2,0),0)</f>
        <v>0</v>
      </c>
      <c r="W168" s="29">
        <f>IFERROR(VLOOKUP(I168,S6M3!$B$1:$C$161,2,0),0)</f>
        <v>0</v>
      </c>
      <c r="X168" s="29">
        <f>IFERROR(VLOOKUP(K168,S6M4!$B$1:$C$161,2,0),0)</f>
        <v>0</v>
      </c>
      <c r="Y168" s="29">
        <f>IFERROR(VLOOKUP(M168,S6M5!$B$1:$C$161,2,0),0)</f>
        <v>0</v>
      </c>
      <c r="Z168" s="29">
        <f>IFERROR(VLOOKUP(O168,S6M6!$B$1:$C$161,2,0),0)</f>
        <v>0</v>
      </c>
      <c r="AA168" s="29">
        <f>IFERROR(VLOOKUP(Q168,S6M7!$B$1:$C$161,2,0),0)</f>
        <v>0</v>
      </c>
      <c r="AB168" s="29">
        <f>IFERROR(VLOOKUP(S168,S6M8!$B$1:$C$161,2,0),0)</f>
        <v>0</v>
      </c>
    </row>
    <row r="169">
      <c r="A169" s="42">
        <v>168.0</v>
      </c>
      <c r="B169" s="40"/>
      <c r="C169" s="26">
        <f t="shared" si="1"/>
        <v>0</v>
      </c>
      <c r="D169" s="27"/>
      <c r="E169" s="28">
        <f>IFERROR(VLOOKUP($B169,S6M1!$A$1:$B$161,2,0),0)</f>
        <v>0</v>
      </c>
      <c r="F169" s="29">
        <f>IFERROR(VLOOKUP(E169,S6M1!$B$1:$C$161,2,0),0)</f>
        <v>0</v>
      </c>
      <c r="G169" s="28">
        <f>IFERROR(VLOOKUP($B169,S6M2!$A$1:$B$161,2,0),0)</f>
        <v>0</v>
      </c>
      <c r="H169" s="29">
        <f>IFERROR(VLOOKUP(G169,S6M2!$B$1:$C$161,2,0),0)</f>
        <v>0</v>
      </c>
      <c r="I169" s="28">
        <f>IFERROR(VLOOKUP($B169,S6M3!$A$1:$B$161,2,0),0)</f>
        <v>0</v>
      </c>
      <c r="J169" s="29">
        <f>IFERROR(VLOOKUP(I169,S6M3!$B$1:$C$161,2,0),0)</f>
        <v>0</v>
      </c>
      <c r="K169" s="28">
        <f>IFERROR(VLOOKUP($B169,S6M4!$A$1:$B$161,2,0),0)</f>
        <v>0</v>
      </c>
      <c r="L169" s="29">
        <f>IFERROR(VLOOKUP(K169,S6M4!$B$1:$C$161,2,0),0)</f>
        <v>0</v>
      </c>
      <c r="M169" s="28">
        <f>IFERROR(VLOOKUP($B169,S6M5!$A$1:$B$161,2,0),0)</f>
        <v>0</v>
      </c>
      <c r="N169" s="29">
        <f>IFERROR(VLOOKUP(M169,S6M5!$B$1:$C$161,2,0),0)</f>
        <v>0</v>
      </c>
      <c r="O169" s="28">
        <f>IFERROR(VLOOKUP($B169,S6M6!$A$1:$B$161,2,0),0)</f>
        <v>0</v>
      </c>
      <c r="P169" s="29">
        <f>IFERROR(VLOOKUP(O169,S6M6!$B$1:$C$161,2,0),0)</f>
        <v>0</v>
      </c>
      <c r="Q169" s="28">
        <f>IFERROR(VLOOKUP($B169,S6M7!$A$1:$B$161,2,0),0)</f>
        <v>0</v>
      </c>
      <c r="R169" s="29">
        <f>IFERROR(VLOOKUP(Q169,S6M7!$B$1:$C$161,2,0),0)</f>
        <v>0</v>
      </c>
      <c r="S169" s="28">
        <f>IFERROR(VLOOKUP($B169,S6M8!$A$1:$B$161,2,0),0)</f>
        <v>0</v>
      </c>
      <c r="T169" s="29">
        <f>IFERROR(VLOOKUP(S169,S6M8!$B$1:$C$161,2,0),0)</f>
        <v>0</v>
      </c>
      <c r="U169" s="29">
        <f>IFERROR(VLOOKUP(E169,S6M1!$B$1:$C$161,2,0),0)</f>
        <v>0</v>
      </c>
      <c r="V169" s="29">
        <f>IFERROR(VLOOKUP(G169,S6M2!$B$1:$C$161,2,0),0)</f>
        <v>0</v>
      </c>
      <c r="W169" s="29">
        <f>IFERROR(VLOOKUP(I169,S6M3!$B$1:$C$161,2,0),0)</f>
        <v>0</v>
      </c>
      <c r="X169" s="29">
        <f>IFERROR(VLOOKUP(K169,S6M4!$B$1:$C$161,2,0),0)</f>
        <v>0</v>
      </c>
      <c r="Y169" s="29">
        <f>IFERROR(VLOOKUP(M169,S6M5!$B$1:$C$161,2,0),0)</f>
        <v>0</v>
      </c>
      <c r="Z169" s="29">
        <f>IFERROR(VLOOKUP(O169,S6M6!$B$1:$C$161,2,0),0)</f>
        <v>0</v>
      </c>
      <c r="AA169" s="29">
        <f>IFERROR(VLOOKUP(Q169,S6M7!$B$1:$C$161,2,0),0)</f>
        <v>0</v>
      </c>
      <c r="AB169" s="29">
        <f>IFERROR(VLOOKUP(S169,S6M8!$B$1:$C$161,2,0),0)</f>
        <v>0</v>
      </c>
    </row>
    <row r="170">
      <c r="A170" s="43">
        <v>169.0</v>
      </c>
      <c r="B170" s="40"/>
      <c r="C170" s="26">
        <f t="shared" si="1"/>
        <v>0</v>
      </c>
      <c r="D170" s="27"/>
      <c r="E170" s="28">
        <f>IFERROR(VLOOKUP($B170,S6M1!$A$1:$B$161,2,0),0)</f>
        <v>0</v>
      </c>
      <c r="F170" s="29">
        <f>IFERROR(VLOOKUP(E170,S6M1!$B$1:$C$161,2,0),0)</f>
        <v>0</v>
      </c>
      <c r="G170" s="28">
        <f>IFERROR(VLOOKUP($B170,S6M2!$A$1:$B$161,2,0),0)</f>
        <v>0</v>
      </c>
      <c r="H170" s="29">
        <f>IFERROR(VLOOKUP(G170,S6M2!$B$1:$C$161,2,0),0)</f>
        <v>0</v>
      </c>
      <c r="I170" s="28">
        <f>IFERROR(VLOOKUP($B170,S6M3!$A$1:$B$161,2,0),0)</f>
        <v>0</v>
      </c>
      <c r="J170" s="29">
        <f>IFERROR(VLOOKUP(I170,S6M3!$B$1:$C$161,2,0),0)</f>
        <v>0</v>
      </c>
      <c r="K170" s="28">
        <f>IFERROR(VLOOKUP($B170,S6M4!$A$1:$B$161,2,0),0)</f>
        <v>0</v>
      </c>
      <c r="L170" s="29">
        <f>IFERROR(VLOOKUP(K170,S6M4!$B$1:$C$161,2,0),0)</f>
        <v>0</v>
      </c>
      <c r="M170" s="28">
        <f>IFERROR(VLOOKUP($B170,S6M5!$A$1:$B$161,2,0),0)</f>
        <v>0</v>
      </c>
      <c r="N170" s="29">
        <f>IFERROR(VLOOKUP(M170,S6M5!$B$1:$C$161,2,0),0)</f>
        <v>0</v>
      </c>
      <c r="O170" s="28">
        <f>IFERROR(VLOOKUP($B170,S6M6!$A$1:$B$161,2,0),0)</f>
        <v>0</v>
      </c>
      <c r="P170" s="29">
        <f>IFERROR(VLOOKUP(O170,S6M6!$B$1:$C$161,2,0),0)</f>
        <v>0</v>
      </c>
      <c r="Q170" s="28">
        <f>IFERROR(VLOOKUP($B170,S6M7!$A$1:$B$161,2,0),0)</f>
        <v>0</v>
      </c>
      <c r="R170" s="29">
        <f>IFERROR(VLOOKUP(Q170,S6M7!$B$1:$C$161,2,0),0)</f>
        <v>0</v>
      </c>
      <c r="S170" s="28">
        <f>IFERROR(VLOOKUP($B170,S6M8!$A$1:$B$161,2,0),0)</f>
        <v>0</v>
      </c>
      <c r="T170" s="29">
        <f>IFERROR(VLOOKUP(S170,S6M8!$B$1:$C$161,2,0),0)</f>
        <v>0</v>
      </c>
      <c r="U170" s="29">
        <f>IFERROR(VLOOKUP(E170,S6M1!$B$1:$C$161,2,0),0)</f>
        <v>0</v>
      </c>
      <c r="V170" s="29">
        <f>IFERROR(VLOOKUP(G170,S6M2!$B$1:$C$161,2,0),0)</f>
        <v>0</v>
      </c>
      <c r="W170" s="29">
        <f>IFERROR(VLOOKUP(I170,S6M3!$B$1:$C$161,2,0),0)</f>
        <v>0</v>
      </c>
      <c r="X170" s="29">
        <f>IFERROR(VLOOKUP(K170,S6M4!$B$1:$C$161,2,0),0)</f>
        <v>0</v>
      </c>
      <c r="Y170" s="29">
        <f>IFERROR(VLOOKUP(M170,S6M5!$B$1:$C$161,2,0),0)</f>
        <v>0</v>
      </c>
      <c r="Z170" s="29">
        <f>IFERROR(VLOOKUP(O170,S6M6!$B$1:$C$161,2,0),0)</f>
        <v>0</v>
      </c>
      <c r="AA170" s="29">
        <f>IFERROR(VLOOKUP(Q170,S6M7!$B$1:$C$161,2,0),0)</f>
        <v>0</v>
      </c>
      <c r="AB170" s="29">
        <f>IFERROR(VLOOKUP(S170,S6M8!$B$1:$C$161,2,0),0)</f>
        <v>0</v>
      </c>
    </row>
    <row r="171">
      <c r="A171" s="42">
        <v>170.0</v>
      </c>
      <c r="B171" s="40"/>
      <c r="C171" s="26">
        <f t="shared" si="1"/>
        <v>0</v>
      </c>
      <c r="D171" s="27"/>
      <c r="E171" s="28">
        <f>IFERROR(VLOOKUP($B171,S6M1!$A$1:$B$161,2,0),0)</f>
        <v>0</v>
      </c>
      <c r="F171" s="29">
        <f>IFERROR(VLOOKUP(E171,S6M1!$B$1:$C$161,2,0),0)</f>
        <v>0</v>
      </c>
      <c r="G171" s="28">
        <f>IFERROR(VLOOKUP($B171,S6M2!$A$1:$B$161,2,0),0)</f>
        <v>0</v>
      </c>
      <c r="H171" s="29">
        <f>IFERROR(VLOOKUP(G171,S6M2!$B$1:$C$161,2,0),0)</f>
        <v>0</v>
      </c>
      <c r="I171" s="28">
        <f>IFERROR(VLOOKUP($B171,S6M3!$A$1:$B$161,2,0),0)</f>
        <v>0</v>
      </c>
      <c r="J171" s="29">
        <f>IFERROR(VLOOKUP(I171,S6M3!$B$1:$C$161,2,0),0)</f>
        <v>0</v>
      </c>
      <c r="K171" s="28">
        <f>IFERROR(VLOOKUP($B171,S6M4!$A$1:$B$161,2,0),0)</f>
        <v>0</v>
      </c>
      <c r="L171" s="29">
        <f>IFERROR(VLOOKUP(K171,S6M4!$B$1:$C$161,2,0),0)</f>
        <v>0</v>
      </c>
      <c r="M171" s="28">
        <f>IFERROR(VLOOKUP($B171,S6M5!$A$1:$B$161,2,0),0)</f>
        <v>0</v>
      </c>
      <c r="N171" s="29">
        <f>IFERROR(VLOOKUP(M171,S6M5!$B$1:$C$161,2,0),0)</f>
        <v>0</v>
      </c>
      <c r="O171" s="28">
        <f>IFERROR(VLOOKUP($B171,S6M6!$A$1:$B$161,2,0),0)</f>
        <v>0</v>
      </c>
      <c r="P171" s="29">
        <f>IFERROR(VLOOKUP(O171,S6M6!$B$1:$C$161,2,0),0)</f>
        <v>0</v>
      </c>
      <c r="Q171" s="28">
        <f>IFERROR(VLOOKUP($B171,S6M7!$A$1:$B$161,2,0),0)</f>
        <v>0</v>
      </c>
      <c r="R171" s="29">
        <f>IFERROR(VLOOKUP(Q171,S6M7!$B$1:$C$161,2,0),0)</f>
        <v>0</v>
      </c>
      <c r="S171" s="28">
        <f>IFERROR(VLOOKUP($B171,S6M8!$A$1:$B$161,2,0),0)</f>
        <v>0</v>
      </c>
      <c r="T171" s="29">
        <f>IFERROR(VLOOKUP(S171,S6M8!$B$1:$C$161,2,0),0)</f>
        <v>0</v>
      </c>
      <c r="U171" s="29">
        <f>IFERROR(VLOOKUP(E171,S6M1!$B$1:$C$161,2,0),0)</f>
        <v>0</v>
      </c>
      <c r="V171" s="29">
        <f>IFERROR(VLOOKUP(G171,S6M2!$B$1:$C$161,2,0),0)</f>
        <v>0</v>
      </c>
      <c r="W171" s="29">
        <f>IFERROR(VLOOKUP(I171,S6M3!$B$1:$C$161,2,0),0)</f>
        <v>0</v>
      </c>
      <c r="X171" s="29">
        <f>IFERROR(VLOOKUP(K171,S6M4!$B$1:$C$161,2,0),0)</f>
        <v>0</v>
      </c>
      <c r="Y171" s="29">
        <f>IFERROR(VLOOKUP(M171,S6M5!$B$1:$C$161,2,0),0)</f>
        <v>0</v>
      </c>
      <c r="Z171" s="29">
        <f>IFERROR(VLOOKUP(O171,S6M6!$B$1:$C$161,2,0),0)</f>
        <v>0</v>
      </c>
      <c r="AA171" s="29">
        <f>IFERROR(VLOOKUP(Q171,S6M7!$B$1:$C$161,2,0),0)</f>
        <v>0</v>
      </c>
      <c r="AB171" s="29">
        <f>IFERROR(VLOOKUP(S171,S6M8!$B$1:$C$161,2,0),0)</f>
        <v>0</v>
      </c>
    </row>
    <row r="172">
      <c r="A172" s="42">
        <v>171.0</v>
      </c>
      <c r="B172" s="40"/>
      <c r="C172" s="26">
        <f t="shared" si="1"/>
        <v>0</v>
      </c>
      <c r="D172" s="27"/>
      <c r="E172" s="28">
        <f>IFERROR(VLOOKUP($B172,S6M1!$A$1:$B$161,2,0),0)</f>
        <v>0</v>
      </c>
      <c r="F172" s="29">
        <f>IFERROR(VLOOKUP(E172,S6M1!$B$1:$C$161,2,0),0)</f>
        <v>0</v>
      </c>
      <c r="G172" s="28">
        <f>IFERROR(VLOOKUP($B172,S6M2!$A$1:$B$161,2,0),0)</f>
        <v>0</v>
      </c>
      <c r="H172" s="29">
        <f>IFERROR(VLOOKUP(G172,S6M2!$B$1:$C$161,2,0),0)</f>
        <v>0</v>
      </c>
      <c r="I172" s="28">
        <f>IFERROR(VLOOKUP($B172,S6M3!$A$1:$B$161,2,0),0)</f>
        <v>0</v>
      </c>
      <c r="J172" s="29">
        <f>IFERROR(VLOOKUP(I172,S6M3!$B$1:$C$161,2,0),0)</f>
        <v>0</v>
      </c>
      <c r="K172" s="28">
        <f>IFERROR(VLOOKUP($B172,S6M4!$A$1:$B$161,2,0),0)</f>
        <v>0</v>
      </c>
      <c r="L172" s="29">
        <f>IFERROR(VLOOKUP(K172,S6M4!$B$1:$C$161,2,0),0)</f>
        <v>0</v>
      </c>
      <c r="M172" s="28">
        <f>IFERROR(VLOOKUP($B172,S6M5!$A$1:$B$161,2,0),0)</f>
        <v>0</v>
      </c>
      <c r="N172" s="29">
        <f>IFERROR(VLOOKUP(M172,S6M5!$B$1:$C$161,2,0),0)</f>
        <v>0</v>
      </c>
      <c r="O172" s="28">
        <f>IFERROR(VLOOKUP($B172,S6M6!$A$1:$B$161,2,0),0)</f>
        <v>0</v>
      </c>
      <c r="P172" s="29">
        <f>IFERROR(VLOOKUP(O172,S6M6!$B$1:$C$161,2,0),0)</f>
        <v>0</v>
      </c>
      <c r="Q172" s="28">
        <f>IFERROR(VLOOKUP($B172,S6M7!$A$1:$B$161,2,0),0)</f>
        <v>0</v>
      </c>
      <c r="R172" s="29">
        <f>IFERROR(VLOOKUP(Q172,S6M7!$B$1:$C$161,2,0),0)</f>
        <v>0</v>
      </c>
      <c r="S172" s="28">
        <f>IFERROR(VLOOKUP($B172,S6M8!$A$1:$B$161,2,0),0)</f>
        <v>0</v>
      </c>
      <c r="T172" s="29">
        <f>IFERROR(VLOOKUP(S172,S6M8!$B$1:$C$161,2,0),0)</f>
        <v>0</v>
      </c>
      <c r="U172" s="29">
        <f>IFERROR(VLOOKUP(E172,S6M1!$B$1:$C$161,2,0),0)</f>
        <v>0</v>
      </c>
      <c r="V172" s="29">
        <f>IFERROR(VLOOKUP(G172,S6M2!$B$1:$C$161,2,0),0)</f>
        <v>0</v>
      </c>
      <c r="W172" s="29">
        <f>IFERROR(VLOOKUP(I172,S6M3!$B$1:$C$161,2,0),0)</f>
        <v>0</v>
      </c>
      <c r="X172" s="29">
        <f>IFERROR(VLOOKUP(K172,S6M4!$B$1:$C$161,2,0),0)</f>
        <v>0</v>
      </c>
      <c r="Y172" s="29">
        <f>IFERROR(VLOOKUP(M172,S6M5!$B$1:$C$161,2,0),0)</f>
        <v>0</v>
      </c>
      <c r="Z172" s="29">
        <f>IFERROR(VLOOKUP(O172,S6M6!$B$1:$C$161,2,0),0)</f>
        <v>0</v>
      </c>
      <c r="AA172" s="29">
        <f>IFERROR(VLOOKUP(Q172,S6M7!$B$1:$C$161,2,0),0)</f>
        <v>0</v>
      </c>
      <c r="AB172" s="29">
        <f>IFERROR(VLOOKUP(S172,S6M8!$B$1:$C$161,2,0),0)</f>
        <v>0</v>
      </c>
    </row>
    <row r="173">
      <c r="A173" s="43">
        <v>172.0</v>
      </c>
      <c r="B173" s="40"/>
      <c r="C173" s="26">
        <f t="shared" si="1"/>
        <v>0</v>
      </c>
      <c r="D173" s="27"/>
      <c r="E173" s="28">
        <f>IFERROR(VLOOKUP($B173,S6M1!$A$1:$B$161,2,0),0)</f>
        <v>0</v>
      </c>
      <c r="F173" s="29">
        <f>IFERROR(VLOOKUP(E173,S6M1!$B$1:$C$161,2,0),0)</f>
        <v>0</v>
      </c>
      <c r="G173" s="28">
        <f>IFERROR(VLOOKUP($B173,S6M2!$A$1:$B$161,2,0),0)</f>
        <v>0</v>
      </c>
      <c r="H173" s="29">
        <f>IFERROR(VLOOKUP(G173,S6M2!$B$1:$C$161,2,0),0)</f>
        <v>0</v>
      </c>
      <c r="I173" s="28">
        <f>IFERROR(VLOOKUP($B173,S6M3!$A$1:$B$161,2,0),0)</f>
        <v>0</v>
      </c>
      <c r="J173" s="29">
        <f>IFERROR(VLOOKUP(I173,S6M3!$B$1:$C$161,2,0),0)</f>
        <v>0</v>
      </c>
      <c r="K173" s="28">
        <f>IFERROR(VLOOKUP($B173,S6M4!$A$1:$B$161,2,0),0)</f>
        <v>0</v>
      </c>
      <c r="L173" s="29">
        <f>IFERROR(VLOOKUP(K173,S6M4!$B$1:$C$161,2,0),0)</f>
        <v>0</v>
      </c>
      <c r="M173" s="28">
        <f>IFERROR(VLOOKUP($B173,S6M5!$A$1:$B$161,2,0),0)</f>
        <v>0</v>
      </c>
      <c r="N173" s="29">
        <f>IFERROR(VLOOKUP(M173,S6M5!$B$1:$C$161,2,0),0)</f>
        <v>0</v>
      </c>
      <c r="O173" s="28">
        <f>IFERROR(VLOOKUP($B173,S6M6!$A$1:$B$161,2,0),0)</f>
        <v>0</v>
      </c>
      <c r="P173" s="29">
        <f>IFERROR(VLOOKUP(O173,S6M6!$B$1:$C$161,2,0),0)</f>
        <v>0</v>
      </c>
      <c r="Q173" s="28">
        <f>IFERROR(VLOOKUP($B173,S6M7!$A$1:$B$161,2,0),0)</f>
        <v>0</v>
      </c>
      <c r="R173" s="29">
        <f>IFERROR(VLOOKUP(Q173,S6M7!$B$1:$C$161,2,0),0)</f>
        <v>0</v>
      </c>
      <c r="S173" s="28">
        <f>IFERROR(VLOOKUP($B173,S6M8!$A$1:$B$161,2,0),0)</f>
        <v>0</v>
      </c>
      <c r="T173" s="29">
        <f>IFERROR(VLOOKUP(S173,S6M8!$B$1:$C$161,2,0),0)</f>
        <v>0</v>
      </c>
      <c r="U173" s="29">
        <f>IFERROR(VLOOKUP(E173,S6M1!$B$1:$C$161,2,0),0)</f>
        <v>0</v>
      </c>
      <c r="V173" s="29">
        <f>IFERROR(VLOOKUP(G173,S6M2!$B$1:$C$161,2,0),0)</f>
        <v>0</v>
      </c>
      <c r="W173" s="29">
        <f>IFERROR(VLOOKUP(I173,S6M3!$B$1:$C$161,2,0),0)</f>
        <v>0</v>
      </c>
      <c r="X173" s="29">
        <f>IFERROR(VLOOKUP(K173,S6M4!$B$1:$C$161,2,0),0)</f>
        <v>0</v>
      </c>
      <c r="Y173" s="29">
        <f>IFERROR(VLOOKUP(M173,S6M5!$B$1:$C$161,2,0),0)</f>
        <v>0</v>
      </c>
      <c r="Z173" s="29">
        <f>IFERROR(VLOOKUP(O173,S6M6!$B$1:$C$161,2,0),0)</f>
        <v>0</v>
      </c>
      <c r="AA173" s="29">
        <f>IFERROR(VLOOKUP(Q173,S6M7!$B$1:$C$161,2,0),0)</f>
        <v>0</v>
      </c>
      <c r="AB173" s="29">
        <f>IFERROR(VLOOKUP(S173,S6M8!$B$1:$C$161,2,0),0)</f>
        <v>0</v>
      </c>
    </row>
    <row r="174">
      <c r="A174" s="42">
        <v>173.0</v>
      </c>
      <c r="B174" s="40"/>
      <c r="C174" s="26">
        <f t="shared" si="1"/>
        <v>0</v>
      </c>
      <c r="D174" s="27"/>
      <c r="E174" s="28">
        <f>IFERROR(VLOOKUP($B174,S6M1!$A$1:$B$161,2,0),0)</f>
        <v>0</v>
      </c>
      <c r="F174" s="29">
        <f>IFERROR(VLOOKUP(E174,S6M1!$B$1:$C$161,2,0),0)</f>
        <v>0</v>
      </c>
      <c r="G174" s="28">
        <f>IFERROR(VLOOKUP($B174,S6M2!$A$1:$B$161,2,0),0)</f>
        <v>0</v>
      </c>
      <c r="H174" s="29">
        <f>IFERROR(VLOOKUP(G174,S6M2!$B$1:$C$161,2,0),0)</f>
        <v>0</v>
      </c>
      <c r="I174" s="28">
        <f>IFERROR(VLOOKUP($B174,S6M3!$A$1:$B$161,2,0),0)</f>
        <v>0</v>
      </c>
      <c r="J174" s="29">
        <f>IFERROR(VLOOKUP(I174,S6M3!$B$1:$C$161,2,0),0)</f>
        <v>0</v>
      </c>
      <c r="K174" s="28">
        <f>IFERROR(VLOOKUP($B174,S6M4!$A$1:$B$161,2,0),0)</f>
        <v>0</v>
      </c>
      <c r="L174" s="29">
        <f>IFERROR(VLOOKUP(K174,S6M4!$B$1:$C$161,2,0),0)</f>
        <v>0</v>
      </c>
      <c r="M174" s="28">
        <f>IFERROR(VLOOKUP($B174,S6M5!$A$1:$B$161,2,0),0)</f>
        <v>0</v>
      </c>
      <c r="N174" s="29">
        <f>IFERROR(VLOOKUP(M174,S6M5!$B$1:$C$161,2,0),0)</f>
        <v>0</v>
      </c>
      <c r="O174" s="28">
        <f>IFERROR(VLOOKUP($B174,S6M6!$A$1:$B$161,2,0),0)</f>
        <v>0</v>
      </c>
      <c r="P174" s="29">
        <f>IFERROR(VLOOKUP(O174,S6M6!$B$1:$C$161,2,0),0)</f>
        <v>0</v>
      </c>
      <c r="Q174" s="28">
        <f>IFERROR(VLOOKUP($B174,S6M7!$A$1:$B$161,2,0),0)</f>
        <v>0</v>
      </c>
      <c r="R174" s="29">
        <f>IFERROR(VLOOKUP(Q174,S6M7!$B$1:$C$161,2,0),0)</f>
        <v>0</v>
      </c>
      <c r="S174" s="28">
        <f>IFERROR(VLOOKUP($B174,S6M8!$A$1:$B$161,2,0),0)</f>
        <v>0</v>
      </c>
      <c r="T174" s="29">
        <f>IFERROR(VLOOKUP(S174,S6M8!$B$1:$C$161,2,0),0)</f>
        <v>0</v>
      </c>
      <c r="U174" s="29">
        <f>IFERROR(VLOOKUP(E174,S6M1!$B$1:$C$161,2,0),0)</f>
        <v>0</v>
      </c>
      <c r="V174" s="29">
        <f>IFERROR(VLOOKUP(G174,S6M2!$B$1:$C$161,2,0),0)</f>
        <v>0</v>
      </c>
      <c r="W174" s="29">
        <f>IFERROR(VLOOKUP(I174,S6M3!$B$1:$C$161,2,0),0)</f>
        <v>0</v>
      </c>
      <c r="X174" s="29">
        <f>IFERROR(VLOOKUP(K174,S6M4!$B$1:$C$161,2,0),0)</f>
        <v>0</v>
      </c>
      <c r="Y174" s="29">
        <f>IFERROR(VLOOKUP(M174,S6M5!$B$1:$C$161,2,0),0)</f>
        <v>0</v>
      </c>
      <c r="Z174" s="29">
        <f>IFERROR(VLOOKUP(O174,S6M6!$B$1:$C$161,2,0),0)</f>
        <v>0</v>
      </c>
      <c r="AA174" s="29">
        <f>IFERROR(VLOOKUP(Q174,S6M7!$B$1:$C$161,2,0),0)</f>
        <v>0</v>
      </c>
      <c r="AB174" s="29">
        <f>IFERROR(VLOOKUP(S174,S6M8!$B$1:$C$161,2,0),0)</f>
        <v>0</v>
      </c>
    </row>
    <row r="175">
      <c r="A175" s="42">
        <v>174.0</v>
      </c>
      <c r="B175" s="40"/>
      <c r="C175" s="26">
        <f t="shared" si="1"/>
        <v>0</v>
      </c>
      <c r="D175" s="27"/>
      <c r="E175" s="28">
        <f>IFERROR(VLOOKUP($B175,S6M1!$A$1:$B$161,2,0),0)</f>
        <v>0</v>
      </c>
      <c r="F175" s="29">
        <f>IFERROR(VLOOKUP(E175,S6M1!$B$1:$C$161,2,0),0)</f>
        <v>0</v>
      </c>
      <c r="G175" s="28">
        <f>IFERROR(VLOOKUP($B175,S6M2!$A$1:$B$161,2,0),0)</f>
        <v>0</v>
      </c>
      <c r="H175" s="29">
        <f>IFERROR(VLOOKUP(G175,S6M2!$B$1:$C$161,2,0),0)</f>
        <v>0</v>
      </c>
      <c r="I175" s="28">
        <f>IFERROR(VLOOKUP($B175,S6M3!$A$1:$B$161,2,0),0)</f>
        <v>0</v>
      </c>
      <c r="J175" s="29">
        <f>IFERROR(VLOOKUP(I175,S6M3!$B$1:$C$161,2,0),0)</f>
        <v>0</v>
      </c>
      <c r="K175" s="28">
        <f>IFERROR(VLOOKUP($B175,S6M4!$A$1:$B$161,2,0),0)</f>
        <v>0</v>
      </c>
      <c r="L175" s="29">
        <f>IFERROR(VLOOKUP(K175,S6M4!$B$1:$C$161,2,0),0)</f>
        <v>0</v>
      </c>
      <c r="M175" s="28">
        <f>IFERROR(VLOOKUP($B175,S6M5!$A$1:$B$161,2,0),0)</f>
        <v>0</v>
      </c>
      <c r="N175" s="29">
        <f>IFERROR(VLOOKUP(M175,S6M5!$B$1:$C$161,2,0),0)</f>
        <v>0</v>
      </c>
      <c r="O175" s="28">
        <f>IFERROR(VLOOKUP($B175,S6M6!$A$1:$B$161,2,0),0)</f>
        <v>0</v>
      </c>
      <c r="P175" s="29">
        <f>IFERROR(VLOOKUP(O175,S6M6!$B$1:$C$161,2,0),0)</f>
        <v>0</v>
      </c>
      <c r="Q175" s="28">
        <f>IFERROR(VLOOKUP($B175,S6M7!$A$1:$B$161,2,0),0)</f>
        <v>0</v>
      </c>
      <c r="R175" s="29">
        <f>IFERROR(VLOOKUP(Q175,S6M7!$B$1:$C$161,2,0),0)</f>
        <v>0</v>
      </c>
      <c r="S175" s="28">
        <f>IFERROR(VLOOKUP($B175,S6M8!$A$1:$B$161,2,0),0)</f>
        <v>0</v>
      </c>
      <c r="T175" s="29">
        <f>IFERROR(VLOOKUP(S175,S6M8!$B$1:$C$161,2,0),0)</f>
        <v>0</v>
      </c>
      <c r="U175" s="29">
        <f>IFERROR(VLOOKUP(E175,S6M1!$B$1:$C$161,2,0),0)</f>
        <v>0</v>
      </c>
      <c r="V175" s="29">
        <f>IFERROR(VLOOKUP(G175,S6M2!$B$1:$C$161,2,0),0)</f>
        <v>0</v>
      </c>
      <c r="W175" s="29">
        <f>IFERROR(VLOOKUP(I175,S6M3!$B$1:$C$161,2,0),0)</f>
        <v>0</v>
      </c>
      <c r="X175" s="29">
        <f>IFERROR(VLOOKUP(K175,S6M4!$B$1:$C$161,2,0),0)</f>
        <v>0</v>
      </c>
      <c r="Y175" s="29">
        <f>IFERROR(VLOOKUP(M175,S6M5!$B$1:$C$161,2,0),0)</f>
        <v>0</v>
      </c>
      <c r="Z175" s="29">
        <f>IFERROR(VLOOKUP(O175,S6M6!$B$1:$C$161,2,0),0)</f>
        <v>0</v>
      </c>
      <c r="AA175" s="29">
        <f>IFERROR(VLOOKUP(Q175,S6M7!$B$1:$C$161,2,0),0)</f>
        <v>0</v>
      </c>
      <c r="AB175" s="29">
        <f>IFERROR(VLOOKUP(S175,S6M8!$B$1:$C$161,2,0),0)</f>
        <v>0</v>
      </c>
    </row>
    <row r="176">
      <c r="A176" s="43">
        <v>175.0</v>
      </c>
      <c r="B176" s="40"/>
      <c r="C176" s="26">
        <f t="shared" si="1"/>
        <v>0</v>
      </c>
      <c r="D176" s="27"/>
      <c r="E176" s="28">
        <f>IFERROR(VLOOKUP($B176,S6M1!$A$1:$B$161,2,0),0)</f>
        <v>0</v>
      </c>
      <c r="F176" s="29">
        <f>IFERROR(VLOOKUP(E176,S6M1!$B$1:$C$161,2,0),0)</f>
        <v>0</v>
      </c>
      <c r="G176" s="28">
        <f>IFERROR(VLOOKUP($B176,S6M2!$A$1:$B$161,2,0),0)</f>
        <v>0</v>
      </c>
      <c r="H176" s="29">
        <f>IFERROR(VLOOKUP(G176,S6M2!$B$1:$C$161,2,0),0)</f>
        <v>0</v>
      </c>
      <c r="I176" s="28">
        <f>IFERROR(VLOOKUP($B176,S6M3!$A$1:$B$161,2,0),0)</f>
        <v>0</v>
      </c>
      <c r="J176" s="29">
        <f>IFERROR(VLOOKUP(I176,S6M3!$B$1:$C$161,2,0),0)</f>
        <v>0</v>
      </c>
      <c r="K176" s="28">
        <f>IFERROR(VLOOKUP($B176,S6M4!$A$1:$B$161,2,0),0)</f>
        <v>0</v>
      </c>
      <c r="L176" s="29">
        <f>IFERROR(VLOOKUP(K176,S6M4!$B$1:$C$161,2,0),0)</f>
        <v>0</v>
      </c>
      <c r="M176" s="28">
        <f>IFERROR(VLOOKUP($B176,S6M5!$A$1:$B$161,2,0),0)</f>
        <v>0</v>
      </c>
      <c r="N176" s="29">
        <f>IFERROR(VLOOKUP(M176,S6M5!$B$1:$C$161,2,0),0)</f>
        <v>0</v>
      </c>
      <c r="O176" s="28">
        <f>IFERROR(VLOOKUP($B176,S6M6!$A$1:$B$161,2,0),0)</f>
        <v>0</v>
      </c>
      <c r="P176" s="29">
        <f>IFERROR(VLOOKUP(O176,S6M6!$B$1:$C$161,2,0),0)</f>
        <v>0</v>
      </c>
      <c r="Q176" s="28">
        <f>IFERROR(VLOOKUP($B176,S6M7!$A$1:$B$161,2,0),0)</f>
        <v>0</v>
      </c>
      <c r="R176" s="29">
        <f>IFERROR(VLOOKUP(Q176,S6M7!$B$1:$C$161,2,0),0)</f>
        <v>0</v>
      </c>
      <c r="S176" s="28">
        <f>IFERROR(VLOOKUP($B176,S6M8!$A$1:$B$161,2,0),0)</f>
        <v>0</v>
      </c>
      <c r="T176" s="29">
        <f>IFERROR(VLOOKUP(S176,S6M8!$B$1:$C$161,2,0),0)</f>
        <v>0</v>
      </c>
      <c r="U176" s="29">
        <f>IFERROR(VLOOKUP(E176,S6M1!$B$1:$C$161,2,0),0)</f>
        <v>0</v>
      </c>
      <c r="V176" s="29">
        <f>IFERROR(VLOOKUP(G176,S6M2!$B$1:$C$161,2,0),0)</f>
        <v>0</v>
      </c>
      <c r="W176" s="29">
        <f>IFERROR(VLOOKUP(I176,S6M3!$B$1:$C$161,2,0),0)</f>
        <v>0</v>
      </c>
      <c r="X176" s="29">
        <f>IFERROR(VLOOKUP(K176,S6M4!$B$1:$C$161,2,0),0)</f>
        <v>0</v>
      </c>
      <c r="Y176" s="29">
        <f>IFERROR(VLOOKUP(M176,S6M5!$B$1:$C$161,2,0),0)</f>
        <v>0</v>
      </c>
      <c r="Z176" s="29">
        <f>IFERROR(VLOOKUP(O176,S6M6!$B$1:$C$161,2,0),0)</f>
        <v>0</v>
      </c>
      <c r="AA176" s="29">
        <f>IFERROR(VLOOKUP(Q176,S6M7!$B$1:$C$161,2,0),0)</f>
        <v>0</v>
      </c>
      <c r="AB176" s="29">
        <f>IFERROR(VLOOKUP(S176,S6M8!$B$1:$C$161,2,0),0)</f>
        <v>0</v>
      </c>
    </row>
    <row r="177">
      <c r="A177" s="42">
        <v>176.0</v>
      </c>
      <c r="B177" s="40"/>
      <c r="C177" s="26">
        <f t="shared" si="1"/>
        <v>0</v>
      </c>
      <c r="D177" s="27"/>
      <c r="E177" s="28">
        <f>IFERROR(VLOOKUP($B177,S6M1!$A$1:$B$161,2,0),0)</f>
        <v>0</v>
      </c>
      <c r="F177" s="29">
        <f>IFERROR(VLOOKUP(E177,S6M1!$B$1:$C$161,2,0),0)</f>
        <v>0</v>
      </c>
      <c r="G177" s="28">
        <f>IFERROR(VLOOKUP($B177,S6M2!$A$1:$B$161,2,0),0)</f>
        <v>0</v>
      </c>
      <c r="H177" s="29">
        <f>IFERROR(VLOOKUP(G177,S6M2!$B$1:$C$161,2,0),0)</f>
        <v>0</v>
      </c>
      <c r="I177" s="28">
        <f>IFERROR(VLOOKUP($B177,S6M3!$A$1:$B$161,2,0),0)</f>
        <v>0</v>
      </c>
      <c r="J177" s="29">
        <f>IFERROR(VLOOKUP(I177,S6M3!$B$1:$C$161,2,0),0)</f>
        <v>0</v>
      </c>
      <c r="K177" s="28">
        <f>IFERROR(VLOOKUP($B177,S6M4!$A$1:$B$161,2,0),0)</f>
        <v>0</v>
      </c>
      <c r="L177" s="29">
        <f>IFERROR(VLOOKUP(K177,S6M4!$B$1:$C$161,2,0),0)</f>
        <v>0</v>
      </c>
      <c r="M177" s="28">
        <f>IFERROR(VLOOKUP($B177,S6M5!$A$1:$B$161,2,0),0)</f>
        <v>0</v>
      </c>
      <c r="N177" s="29">
        <f>IFERROR(VLOOKUP(M177,S6M5!$B$1:$C$161,2,0),0)</f>
        <v>0</v>
      </c>
      <c r="O177" s="28">
        <f>IFERROR(VLOOKUP($B177,S6M6!$A$1:$B$161,2,0),0)</f>
        <v>0</v>
      </c>
      <c r="P177" s="29">
        <f>IFERROR(VLOOKUP(O177,S6M6!$B$1:$C$161,2,0),0)</f>
        <v>0</v>
      </c>
      <c r="Q177" s="28">
        <f>IFERROR(VLOOKUP($B177,S6M7!$A$1:$B$161,2,0),0)</f>
        <v>0</v>
      </c>
      <c r="R177" s="29">
        <f>IFERROR(VLOOKUP(Q177,S6M7!$B$1:$C$161,2,0),0)</f>
        <v>0</v>
      </c>
      <c r="S177" s="28">
        <f>IFERROR(VLOOKUP($B177,S6M8!$A$1:$B$161,2,0),0)</f>
        <v>0</v>
      </c>
      <c r="T177" s="29">
        <f>IFERROR(VLOOKUP(S177,S6M8!$B$1:$C$161,2,0),0)</f>
        <v>0</v>
      </c>
      <c r="U177" s="29">
        <f>IFERROR(VLOOKUP(E177,S6M1!$B$1:$C$161,2,0),0)</f>
        <v>0</v>
      </c>
      <c r="V177" s="29">
        <f>IFERROR(VLOOKUP(G177,S6M2!$B$1:$C$161,2,0),0)</f>
        <v>0</v>
      </c>
      <c r="W177" s="29">
        <f>IFERROR(VLOOKUP(I177,S6M3!$B$1:$C$161,2,0),0)</f>
        <v>0</v>
      </c>
      <c r="X177" s="29">
        <f>IFERROR(VLOOKUP(K177,S6M4!$B$1:$C$161,2,0),0)</f>
        <v>0</v>
      </c>
      <c r="Y177" s="29">
        <f>IFERROR(VLOOKUP(M177,S6M5!$B$1:$C$161,2,0),0)</f>
        <v>0</v>
      </c>
      <c r="Z177" s="29">
        <f>IFERROR(VLOOKUP(O177,S6M6!$B$1:$C$161,2,0),0)</f>
        <v>0</v>
      </c>
      <c r="AA177" s="29">
        <f>IFERROR(VLOOKUP(Q177,S6M7!$B$1:$C$161,2,0),0)</f>
        <v>0</v>
      </c>
      <c r="AB177" s="29">
        <f>IFERROR(VLOOKUP(S177,S6M8!$B$1:$C$161,2,0),0)</f>
        <v>0</v>
      </c>
    </row>
    <row r="178">
      <c r="A178" s="43">
        <v>177.0</v>
      </c>
      <c r="B178" s="40"/>
      <c r="C178" s="26">
        <f t="shared" si="1"/>
        <v>0</v>
      </c>
      <c r="D178" s="27"/>
      <c r="E178" s="28">
        <f>IFERROR(VLOOKUP($B178,S6M1!$A$1:$B$161,2,0),0)</f>
        <v>0</v>
      </c>
      <c r="F178" s="29">
        <f>IFERROR(VLOOKUP(E178,S6M1!$B$1:$C$161,2,0),0)</f>
        <v>0</v>
      </c>
      <c r="G178" s="28">
        <f>IFERROR(VLOOKUP($B178,S6M2!$A$1:$B$161,2,0),0)</f>
        <v>0</v>
      </c>
      <c r="H178" s="29">
        <f>IFERROR(VLOOKUP(G178,S6M2!$B$1:$C$161,2,0),0)</f>
        <v>0</v>
      </c>
      <c r="I178" s="28">
        <f>IFERROR(VLOOKUP($B178,S6M3!$A$1:$B$161,2,0),0)</f>
        <v>0</v>
      </c>
      <c r="J178" s="29">
        <f>IFERROR(VLOOKUP(I178,S6M3!$B$1:$C$161,2,0),0)</f>
        <v>0</v>
      </c>
      <c r="K178" s="28">
        <f>IFERROR(VLOOKUP($B178,S6M4!$A$1:$B$161,2,0),0)</f>
        <v>0</v>
      </c>
      <c r="L178" s="29">
        <f>IFERROR(VLOOKUP(K178,S6M4!$B$1:$C$161,2,0),0)</f>
        <v>0</v>
      </c>
      <c r="M178" s="28">
        <f>IFERROR(VLOOKUP($B178,S6M5!$A$1:$B$161,2,0),0)</f>
        <v>0</v>
      </c>
      <c r="N178" s="29">
        <f>IFERROR(VLOOKUP(M178,S6M5!$B$1:$C$161,2,0),0)</f>
        <v>0</v>
      </c>
      <c r="O178" s="28">
        <f>IFERROR(VLOOKUP($B178,S6M6!$A$1:$B$161,2,0),0)</f>
        <v>0</v>
      </c>
      <c r="P178" s="29">
        <f>IFERROR(VLOOKUP(O178,S6M6!$B$1:$C$161,2,0),0)</f>
        <v>0</v>
      </c>
      <c r="Q178" s="28">
        <f>IFERROR(VLOOKUP($B178,S6M7!$A$1:$B$161,2,0),0)</f>
        <v>0</v>
      </c>
      <c r="R178" s="29">
        <f>IFERROR(VLOOKUP(Q178,S6M7!$B$1:$C$161,2,0),0)</f>
        <v>0</v>
      </c>
      <c r="S178" s="28">
        <f>IFERROR(VLOOKUP($B178,S6M8!$A$1:$B$161,2,0),0)</f>
        <v>0</v>
      </c>
      <c r="T178" s="29">
        <f>IFERROR(VLOOKUP(S178,S6M8!$B$1:$C$161,2,0),0)</f>
        <v>0</v>
      </c>
      <c r="U178" s="29">
        <f>IFERROR(VLOOKUP(E178,S6M1!$B$1:$C$161,2,0),0)</f>
        <v>0</v>
      </c>
      <c r="V178" s="29">
        <f>IFERROR(VLOOKUP(G178,S6M2!$B$1:$C$161,2,0),0)</f>
        <v>0</v>
      </c>
      <c r="W178" s="29">
        <f>IFERROR(VLOOKUP(I178,S6M3!$B$1:$C$161,2,0),0)</f>
        <v>0</v>
      </c>
      <c r="X178" s="29">
        <f>IFERROR(VLOOKUP(K178,S6M4!$B$1:$C$161,2,0),0)</f>
        <v>0</v>
      </c>
      <c r="Y178" s="29">
        <f>IFERROR(VLOOKUP(M178,S6M5!$B$1:$C$161,2,0),0)</f>
        <v>0</v>
      </c>
      <c r="Z178" s="29">
        <f>IFERROR(VLOOKUP(O178,S6M6!$B$1:$C$161,2,0),0)</f>
        <v>0</v>
      </c>
      <c r="AA178" s="29">
        <f>IFERROR(VLOOKUP(Q178,S6M7!$B$1:$C$161,2,0),0)</f>
        <v>0</v>
      </c>
      <c r="AB178" s="29">
        <f>IFERROR(VLOOKUP(S178,S6M8!$B$1:$C$161,2,0),0)</f>
        <v>0</v>
      </c>
    </row>
    <row r="179">
      <c r="A179" s="42">
        <v>178.0</v>
      </c>
      <c r="B179" s="40"/>
      <c r="C179" s="26">
        <f t="shared" si="1"/>
        <v>0</v>
      </c>
      <c r="D179" s="27"/>
      <c r="E179" s="28">
        <f>IFERROR(VLOOKUP($B179,S6M1!$A$1:$B$161,2,0),0)</f>
        <v>0</v>
      </c>
      <c r="F179" s="29">
        <f>IFERROR(VLOOKUP(E179,S6M1!$B$1:$C$161,2,0),0)</f>
        <v>0</v>
      </c>
      <c r="G179" s="28">
        <f>IFERROR(VLOOKUP($B179,S6M2!$A$1:$B$161,2,0),0)</f>
        <v>0</v>
      </c>
      <c r="H179" s="29">
        <f>IFERROR(VLOOKUP(G179,S6M2!$B$1:$C$161,2,0),0)</f>
        <v>0</v>
      </c>
      <c r="I179" s="28">
        <f>IFERROR(VLOOKUP($B179,S6M3!$A$1:$B$161,2,0),0)</f>
        <v>0</v>
      </c>
      <c r="J179" s="29">
        <f>IFERROR(VLOOKUP(I179,S6M3!$B$1:$C$161,2,0),0)</f>
        <v>0</v>
      </c>
      <c r="K179" s="28">
        <f>IFERROR(VLOOKUP($B179,S6M4!$A$1:$B$161,2,0),0)</f>
        <v>0</v>
      </c>
      <c r="L179" s="29">
        <f>IFERROR(VLOOKUP(K179,S6M4!$B$1:$C$161,2,0),0)</f>
        <v>0</v>
      </c>
      <c r="M179" s="28">
        <f>IFERROR(VLOOKUP($B179,S6M5!$A$1:$B$161,2,0),0)</f>
        <v>0</v>
      </c>
      <c r="N179" s="29">
        <f>IFERROR(VLOOKUP(M179,S6M5!$B$1:$C$161,2,0),0)</f>
        <v>0</v>
      </c>
      <c r="O179" s="28">
        <f>IFERROR(VLOOKUP($B179,S6M6!$A$1:$B$161,2,0),0)</f>
        <v>0</v>
      </c>
      <c r="P179" s="29">
        <f>IFERROR(VLOOKUP(O179,S6M6!$B$1:$C$161,2,0),0)</f>
        <v>0</v>
      </c>
      <c r="Q179" s="28">
        <f>IFERROR(VLOOKUP($B179,S6M7!$A$1:$B$161,2,0),0)</f>
        <v>0</v>
      </c>
      <c r="R179" s="29">
        <f>IFERROR(VLOOKUP(Q179,S6M7!$B$1:$C$161,2,0),0)</f>
        <v>0</v>
      </c>
      <c r="S179" s="28">
        <f>IFERROR(VLOOKUP($B179,S6M8!$A$1:$B$161,2,0),0)</f>
        <v>0</v>
      </c>
      <c r="T179" s="29">
        <f>IFERROR(VLOOKUP(S179,S6M8!$B$1:$C$161,2,0),0)</f>
        <v>0</v>
      </c>
      <c r="U179" s="29">
        <f>IFERROR(VLOOKUP(E179,S6M1!$B$1:$C$161,2,0),0)</f>
        <v>0</v>
      </c>
      <c r="V179" s="29">
        <f>IFERROR(VLOOKUP(G179,S6M2!$B$1:$C$161,2,0),0)</f>
        <v>0</v>
      </c>
      <c r="W179" s="29">
        <f>IFERROR(VLOOKUP(I179,S6M3!$B$1:$C$161,2,0),0)</f>
        <v>0</v>
      </c>
      <c r="X179" s="29">
        <f>IFERROR(VLOOKUP(K179,S6M4!$B$1:$C$161,2,0),0)</f>
        <v>0</v>
      </c>
      <c r="Y179" s="29">
        <f>IFERROR(VLOOKUP(M179,S6M5!$B$1:$C$161,2,0),0)</f>
        <v>0</v>
      </c>
      <c r="Z179" s="29">
        <f>IFERROR(VLOOKUP(O179,S6M6!$B$1:$C$161,2,0),0)</f>
        <v>0</v>
      </c>
      <c r="AA179" s="29">
        <f>IFERROR(VLOOKUP(Q179,S6M7!$B$1:$C$161,2,0),0)</f>
        <v>0</v>
      </c>
      <c r="AB179" s="29">
        <f>IFERROR(VLOOKUP(S179,S6M8!$B$1:$C$161,2,0),0)</f>
        <v>0</v>
      </c>
    </row>
    <row r="180">
      <c r="A180" s="42">
        <v>179.0</v>
      </c>
      <c r="B180" s="40"/>
      <c r="C180" s="26">
        <f t="shared" si="1"/>
        <v>0</v>
      </c>
      <c r="D180" s="27"/>
      <c r="E180" s="28">
        <f>IFERROR(VLOOKUP($B180,S6M1!$A$1:$B$161,2,0),0)</f>
        <v>0</v>
      </c>
      <c r="F180" s="29">
        <f>IFERROR(VLOOKUP(E180,S6M1!$B$1:$C$161,2,0),0)</f>
        <v>0</v>
      </c>
      <c r="G180" s="28">
        <f>IFERROR(VLOOKUP($B180,S6M2!$A$1:$B$161,2,0),0)</f>
        <v>0</v>
      </c>
      <c r="H180" s="29">
        <f>IFERROR(VLOOKUP(G180,S6M2!$B$1:$C$161,2,0),0)</f>
        <v>0</v>
      </c>
      <c r="I180" s="28">
        <f>IFERROR(VLOOKUP($B180,S6M3!$A$1:$B$161,2,0),0)</f>
        <v>0</v>
      </c>
      <c r="J180" s="29">
        <f>IFERROR(VLOOKUP(I180,S6M3!$B$1:$C$161,2,0),0)</f>
        <v>0</v>
      </c>
      <c r="K180" s="28">
        <f>IFERROR(VLOOKUP($B180,S6M4!$A$1:$B$161,2,0),0)</f>
        <v>0</v>
      </c>
      <c r="L180" s="29">
        <f>IFERROR(VLOOKUP(K180,S6M4!$B$1:$C$161,2,0),0)</f>
        <v>0</v>
      </c>
      <c r="M180" s="28">
        <f>IFERROR(VLOOKUP($B180,S6M5!$A$1:$B$161,2,0),0)</f>
        <v>0</v>
      </c>
      <c r="N180" s="29">
        <f>IFERROR(VLOOKUP(M180,S6M5!$B$1:$C$161,2,0),0)</f>
        <v>0</v>
      </c>
      <c r="O180" s="28">
        <f>IFERROR(VLOOKUP($B180,S6M6!$A$1:$B$161,2,0),0)</f>
        <v>0</v>
      </c>
      <c r="P180" s="29">
        <f>IFERROR(VLOOKUP(O180,S6M6!$B$1:$C$161,2,0),0)</f>
        <v>0</v>
      </c>
      <c r="Q180" s="28">
        <f>IFERROR(VLOOKUP($B180,S6M7!$A$1:$B$161,2,0),0)</f>
        <v>0</v>
      </c>
      <c r="R180" s="29">
        <f>IFERROR(VLOOKUP(Q180,S6M7!$B$1:$C$161,2,0),0)</f>
        <v>0</v>
      </c>
      <c r="S180" s="28">
        <f>IFERROR(VLOOKUP($B180,S6M8!$A$1:$B$161,2,0),0)</f>
        <v>0</v>
      </c>
      <c r="T180" s="29">
        <f>IFERROR(VLOOKUP(S180,S6M8!$B$1:$C$161,2,0),0)</f>
        <v>0</v>
      </c>
      <c r="U180" s="29">
        <f>IFERROR(VLOOKUP(E180,S6M1!$B$1:$C$161,2,0),0)</f>
        <v>0</v>
      </c>
      <c r="V180" s="29">
        <f>IFERROR(VLOOKUP(G180,S6M2!$B$1:$C$161,2,0),0)</f>
        <v>0</v>
      </c>
      <c r="W180" s="29">
        <f>IFERROR(VLOOKUP(I180,S6M3!$B$1:$C$161,2,0),0)</f>
        <v>0</v>
      </c>
      <c r="X180" s="29">
        <f>IFERROR(VLOOKUP(K180,S6M4!$B$1:$C$161,2,0),0)</f>
        <v>0</v>
      </c>
      <c r="Y180" s="29">
        <f>IFERROR(VLOOKUP(M180,S6M5!$B$1:$C$161,2,0),0)</f>
        <v>0</v>
      </c>
      <c r="Z180" s="29">
        <f>IFERROR(VLOOKUP(O180,S6M6!$B$1:$C$161,2,0),0)</f>
        <v>0</v>
      </c>
      <c r="AA180" s="29">
        <f>IFERROR(VLOOKUP(Q180,S6M7!$B$1:$C$161,2,0),0)</f>
        <v>0</v>
      </c>
      <c r="AB180" s="29">
        <f>IFERROR(VLOOKUP(S180,S6M8!$B$1:$C$161,2,0),0)</f>
        <v>0</v>
      </c>
    </row>
    <row r="181">
      <c r="A181" s="43">
        <v>180.0</v>
      </c>
      <c r="B181" s="40"/>
      <c r="C181" s="26">
        <f t="shared" si="1"/>
        <v>0</v>
      </c>
      <c r="D181" s="27"/>
      <c r="E181" s="28">
        <f>IFERROR(VLOOKUP($B181,S6M1!$A$1:$B$161,2,0),0)</f>
        <v>0</v>
      </c>
      <c r="F181" s="29">
        <f>IFERROR(VLOOKUP(E181,S6M1!$B$1:$C$161,2,0),0)</f>
        <v>0</v>
      </c>
      <c r="G181" s="28">
        <f>IFERROR(VLOOKUP($B181,S6M2!$A$1:$B$161,2,0),0)</f>
        <v>0</v>
      </c>
      <c r="H181" s="29">
        <f>IFERROR(VLOOKUP(G181,S6M2!$B$1:$C$161,2,0),0)</f>
        <v>0</v>
      </c>
      <c r="I181" s="28">
        <f>IFERROR(VLOOKUP($B181,S6M3!$A$1:$B$161,2,0),0)</f>
        <v>0</v>
      </c>
      <c r="J181" s="29">
        <f>IFERROR(VLOOKUP(I181,S6M3!$B$1:$C$161,2,0),0)</f>
        <v>0</v>
      </c>
      <c r="K181" s="28">
        <f>IFERROR(VLOOKUP($B181,S6M4!$A$1:$B$161,2,0),0)</f>
        <v>0</v>
      </c>
      <c r="L181" s="29">
        <f>IFERROR(VLOOKUP(K181,S6M4!$B$1:$C$161,2,0),0)</f>
        <v>0</v>
      </c>
      <c r="M181" s="28">
        <f>IFERROR(VLOOKUP($B181,S6M5!$A$1:$B$161,2,0),0)</f>
        <v>0</v>
      </c>
      <c r="N181" s="29">
        <f>IFERROR(VLOOKUP(M181,S6M5!$B$1:$C$161,2,0),0)</f>
        <v>0</v>
      </c>
      <c r="O181" s="28">
        <f>IFERROR(VLOOKUP($B181,S6M6!$A$1:$B$161,2,0),0)</f>
        <v>0</v>
      </c>
      <c r="P181" s="29">
        <f>IFERROR(VLOOKUP(O181,S6M6!$B$1:$C$161,2,0),0)</f>
        <v>0</v>
      </c>
      <c r="Q181" s="28">
        <f>IFERROR(VLOOKUP($B181,S6M7!$A$1:$B$161,2,0),0)</f>
        <v>0</v>
      </c>
      <c r="R181" s="29">
        <f>IFERROR(VLOOKUP(Q181,S6M7!$B$1:$C$161,2,0),0)</f>
        <v>0</v>
      </c>
      <c r="S181" s="28">
        <f>IFERROR(VLOOKUP($B181,S6M8!$A$1:$B$161,2,0),0)</f>
        <v>0</v>
      </c>
      <c r="T181" s="29">
        <f>IFERROR(VLOOKUP(S181,S6M8!$B$1:$C$161,2,0),0)</f>
        <v>0</v>
      </c>
      <c r="U181" s="29">
        <f>IFERROR(VLOOKUP(E181,S6M1!$B$1:$C$161,2,0),0)</f>
        <v>0</v>
      </c>
      <c r="V181" s="29">
        <f>IFERROR(VLOOKUP(G181,S6M2!$B$1:$C$161,2,0),0)</f>
        <v>0</v>
      </c>
      <c r="W181" s="29">
        <f>IFERROR(VLOOKUP(I181,S6M3!$B$1:$C$161,2,0),0)</f>
        <v>0</v>
      </c>
      <c r="X181" s="29">
        <f>IFERROR(VLOOKUP(K181,S6M4!$B$1:$C$161,2,0),0)</f>
        <v>0</v>
      </c>
      <c r="Y181" s="29">
        <f>IFERROR(VLOOKUP(M181,S6M5!$B$1:$C$161,2,0),0)</f>
        <v>0</v>
      </c>
      <c r="Z181" s="29">
        <f>IFERROR(VLOOKUP(O181,S6M6!$B$1:$C$161,2,0),0)</f>
        <v>0</v>
      </c>
      <c r="AA181" s="29">
        <f>IFERROR(VLOOKUP(Q181,S6M7!$B$1:$C$161,2,0),0)</f>
        <v>0</v>
      </c>
      <c r="AB181" s="29">
        <f>IFERROR(VLOOKUP(S181,S6M8!$B$1:$C$161,2,0),0)</f>
        <v>0</v>
      </c>
    </row>
    <row r="182">
      <c r="A182" s="42">
        <v>181.0</v>
      </c>
      <c r="B182" s="40"/>
      <c r="C182" s="26">
        <f t="shared" si="1"/>
        <v>0</v>
      </c>
      <c r="D182" s="27"/>
      <c r="E182" s="28">
        <f>IFERROR(VLOOKUP($B182,S6M1!$A$1:$B$161,2,0),0)</f>
        <v>0</v>
      </c>
      <c r="F182" s="29">
        <f>IFERROR(VLOOKUP(E182,S6M1!$B$1:$C$161,2,0),0)</f>
        <v>0</v>
      </c>
      <c r="G182" s="28">
        <f>IFERROR(VLOOKUP($B182,S6M2!$A$1:$B$161,2,0),0)</f>
        <v>0</v>
      </c>
      <c r="H182" s="29">
        <f>IFERROR(VLOOKUP(G182,S6M2!$B$1:$C$161,2,0),0)</f>
        <v>0</v>
      </c>
      <c r="I182" s="28">
        <f>IFERROR(VLOOKUP($B182,S6M3!$A$1:$B$161,2,0),0)</f>
        <v>0</v>
      </c>
      <c r="J182" s="29">
        <f>IFERROR(VLOOKUP(I182,S6M3!$B$1:$C$161,2,0),0)</f>
        <v>0</v>
      </c>
      <c r="K182" s="28">
        <f>IFERROR(VLOOKUP($B182,S6M4!$A$1:$B$161,2,0),0)</f>
        <v>0</v>
      </c>
      <c r="L182" s="29">
        <f>IFERROR(VLOOKUP(K182,S6M4!$B$1:$C$161,2,0),0)</f>
        <v>0</v>
      </c>
      <c r="M182" s="28">
        <f>IFERROR(VLOOKUP($B182,S6M5!$A$1:$B$161,2,0),0)</f>
        <v>0</v>
      </c>
      <c r="N182" s="29">
        <f>IFERROR(VLOOKUP(M182,S6M5!$B$1:$C$161,2,0),0)</f>
        <v>0</v>
      </c>
      <c r="O182" s="28">
        <f>IFERROR(VLOOKUP($B182,S6M6!$A$1:$B$161,2,0),0)</f>
        <v>0</v>
      </c>
      <c r="P182" s="29">
        <f>IFERROR(VLOOKUP(O182,S6M6!$B$1:$C$161,2,0),0)</f>
        <v>0</v>
      </c>
      <c r="Q182" s="28">
        <f>IFERROR(VLOOKUP($B182,S6M7!$A$1:$B$161,2,0),0)</f>
        <v>0</v>
      </c>
      <c r="R182" s="29">
        <f>IFERROR(VLOOKUP(Q182,S6M7!$B$1:$C$161,2,0),0)</f>
        <v>0</v>
      </c>
      <c r="S182" s="28">
        <f>IFERROR(VLOOKUP($B182,S6M8!$A$1:$B$161,2,0),0)</f>
        <v>0</v>
      </c>
      <c r="T182" s="29">
        <f>IFERROR(VLOOKUP(S182,S6M8!$B$1:$C$161,2,0),0)</f>
        <v>0</v>
      </c>
      <c r="U182" s="29">
        <f>IFERROR(VLOOKUP(E182,S6M1!$B$1:$C$161,2,0),0)</f>
        <v>0</v>
      </c>
      <c r="V182" s="29">
        <f>IFERROR(VLOOKUP(G182,S6M2!$B$1:$C$161,2,0),0)</f>
        <v>0</v>
      </c>
      <c r="W182" s="29">
        <f>IFERROR(VLOOKUP(I182,S6M3!$B$1:$C$161,2,0),0)</f>
        <v>0</v>
      </c>
      <c r="X182" s="29">
        <f>IFERROR(VLOOKUP(K182,S6M4!$B$1:$C$161,2,0),0)</f>
        <v>0</v>
      </c>
      <c r="Y182" s="29">
        <f>IFERROR(VLOOKUP(M182,S6M5!$B$1:$C$161,2,0),0)</f>
        <v>0</v>
      </c>
      <c r="Z182" s="29">
        <f>IFERROR(VLOOKUP(O182,S6M6!$B$1:$C$161,2,0),0)</f>
        <v>0</v>
      </c>
      <c r="AA182" s="29">
        <f>IFERROR(VLOOKUP(Q182,S6M7!$B$1:$C$161,2,0),0)</f>
        <v>0</v>
      </c>
      <c r="AB182" s="29">
        <f>IFERROR(VLOOKUP(S182,S6M8!$B$1:$C$161,2,0),0)</f>
        <v>0</v>
      </c>
    </row>
    <row r="183">
      <c r="A183" s="42">
        <v>182.0</v>
      </c>
      <c r="B183" s="40"/>
      <c r="C183" s="26">
        <f t="shared" si="1"/>
        <v>0</v>
      </c>
      <c r="D183" s="27"/>
      <c r="E183" s="28">
        <f>IFERROR(VLOOKUP($B183,S6M1!$A$1:$B$161,2,0),0)</f>
        <v>0</v>
      </c>
      <c r="F183" s="29">
        <f>IFERROR(VLOOKUP(E183,S6M1!$B$1:$C$161,2,0),0)</f>
        <v>0</v>
      </c>
      <c r="G183" s="28">
        <f>IFERROR(VLOOKUP($B183,S6M2!$A$1:$B$161,2,0),0)</f>
        <v>0</v>
      </c>
      <c r="H183" s="29">
        <f>IFERROR(VLOOKUP(G183,S6M2!$B$1:$C$161,2,0),0)</f>
        <v>0</v>
      </c>
      <c r="I183" s="28">
        <f>IFERROR(VLOOKUP($B183,S6M3!$A$1:$B$161,2,0),0)</f>
        <v>0</v>
      </c>
      <c r="J183" s="29">
        <f>IFERROR(VLOOKUP(I183,S6M3!$B$1:$C$161,2,0),0)</f>
        <v>0</v>
      </c>
      <c r="K183" s="28">
        <f>IFERROR(VLOOKUP($B183,S6M4!$A$1:$B$161,2,0),0)</f>
        <v>0</v>
      </c>
      <c r="L183" s="29">
        <f>IFERROR(VLOOKUP(K183,S6M4!$B$1:$C$161,2,0),0)</f>
        <v>0</v>
      </c>
      <c r="M183" s="28">
        <f>IFERROR(VLOOKUP($B183,S6M5!$A$1:$B$161,2,0),0)</f>
        <v>0</v>
      </c>
      <c r="N183" s="29">
        <f>IFERROR(VLOOKUP(M183,S6M5!$B$1:$C$161,2,0),0)</f>
        <v>0</v>
      </c>
      <c r="O183" s="28">
        <f>IFERROR(VLOOKUP($B183,S6M6!$A$1:$B$161,2,0),0)</f>
        <v>0</v>
      </c>
      <c r="P183" s="29">
        <f>IFERROR(VLOOKUP(O183,S6M6!$B$1:$C$161,2,0),0)</f>
        <v>0</v>
      </c>
      <c r="Q183" s="28">
        <f>IFERROR(VLOOKUP($B183,S6M7!$A$1:$B$161,2,0),0)</f>
        <v>0</v>
      </c>
      <c r="R183" s="29">
        <f>IFERROR(VLOOKUP(Q183,S6M7!$B$1:$C$161,2,0),0)</f>
        <v>0</v>
      </c>
      <c r="S183" s="28">
        <f>IFERROR(VLOOKUP($B183,S6M8!$A$1:$B$161,2,0),0)</f>
        <v>0</v>
      </c>
      <c r="T183" s="29">
        <f>IFERROR(VLOOKUP(S183,S6M8!$B$1:$C$161,2,0),0)</f>
        <v>0</v>
      </c>
      <c r="U183" s="29">
        <f>IFERROR(VLOOKUP(E183,S6M1!$B$1:$C$161,2,0),0)</f>
        <v>0</v>
      </c>
      <c r="V183" s="29">
        <f>IFERROR(VLOOKUP(G183,S6M2!$B$1:$C$161,2,0),0)</f>
        <v>0</v>
      </c>
      <c r="W183" s="29">
        <f>IFERROR(VLOOKUP(I183,S6M3!$B$1:$C$161,2,0),0)</f>
        <v>0</v>
      </c>
      <c r="X183" s="29">
        <f>IFERROR(VLOOKUP(K183,S6M4!$B$1:$C$161,2,0),0)</f>
        <v>0</v>
      </c>
      <c r="Y183" s="29">
        <f>IFERROR(VLOOKUP(M183,S6M5!$B$1:$C$161,2,0),0)</f>
        <v>0</v>
      </c>
      <c r="Z183" s="29">
        <f>IFERROR(VLOOKUP(O183,S6M6!$B$1:$C$161,2,0),0)</f>
        <v>0</v>
      </c>
      <c r="AA183" s="29">
        <f>IFERROR(VLOOKUP(Q183,S6M7!$B$1:$C$161,2,0),0)</f>
        <v>0</v>
      </c>
      <c r="AB183" s="29">
        <f>IFERROR(VLOOKUP(S183,S6M8!$B$1:$C$161,2,0),0)</f>
        <v>0</v>
      </c>
    </row>
    <row r="184">
      <c r="A184" s="43">
        <v>183.0</v>
      </c>
      <c r="B184" s="40"/>
      <c r="C184" s="26">
        <f t="shared" si="1"/>
        <v>0</v>
      </c>
      <c r="D184" s="27"/>
      <c r="E184" s="28">
        <f>IFERROR(VLOOKUP($B184,S6M1!$A$1:$B$161,2,0),0)</f>
        <v>0</v>
      </c>
      <c r="F184" s="29">
        <f>IFERROR(VLOOKUP(E184,S6M1!$B$1:$C$161,2,0),0)</f>
        <v>0</v>
      </c>
      <c r="G184" s="28">
        <f>IFERROR(VLOOKUP($B184,S6M2!$A$1:$B$161,2,0),0)</f>
        <v>0</v>
      </c>
      <c r="H184" s="29">
        <f>IFERROR(VLOOKUP(G184,S6M2!$B$1:$C$161,2,0),0)</f>
        <v>0</v>
      </c>
      <c r="I184" s="28">
        <f>IFERROR(VLOOKUP($B184,S6M3!$A$1:$B$161,2,0),0)</f>
        <v>0</v>
      </c>
      <c r="J184" s="29">
        <f>IFERROR(VLOOKUP(I184,S6M3!$B$1:$C$161,2,0),0)</f>
        <v>0</v>
      </c>
      <c r="K184" s="28">
        <f>IFERROR(VLOOKUP($B184,S6M4!$A$1:$B$161,2,0),0)</f>
        <v>0</v>
      </c>
      <c r="L184" s="29">
        <f>IFERROR(VLOOKUP(K184,S6M4!$B$1:$C$161,2,0),0)</f>
        <v>0</v>
      </c>
      <c r="M184" s="28">
        <f>IFERROR(VLOOKUP($B184,S6M5!$A$1:$B$161,2,0),0)</f>
        <v>0</v>
      </c>
      <c r="N184" s="29">
        <f>IFERROR(VLOOKUP(M184,S6M5!$B$1:$C$161,2,0),0)</f>
        <v>0</v>
      </c>
      <c r="O184" s="28">
        <f>IFERROR(VLOOKUP($B184,S6M6!$A$1:$B$161,2,0),0)</f>
        <v>0</v>
      </c>
      <c r="P184" s="29">
        <f>IFERROR(VLOOKUP(O184,S6M6!$B$1:$C$161,2,0),0)</f>
        <v>0</v>
      </c>
      <c r="Q184" s="28">
        <f>IFERROR(VLOOKUP($B184,S6M7!$A$1:$B$161,2,0),0)</f>
        <v>0</v>
      </c>
      <c r="R184" s="29">
        <f>IFERROR(VLOOKUP(Q184,S6M7!$B$1:$C$161,2,0),0)</f>
        <v>0</v>
      </c>
      <c r="S184" s="28">
        <f>IFERROR(VLOOKUP($B184,S6M8!$A$1:$B$161,2,0),0)</f>
        <v>0</v>
      </c>
      <c r="T184" s="29">
        <f>IFERROR(VLOOKUP(S184,S6M8!$B$1:$C$161,2,0),0)</f>
        <v>0</v>
      </c>
      <c r="U184" s="29">
        <f>IFERROR(VLOOKUP(E184,S6M1!$B$1:$C$161,2,0),0)</f>
        <v>0</v>
      </c>
      <c r="V184" s="29">
        <f>IFERROR(VLOOKUP(G184,S6M2!$B$1:$C$161,2,0),0)</f>
        <v>0</v>
      </c>
      <c r="W184" s="29">
        <f>IFERROR(VLOOKUP(I184,S6M3!$B$1:$C$161,2,0),0)</f>
        <v>0</v>
      </c>
      <c r="X184" s="29">
        <f>IFERROR(VLOOKUP(K184,S6M4!$B$1:$C$161,2,0),0)</f>
        <v>0</v>
      </c>
      <c r="Y184" s="29">
        <f>IFERROR(VLOOKUP(M184,S6M5!$B$1:$C$161,2,0),0)</f>
        <v>0</v>
      </c>
      <c r="Z184" s="29">
        <f>IFERROR(VLOOKUP(O184,S6M6!$B$1:$C$161,2,0),0)</f>
        <v>0</v>
      </c>
      <c r="AA184" s="29">
        <f>IFERROR(VLOOKUP(Q184,S6M7!$B$1:$C$161,2,0),0)</f>
        <v>0</v>
      </c>
      <c r="AB184" s="29">
        <f>IFERROR(VLOOKUP(S184,S6M8!$B$1:$C$161,2,0),0)</f>
        <v>0</v>
      </c>
    </row>
    <row r="185">
      <c r="A185" s="42">
        <v>184.0</v>
      </c>
      <c r="B185" s="40"/>
      <c r="C185" s="26">
        <f t="shared" si="1"/>
        <v>0</v>
      </c>
      <c r="D185" s="27"/>
      <c r="E185" s="28">
        <f>IFERROR(VLOOKUP($B185,S6M1!$A$1:$B$161,2,0),0)</f>
        <v>0</v>
      </c>
      <c r="F185" s="29">
        <f>IFERROR(VLOOKUP(E185,S6M1!$B$1:$C$161,2,0),0)</f>
        <v>0</v>
      </c>
      <c r="G185" s="28">
        <f>IFERROR(VLOOKUP($B185,S6M2!$A$1:$B$161,2,0),0)</f>
        <v>0</v>
      </c>
      <c r="H185" s="29">
        <f>IFERROR(VLOOKUP(G185,S6M2!$B$1:$C$161,2,0),0)</f>
        <v>0</v>
      </c>
      <c r="I185" s="28">
        <f>IFERROR(VLOOKUP($B185,S6M3!$A$1:$B$161,2,0),0)</f>
        <v>0</v>
      </c>
      <c r="J185" s="29">
        <f>IFERROR(VLOOKUP(I185,S6M3!$B$1:$C$161,2,0),0)</f>
        <v>0</v>
      </c>
      <c r="K185" s="28">
        <f>IFERROR(VLOOKUP($B185,S6M4!$A$1:$B$161,2,0),0)</f>
        <v>0</v>
      </c>
      <c r="L185" s="29">
        <f>IFERROR(VLOOKUP(K185,S6M4!$B$1:$C$161,2,0),0)</f>
        <v>0</v>
      </c>
      <c r="M185" s="28">
        <f>IFERROR(VLOOKUP($B185,S6M5!$A$1:$B$161,2,0),0)</f>
        <v>0</v>
      </c>
      <c r="N185" s="29">
        <f>IFERROR(VLOOKUP(M185,S6M5!$B$1:$C$161,2,0),0)</f>
        <v>0</v>
      </c>
      <c r="O185" s="28">
        <f>IFERROR(VLOOKUP($B185,S6M6!$A$1:$B$161,2,0),0)</f>
        <v>0</v>
      </c>
      <c r="P185" s="29">
        <f>IFERROR(VLOOKUP(O185,S6M6!$B$1:$C$161,2,0),0)</f>
        <v>0</v>
      </c>
      <c r="Q185" s="28">
        <f>IFERROR(VLOOKUP($B185,S6M7!$A$1:$B$161,2,0),0)</f>
        <v>0</v>
      </c>
      <c r="R185" s="29">
        <f>IFERROR(VLOOKUP(Q185,S6M7!$B$1:$C$161,2,0),0)</f>
        <v>0</v>
      </c>
      <c r="S185" s="28">
        <f>IFERROR(VLOOKUP($B185,S6M8!$A$1:$B$161,2,0),0)</f>
        <v>0</v>
      </c>
      <c r="T185" s="29">
        <f>IFERROR(VLOOKUP(S185,S6M8!$B$1:$C$161,2,0),0)</f>
        <v>0</v>
      </c>
      <c r="U185" s="29">
        <f>IFERROR(VLOOKUP(E185,S6M1!$B$1:$C$161,2,0),0)</f>
        <v>0</v>
      </c>
      <c r="V185" s="29">
        <f>IFERROR(VLOOKUP(G185,S6M2!$B$1:$C$161,2,0),0)</f>
        <v>0</v>
      </c>
      <c r="W185" s="29">
        <f>IFERROR(VLOOKUP(I185,S6M3!$B$1:$C$161,2,0),0)</f>
        <v>0</v>
      </c>
      <c r="X185" s="29">
        <f>IFERROR(VLOOKUP(K185,S6M4!$B$1:$C$161,2,0),0)</f>
        <v>0</v>
      </c>
      <c r="Y185" s="29">
        <f>IFERROR(VLOOKUP(M185,S6M5!$B$1:$C$161,2,0),0)</f>
        <v>0</v>
      </c>
      <c r="Z185" s="29">
        <f>IFERROR(VLOOKUP(O185,S6M6!$B$1:$C$161,2,0),0)</f>
        <v>0</v>
      </c>
      <c r="AA185" s="29">
        <f>IFERROR(VLOOKUP(Q185,S6M7!$B$1:$C$161,2,0),0)</f>
        <v>0</v>
      </c>
      <c r="AB185" s="29">
        <f>IFERROR(VLOOKUP(S185,S6M8!$B$1:$C$161,2,0),0)</f>
        <v>0</v>
      </c>
    </row>
    <row r="186">
      <c r="A186" s="43">
        <v>185.0</v>
      </c>
      <c r="B186" s="40"/>
      <c r="C186" s="26">
        <f t="shared" si="1"/>
        <v>0</v>
      </c>
      <c r="D186" s="27"/>
      <c r="E186" s="28">
        <f>IFERROR(VLOOKUP($B186,S6M1!$A$1:$B$161,2,0),0)</f>
        <v>0</v>
      </c>
      <c r="F186" s="29">
        <f>IFERROR(VLOOKUP(E186,S6M1!$B$1:$C$161,2,0),0)</f>
        <v>0</v>
      </c>
      <c r="G186" s="28">
        <f>IFERROR(VLOOKUP($B186,S6M2!$A$1:$B$161,2,0),0)</f>
        <v>0</v>
      </c>
      <c r="H186" s="29">
        <f>IFERROR(VLOOKUP(G186,S6M2!$B$1:$C$161,2,0),0)</f>
        <v>0</v>
      </c>
      <c r="I186" s="28">
        <f>IFERROR(VLOOKUP($B186,S6M3!$A$1:$B$161,2,0),0)</f>
        <v>0</v>
      </c>
      <c r="J186" s="29">
        <f>IFERROR(VLOOKUP(I186,S6M3!$B$1:$C$161,2,0),0)</f>
        <v>0</v>
      </c>
      <c r="K186" s="28">
        <f>IFERROR(VLOOKUP($B186,S6M4!$A$1:$B$161,2,0),0)</f>
        <v>0</v>
      </c>
      <c r="L186" s="29">
        <f>IFERROR(VLOOKUP(K186,S6M4!$B$1:$C$161,2,0),0)</f>
        <v>0</v>
      </c>
      <c r="M186" s="28">
        <f>IFERROR(VLOOKUP($B186,S6M5!$A$1:$B$161,2,0),0)</f>
        <v>0</v>
      </c>
      <c r="N186" s="29">
        <f>IFERROR(VLOOKUP(M186,S6M5!$B$1:$C$161,2,0),0)</f>
        <v>0</v>
      </c>
      <c r="O186" s="28">
        <f>IFERROR(VLOOKUP($B186,S6M6!$A$1:$B$161,2,0),0)</f>
        <v>0</v>
      </c>
      <c r="P186" s="29">
        <f>IFERROR(VLOOKUP(O186,S6M6!$B$1:$C$161,2,0),0)</f>
        <v>0</v>
      </c>
      <c r="Q186" s="28">
        <f>IFERROR(VLOOKUP($B186,S6M7!$A$1:$B$161,2,0),0)</f>
        <v>0</v>
      </c>
      <c r="R186" s="29">
        <f>IFERROR(VLOOKUP(Q186,S6M7!$B$1:$C$161,2,0),0)</f>
        <v>0</v>
      </c>
      <c r="S186" s="28">
        <f>IFERROR(VLOOKUP($B186,S6M8!$A$1:$B$161,2,0),0)</f>
        <v>0</v>
      </c>
      <c r="T186" s="29">
        <f>IFERROR(VLOOKUP(S186,S6M8!$B$1:$C$161,2,0),0)</f>
        <v>0</v>
      </c>
      <c r="U186" s="29">
        <f>IFERROR(VLOOKUP(E186,S6M1!$B$1:$C$161,2,0),0)</f>
        <v>0</v>
      </c>
      <c r="V186" s="29">
        <f>IFERROR(VLOOKUP(G186,S6M2!$B$1:$C$161,2,0),0)</f>
        <v>0</v>
      </c>
      <c r="W186" s="29">
        <f>IFERROR(VLOOKUP(I186,S6M3!$B$1:$C$161,2,0),0)</f>
        <v>0</v>
      </c>
      <c r="X186" s="29">
        <f>IFERROR(VLOOKUP(K186,S6M4!$B$1:$C$161,2,0),0)</f>
        <v>0</v>
      </c>
      <c r="Y186" s="29">
        <f>IFERROR(VLOOKUP(M186,S6M5!$B$1:$C$161,2,0),0)</f>
        <v>0</v>
      </c>
      <c r="Z186" s="29">
        <f>IFERROR(VLOOKUP(O186,S6M6!$B$1:$C$161,2,0),0)</f>
        <v>0</v>
      </c>
      <c r="AA186" s="29">
        <f>IFERROR(VLOOKUP(Q186,S6M7!$B$1:$C$161,2,0),0)</f>
        <v>0</v>
      </c>
      <c r="AB186" s="29">
        <f>IFERROR(VLOOKUP(S186,S6M8!$B$1:$C$161,2,0),0)</f>
        <v>0</v>
      </c>
    </row>
    <row r="187">
      <c r="A187" s="42">
        <v>186.0</v>
      </c>
      <c r="B187" s="40"/>
      <c r="C187" s="26">
        <f t="shared" si="1"/>
        <v>0</v>
      </c>
      <c r="D187" s="27"/>
      <c r="E187" s="28">
        <f>IFERROR(VLOOKUP($B187,S6M1!$A$1:$B$161,2,0),0)</f>
        <v>0</v>
      </c>
      <c r="F187" s="29">
        <f>IFERROR(VLOOKUP(E187,S6M1!$B$1:$C$161,2,0),0)</f>
        <v>0</v>
      </c>
      <c r="G187" s="28">
        <f>IFERROR(VLOOKUP($B187,S6M2!$A$1:$B$161,2,0),0)</f>
        <v>0</v>
      </c>
      <c r="H187" s="29">
        <f>IFERROR(VLOOKUP(G187,S6M2!$B$1:$C$161,2,0),0)</f>
        <v>0</v>
      </c>
      <c r="I187" s="28">
        <f>IFERROR(VLOOKUP($B187,S6M3!$A$1:$B$161,2,0),0)</f>
        <v>0</v>
      </c>
      <c r="J187" s="29">
        <f>IFERROR(VLOOKUP(I187,S6M3!$B$1:$C$161,2,0),0)</f>
        <v>0</v>
      </c>
      <c r="K187" s="28">
        <f>IFERROR(VLOOKUP($B187,S6M4!$A$1:$B$161,2,0),0)</f>
        <v>0</v>
      </c>
      <c r="L187" s="29">
        <f>IFERROR(VLOOKUP(K187,S6M4!$B$1:$C$161,2,0),0)</f>
        <v>0</v>
      </c>
      <c r="M187" s="28">
        <f>IFERROR(VLOOKUP($B187,S6M5!$A$1:$B$161,2,0),0)</f>
        <v>0</v>
      </c>
      <c r="N187" s="29">
        <f>IFERROR(VLOOKUP(M187,S6M5!$B$1:$C$161,2,0),0)</f>
        <v>0</v>
      </c>
      <c r="O187" s="28">
        <f>IFERROR(VLOOKUP($B187,S6M6!$A$1:$B$161,2,0),0)</f>
        <v>0</v>
      </c>
      <c r="P187" s="29">
        <f>IFERROR(VLOOKUP(O187,S6M6!$B$1:$C$161,2,0),0)</f>
        <v>0</v>
      </c>
      <c r="Q187" s="28">
        <f>IFERROR(VLOOKUP($B187,S6M7!$A$1:$B$161,2,0),0)</f>
        <v>0</v>
      </c>
      <c r="R187" s="29">
        <f>IFERROR(VLOOKUP(Q187,S6M7!$B$1:$C$161,2,0),0)</f>
        <v>0</v>
      </c>
      <c r="S187" s="28">
        <f>IFERROR(VLOOKUP($B187,S6M8!$A$1:$B$161,2,0),0)</f>
        <v>0</v>
      </c>
      <c r="T187" s="29">
        <f>IFERROR(VLOOKUP(S187,S6M8!$B$1:$C$161,2,0),0)</f>
        <v>0</v>
      </c>
      <c r="U187" s="29">
        <f>IFERROR(VLOOKUP(E187,S6M1!$B$1:$C$161,2,0),0)</f>
        <v>0</v>
      </c>
      <c r="V187" s="29">
        <f>IFERROR(VLOOKUP(G187,S6M2!$B$1:$C$161,2,0),0)</f>
        <v>0</v>
      </c>
      <c r="W187" s="29">
        <f>IFERROR(VLOOKUP(I187,S6M3!$B$1:$C$161,2,0),0)</f>
        <v>0</v>
      </c>
      <c r="X187" s="29">
        <f>IFERROR(VLOOKUP(K187,S6M4!$B$1:$C$161,2,0),0)</f>
        <v>0</v>
      </c>
      <c r="Y187" s="29">
        <f>IFERROR(VLOOKUP(M187,S6M5!$B$1:$C$161,2,0),0)</f>
        <v>0</v>
      </c>
      <c r="Z187" s="29">
        <f>IFERROR(VLOOKUP(O187,S6M6!$B$1:$C$161,2,0),0)</f>
        <v>0</v>
      </c>
      <c r="AA187" s="29">
        <f>IFERROR(VLOOKUP(Q187,S6M7!$B$1:$C$161,2,0),0)</f>
        <v>0</v>
      </c>
      <c r="AB187" s="29">
        <f>IFERROR(VLOOKUP(S187,S6M8!$B$1:$C$161,2,0),0)</f>
        <v>0</v>
      </c>
    </row>
    <row r="188">
      <c r="A188" s="42">
        <v>187.0</v>
      </c>
      <c r="B188" s="40"/>
      <c r="C188" s="26">
        <f t="shared" si="1"/>
        <v>0</v>
      </c>
      <c r="D188" s="27"/>
      <c r="E188" s="28">
        <f>IFERROR(VLOOKUP($B188,S6M1!$A$1:$B$161,2,0),0)</f>
        <v>0</v>
      </c>
      <c r="F188" s="29">
        <f>IFERROR(VLOOKUP(E188,S6M1!$B$1:$C$161,2,0),0)</f>
        <v>0</v>
      </c>
      <c r="G188" s="28">
        <f>IFERROR(VLOOKUP($B188,S6M2!$A$1:$B$161,2,0),0)</f>
        <v>0</v>
      </c>
      <c r="H188" s="29">
        <f>IFERROR(VLOOKUP(G188,S6M2!$B$1:$C$161,2,0),0)</f>
        <v>0</v>
      </c>
      <c r="I188" s="28">
        <f>IFERROR(VLOOKUP($B188,S6M3!$A$1:$B$161,2,0),0)</f>
        <v>0</v>
      </c>
      <c r="J188" s="29">
        <f>IFERROR(VLOOKUP(I188,S6M3!$B$1:$C$161,2,0),0)</f>
        <v>0</v>
      </c>
      <c r="K188" s="28">
        <f>IFERROR(VLOOKUP($B188,S6M4!$A$1:$B$161,2,0),0)</f>
        <v>0</v>
      </c>
      <c r="L188" s="29">
        <f>IFERROR(VLOOKUP(K188,S6M4!$B$1:$C$161,2,0),0)</f>
        <v>0</v>
      </c>
      <c r="M188" s="28">
        <f>IFERROR(VLOOKUP($B188,S6M5!$A$1:$B$161,2,0),0)</f>
        <v>0</v>
      </c>
      <c r="N188" s="29">
        <f>IFERROR(VLOOKUP(M188,S6M5!$B$1:$C$161,2,0),0)</f>
        <v>0</v>
      </c>
      <c r="O188" s="28">
        <f>IFERROR(VLOOKUP($B188,S6M6!$A$1:$B$161,2,0),0)</f>
        <v>0</v>
      </c>
      <c r="P188" s="29">
        <f>IFERROR(VLOOKUP(O188,S6M6!$B$1:$C$161,2,0),0)</f>
        <v>0</v>
      </c>
      <c r="Q188" s="28">
        <f>IFERROR(VLOOKUP($B188,S6M7!$A$1:$B$161,2,0),0)</f>
        <v>0</v>
      </c>
      <c r="R188" s="29">
        <f>IFERROR(VLOOKUP(Q188,S6M7!$B$1:$C$161,2,0),0)</f>
        <v>0</v>
      </c>
      <c r="S188" s="28">
        <f>IFERROR(VLOOKUP($B188,S6M8!$A$1:$B$161,2,0),0)</f>
        <v>0</v>
      </c>
      <c r="T188" s="29">
        <f>IFERROR(VLOOKUP(S188,S6M8!$B$1:$C$161,2,0),0)</f>
        <v>0</v>
      </c>
      <c r="U188" s="29">
        <f>IFERROR(VLOOKUP(E188,S6M1!$B$1:$C$161,2,0),0)</f>
        <v>0</v>
      </c>
      <c r="V188" s="29">
        <f>IFERROR(VLOOKUP(G188,S6M2!$B$1:$C$161,2,0),0)</f>
        <v>0</v>
      </c>
      <c r="W188" s="29">
        <f>IFERROR(VLOOKUP(I188,S6M3!$B$1:$C$161,2,0),0)</f>
        <v>0</v>
      </c>
      <c r="X188" s="29">
        <f>IFERROR(VLOOKUP(K188,S6M4!$B$1:$C$161,2,0),0)</f>
        <v>0</v>
      </c>
      <c r="Y188" s="29">
        <f>IFERROR(VLOOKUP(M188,S6M5!$B$1:$C$161,2,0),0)</f>
        <v>0</v>
      </c>
      <c r="Z188" s="29">
        <f>IFERROR(VLOOKUP(O188,S6M6!$B$1:$C$161,2,0),0)</f>
        <v>0</v>
      </c>
      <c r="AA188" s="29">
        <f>IFERROR(VLOOKUP(Q188,S6M7!$B$1:$C$161,2,0),0)</f>
        <v>0</v>
      </c>
      <c r="AB188" s="29">
        <f>IFERROR(VLOOKUP(S188,S6M8!$B$1:$C$161,2,0),0)</f>
        <v>0</v>
      </c>
    </row>
    <row r="189">
      <c r="A189" s="43">
        <v>188.0</v>
      </c>
      <c r="B189" s="40"/>
      <c r="C189" s="26">
        <f t="shared" si="1"/>
        <v>0</v>
      </c>
      <c r="D189" s="27"/>
      <c r="E189" s="28">
        <f>IFERROR(VLOOKUP($B189,S6M1!$A$1:$B$161,2,0),0)</f>
        <v>0</v>
      </c>
      <c r="F189" s="29">
        <f>IFERROR(VLOOKUP(E189,S6M1!$B$1:$C$161,2,0),0)</f>
        <v>0</v>
      </c>
      <c r="G189" s="28">
        <f>IFERROR(VLOOKUP($B189,S6M2!$A$1:$B$161,2,0),0)</f>
        <v>0</v>
      </c>
      <c r="H189" s="29">
        <f>IFERROR(VLOOKUP(G189,S6M2!$B$1:$C$161,2,0),0)</f>
        <v>0</v>
      </c>
      <c r="I189" s="28">
        <f>IFERROR(VLOOKUP($B189,S6M3!$A$1:$B$161,2,0),0)</f>
        <v>0</v>
      </c>
      <c r="J189" s="29">
        <f>IFERROR(VLOOKUP(I189,S6M3!$B$1:$C$161,2,0),0)</f>
        <v>0</v>
      </c>
      <c r="K189" s="28">
        <f>IFERROR(VLOOKUP($B189,S6M4!$A$1:$B$161,2,0),0)</f>
        <v>0</v>
      </c>
      <c r="L189" s="29">
        <f>IFERROR(VLOOKUP(K189,S6M4!$B$1:$C$161,2,0),0)</f>
        <v>0</v>
      </c>
      <c r="M189" s="28">
        <f>IFERROR(VLOOKUP($B189,S6M5!$A$1:$B$161,2,0),0)</f>
        <v>0</v>
      </c>
      <c r="N189" s="29">
        <f>IFERROR(VLOOKUP(M189,S6M5!$B$1:$C$161,2,0),0)</f>
        <v>0</v>
      </c>
      <c r="O189" s="28">
        <f>IFERROR(VLOOKUP($B189,S6M6!$A$1:$B$161,2,0),0)</f>
        <v>0</v>
      </c>
      <c r="P189" s="29">
        <f>IFERROR(VLOOKUP(O189,S6M6!$B$1:$C$161,2,0),0)</f>
        <v>0</v>
      </c>
      <c r="Q189" s="28">
        <f>IFERROR(VLOOKUP($B189,S6M7!$A$1:$B$161,2,0),0)</f>
        <v>0</v>
      </c>
      <c r="R189" s="29">
        <f>IFERROR(VLOOKUP(Q189,S6M7!$B$1:$C$161,2,0),0)</f>
        <v>0</v>
      </c>
      <c r="S189" s="28">
        <f>IFERROR(VLOOKUP($B189,S6M8!$A$1:$B$161,2,0),0)</f>
        <v>0</v>
      </c>
      <c r="T189" s="29">
        <f>IFERROR(VLOOKUP(S189,S6M8!$B$1:$C$161,2,0),0)</f>
        <v>0</v>
      </c>
      <c r="U189" s="29">
        <f>IFERROR(VLOOKUP(E189,S6M1!$B$1:$C$161,2,0),0)</f>
        <v>0</v>
      </c>
      <c r="V189" s="29">
        <f>IFERROR(VLOOKUP(G189,S6M2!$B$1:$C$161,2,0),0)</f>
        <v>0</v>
      </c>
      <c r="W189" s="29">
        <f>IFERROR(VLOOKUP(I189,S6M3!$B$1:$C$161,2,0),0)</f>
        <v>0</v>
      </c>
      <c r="X189" s="29">
        <f>IFERROR(VLOOKUP(K189,S6M4!$B$1:$C$161,2,0),0)</f>
        <v>0</v>
      </c>
      <c r="Y189" s="29">
        <f>IFERROR(VLOOKUP(M189,S6M5!$B$1:$C$161,2,0),0)</f>
        <v>0</v>
      </c>
      <c r="Z189" s="29">
        <f>IFERROR(VLOOKUP(O189,S6M6!$B$1:$C$161,2,0),0)</f>
        <v>0</v>
      </c>
      <c r="AA189" s="29">
        <f>IFERROR(VLOOKUP(Q189,S6M7!$B$1:$C$161,2,0),0)</f>
        <v>0</v>
      </c>
      <c r="AB189" s="29">
        <f>IFERROR(VLOOKUP(S189,S6M8!$B$1:$C$161,2,0),0)</f>
        <v>0</v>
      </c>
    </row>
    <row r="190">
      <c r="A190" s="42">
        <v>189.0</v>
      </c>
      <c r="B190" s="40"/>
      <c r="C190" s="26">
        <f t="shared" si="1"/>
        <v>0</v>
      </c>
      <c r="D190" s="27"/>
      <c r="E190" s="28">
        <f>IFERROR(VLOOKUP($B190,S6M1!$A$1:$B$161,2,0),0)</f>
        <v>0</v>
      </c>
      <c r="F190" s="29">
        <f>IFERROR(VLOOKUP(E190,S6M1!$B$1:$C$161,2,0),0)</f>
        <v>0</v>
      </c>
      <c r="G190" s="28">
        <f>IFERROR(VLOOKUP($B190,S6M2!$A$1:$B$161,2,0),0)</f>
        <v>0</v>
      </c>
      <c r="H190" s="29">
        <f>IFERROR(VLOOKUP(G190,S6M2!$B$1:$C$161,2,0),0)</f>
        <v>0</v>
      </c>
      <c r="I190" s="28">
        <f>IFERROR(VLOOKUP($B190,S6M3!$A$1:$B$161,2,0),0)</f>
        <v>0</v>
      </c>
      <c r="J190" s="29">
        <f>IFERROR(VLOOKUP(I190,S6M3!$B$1:$C$161,2,0),0)</f>
        <v>0</v>
      </c>
      <c r="K190" s="28">
        <f>IFERROR(VLOOKUP($B190,S6M4!$A$1:$B$161,2,0),0)</f>
        <v>0</v>
      </c>
      <c r="L190" s="29">
        <f>IFERROR(VLOOKUP(K190,S6M4!$B$1:$C$161,2,0),0)</f>
        <v>0</v>
      </c>
      <c r="M190" s="28">
        <f>IFERROR(VLOOKUP($B190,S6M5!$A$1:$B$161,2,0),0)</f>
        <v>0</v>
      </c>
      <c r="N190" s="29">
        <f>IFERROR(VLOOKUP(M190,S6M5!$B$1:$C$161,2,0),0)</f>
        <v>0</v>
      </c>
      <c r="O190" s="28">
        <f>IFERROR(VLOOKUP($B190,S6M6!$A$1:$B$161,2,0),0)</f>
        <v>0</v>
      </c>
      <c r="P190" s="29">
        <f>IFERROR(VLOOKUP(O190,S6M6!$B$1:$C$161,2,0),0)</f>
        <v>0</v>
      </c>
      <c r="Q190" s="28">
        <f>IFERROR(VLOOKUP($B190,S6M7!$A$1:$B$161,2,0),0)</f>
        <v>0</v>
      </c>
      <c r="R190" s="29">
        <f>IFERROR(VLOOKUP(Q190,S6M7!$B$1:$C$161,2,0),0)</f>
        <v>0</v>
      </c>
      <c r="S190" s="28">
        <f>IFERROR(VLOOKUP($B190,S6M8!$A$1:$B$161,2,0),0)</f>
        <v>0</v>
      </c>
      <c r="T190" s="29">
        <f>IFERROR(VLOOKUP(S190,S6M8!$B$1:$C$161,2,0),0)</f>
        <v>0</v>
      </c>
      <c r="U190" s="29">
        <f>IFERROR(VLOOKUP(E190,S6M1!$B$1:$C$161,2,0),0)</f>
        <v>0</v>
      </c>
      <c r="V190" s="29">
        <f>IFERROR(VLOOKUP(G190,S6M2!$B$1:$C$161,2,0),0)</f>
        <v>0</v>
      </c>
      <c r="W190" s="29">
        <f>IFERROR(VLOOKUP(I190,S6M3!$B$1:$C$161,2,0),0)</f>
        <v>0</v>
      </c>
      <c r="X190" s="29">
        <f>IFERROR(VLOOKUP(K190,S6M4!$B$1:$C$161,2,0),0)</f>
        <v>0</v>
      </c>
      <c r="Y190" s="29">
        <f>IFERROR(VLOOKUP(M190,S6M5!$B$1:$C$161,2,0),0)</f>
        <v>0</v>
      </c>
      <c r="Z190" s="29">
        <f>IFERROR(VLOOKUP(O190,S6M6!$B$1:$C$161,2,0),0)</f>
        <v>0</v>
      </c>
      <c r="AA190" s="29">
        <f>IFERROR(VLOOKUP(Q190,S6M7!$B$1:$C$161,2,0),0)</f>
        <v>0</v>
      </c>
      <c r="AB190" s="29">
        <f>IFERROR(VLOOKUP(S190,S6M8!$B$1:$C$161,2,0),0)</f>
        <v>0</v>
      </c>
    </row>
    <row r="191">
      <c r="A191" s="42">
        <v>190.0</v>
      </c>
      <c r="B191" s="40"/>
      <c r="C191" s="26">
        <f t="shared" si="1"/>
        <v>0</v>
      </c>
      <c r="D191" s="27"/>
      <c r="E191" s="28">
        <f>IFERROR(VLOOKUP($B191,S6M1!$A$1:$B$161,2,0),0)</f>
        <v>0</v>
      </c>
      <c r="F191" s="29">
        <f>IFERROR(VLOOKUP(E191,S6M1!$B$1:$C$161,2,0),0)</f>
        <v>0</v>
      </c>
      <c r="G191" s="28">
        <f>IFERROR(VLOOKUP($B191,S6M2!$A$1:$B$161,2,0),0)</f>
        <v>0</v>
      </c>
      <c r="H191" s="29">
        <f>IFERROR(VLOOKUP(G191,S6M2!$B$1:$C$161,2,0),0)</f>
        <v>0</v>
      </c>
      <c r="I191" s="28">
        <f>IFERROR(VLOOKUP($B191,S6M3!$A$1:$B$161,2,0),0)</f>
        <v>0</v>
      </c>
      <c r="J191" s="29">
        <f>IFERROR(VLOOKUP(I191,S6M3!$B$1:$C$161,2,0),0)</f>
        <v>0</v>
      </c>
      <c r="K191" s="28">
        <f>IFERROR(VLOOKUP($B191,S6M4!$A$1:$B$161,2,0),0)</f>
        <v>0</v>
      </c>
      <c r="L191" s="29">
        <f>IFERROR(VLOOKUP(K191,S6M4!$B$1:$C$161,2,0),0)</f>
        <v>0</v>
      </c>
      <c r="M191" s="28">
        <f>IFERROR(VLOOKUP($B191,S6M5!$A$1:$B$161,2,0),0)</f>
        <v>0</v>
      </c>
      <c r="N191" s="29">
        <f>IFERROR(VLOOKUP(M191,S6M5!$B$1:$C$161,2,0),0)</f>
        <v>0</v>
      </c>
      <c r="O191" s="28">
        <f>IFERROR(VLOOKUP($B191,S6M6!$A$1:$B$161,2,0),0)</f>
        <v>0</v>
      </c>
      <c r="P191" s="29">
        <f>IFERROR(VLOOKUP(O191,S6M6!$B$1:$C$161,2,0),0)</f>
        <v>0</v>
      </c>
      <c r="Q191" s="28">
        <f>IFERROR(VLOOKUP($B191,S6M7!$A$1:$B$161,2,0),0)</f>
        <v>0</v>
      </c>
      <c r="R191" s="29">
        <f>IFERROR(VLOOKUP(Q191,S6M7!$B$1:$C$161,2,0),0)</f>
        <v>0</v>
      </c>
      <c r="S191" s="28">
        <f>IFERROR(VLOOKUP($B191,S6M8!$A$1:$B$161,2,0),0)</f>
        <v>0</v>
      </c>
      <c r="T191" s="29">
        <f>IFERROR(VLOOKUP(S191,S6M8!$B$1:$C$161,2,0),0)</f>
        <v>0</v>
      </c>
      <c r="U191" s="29">
        <f>IFERROR(VLOOKUP(E191,S6M1!$B$1:$C$161,2,0),0)</f>
        <v>0</v>
      </c>
      <c r="V191" s="29">
        <f>IFERROR(VLOOKUP(G191,S6M2!$B$1:$C$161,2,0),0)</f>
        <v>0</v>
      </c>
      <c r="W191" s="29">
        <f>IFERROR(VLOOKUP(I191,S6M3!$B$1:$C$161,2,0),0)</f>
        <v>0</v>
      </c>
      <c r="X191" s="29">
        <f>IFERROR(VLOOKUP(K191,S6M4!$B$1:$C$161,2,0),0)</f>
        <v>0</v>
      </c>
      <c r="Y191" s="29">
        <f>IFERROR(VLOOKUP(M191,S6M5!$B$1:$C$161,2,0),0)</f>
        <v>0</v>
      </c>
      <c r="Z191" s="29">
        <f>IFERROR(VLOOKUP(O191,S6M6!$B$1:$C$161,2,0),0)</f>
        <v>0</v>
      </c>
      <c r="AA191" s="29">
        <f>IFERROR(VLOOKUP(Q191,S6M7!$B$1:$C$161,2,0),0)</f>
        <v>0</v>
      </c>
      <c r="AB191" s="29">
        <f>IFERROR(VLOOKUP(S191,S6M8!$B$1:$C$161,2,0),0)</f>
        <v>0</v>
      </c>
    </row>
    <row r="192">
      <c r="A192" s="43">
        <v>191.0</v>
      </c>
      <c r="B192" s="40"/>
      <c r="C192" s="26">
        <f t="shared" si="1"/>
        <v>0</v>
      </c>
      <c r="D192" s="27"/>
      <c r="E192" s="28">
        <f>IFERROR(VLOOKUP($B192,S6M1!$A$1:$B$161,2,0),0)</f>
        <v>0</v>
      </c>
      <c r="F192" s="29">
        <f>IFERROR(VLOOKUP(E192,S6M1!$B$1:$C$161,2,0),0)</f>
        <v>0</v>
      </c>
      <c r="G192" s="28">
        <f>IFERROR(VLOOKUP($B192,S6M2!$A$1:$B$161,2,0),0)</f>
        <v>0</v>
      </c>
      <c r="H192" s="29">
        <f>IFERROR(VLOOKUP(G192,S6M2!$B$1:$C$161,2,0),0)</f>
        <v>0</v>
      </c>
      <c r="I192" s="28">
        <f>IFERROR(VLOOKUP($B192,S6M3!$A$1:$B$161,2,0),0)</f>
        <v>0</v>
      </c>
      <c r="J192" s="29">
        <f>IFERROR(VLOOKUP(I192,S6M3!$B$1:$C$161,2,0),0)</f>
        <v>0</v>
      </c>
      <c r="K192" s="28">
        <f>IFERROR(VLOOKUP($B192,S6M4!$A$1:$B$161,2,0),0)</f>
        <v>0</v>
      </c>
      <c r="L192" s="29">
        <f>IFERROR(VLOOKUP(K192,S6M4!$B$1:$C$161,2,0),0)</f>
        <v>0</v>
      </c>
      <c r="M192" s="28">
        <f>IFERROR(VLOOKUP($B192,S6M5!$A$1:$B$161,2,0),0)</f>
        <v>0</v>
      </c>
      <c r="N192" s="29">
        <f>IFERROR(VLOOKUP(M192,S6M5!$B$1:$C$161,2,0),0)</f>
        <v>0</v>
      </c>
      <c r="O192" s="28">
        <f>IFERROR(VLOOKUP($B192,S6M6!$A$1:$B$161,2,0),0)</f>
        <v>0</v>
      </c>
      <c r="P192" s="29">
        <f>IFERROR(VLOOKUP(O192,S6M6!$B$1:$C$161,2,0),0)</f>
        <v>0</v>
      </c>
      <c r="Q192" s="28">
        <f>IFERROR(VLOOKUP($B192,S6M7!$A$1:$B$161,2,0),0)</f>
        <v>0</v>
      </c>
      <c r="R192" s="29">
        <f>IFERROR(VLOOKUP(Q192,S6M7!$B$1:$C$161,2,0),0)</f>
        <v>0</v>
      </c>
      <c r="S192" s="28">
        <f>IFERROR(VLOOKUP($B192,S6M8!$A$1:$B$161,2,0),0)</f>
        <v>0</v>
      </c>
      <c r="T192" s="29">
        <f>IFERROR(VLOOKUP(S192,S6M8!$B$1:$C$161,2,0),0)</f>
        <v>0</v>
      </c>
      <c r="U192" s="29">
        <f>IFERROR(VLOOKUP(E192,S6M1!$B$1:$C$161,2,0),0)</f>
        <v>0</v>
      </c>
      <c r="V192" s="29">
        <f>IFERROR(VLOOKUP(G192,S6M2!$B$1:$C$161,2,0),0)</f>
        <v>0</v>
      </c>
      <c r="W192" s="29">
        <f>IFERROR(VLOOKUP(I192,S6M3!$B$1:$C$161,2,0),0)</f>
        <v>0</v>
      </c>
      <c r="X192" s="29">
        <f>IFERROR(VLOOKUP(K192,S6M4!$B$1:$C$161,2,0),0)</f>
        <v>0</v>
      </c>
      <c r="Y192" s="29">
        <f>IFERROR(VLOOKUP(M192,S6M5!$B$1:$C$161,2,0),0)</f>
        <v>0</v>
      </c>
      <c r="Z192" s="29">
        <f>IFERROR(VLOOKUP(O192,S6M6!$B$1:$C$161,2,0),0)</f>
        <v>0</v>
      </c>
      <c r="AA192" s="29">
        <f>IFERROR(VLOOKUP(Q192,S6M7!$B$1:$C$161,2,0),0)</f>
        <v>0</v>
      </c>
      <c r="AB192" s="29">
        <f>IFERROR(VLOOKUP(S192,S6M8!$B$1:$C$161,2,0),0)</f>
        <v>0</v>
      </c>
    </row>
    <row r="193">
      <c r="A193" s="42">
        <v>192.0</v>
      </c>
      <c r="B193" s="40"/>
      <c r="C193" s="26">
        <f t="shared" si="1"/>
        <v>0</v>
      </c>
      <c r="D193" s="27"/>
      <c r="E193" s="28">
        <f>IFERROR(VLOOKUP($B193,S6M1!$A$1:$B$161,2,0),0)</f>
        <v>0</v>
      </c>
      <c r="F193" s="29">
        <f>IFERROR(VLOOKUP(E193,S6M1!$B$1:$C$161,2,0),0)</f>
        <v>0</v>
      </c>
      <c r="G193" s="28">
        <f>IFERROR(VLOOKUP($B193,S6M2!$A$1:$B$161,2,0),0)</f>
        <v>0</v>
      </c>
      <c r="H193" s="29">
        <f>IFERROR(VLOOKUP(G193,S6M2!$B$1:$C$161,2,0),0)</f>
        <v>0</v>
      </c>
      <c r="I193" s="28">
        <f>IFERROR(VLOOKUP($B193,S6M3!$A$1:$B$161,2,0),0)</f>
        <v>0</v>
      </c>
      <c r="J193" s="29">
        <f>IFERROR(VLOOKUP(I193,S6M3!$B$1:$C$161,2,0),0)</f>
        <v>0</v>
      </c>
      <c r="K193" s="28">
        <f>IFERROR(VLOOKUP($B193,S6M4!$A$1:$B$161,2,0),0)</f>
        <v>0</v>
      </c>
      <c r="L193" s="29">
        <f>IFERROR(VLOOKUP(K193,S6M4!$B$1:$C$161,2,0),0)</f>
        <v>0</v>
      </c>
      <c r="M193" s="28">
        <f>IFERROR(VLOOKUP($B193,S6M5!$A$1:$B$161,2,0),0)</f>
        <v>0</v>
      </c>
      <c r="N193" s="29">
        <f>IFERROR(VLOOKUP(M193,S6M5!$B$1:$C$161,2,0),0)</f>
        <v>0</v>
      </c>
      <c r="O193" s="28">
        <f>IFERROR(VLOOKUP($B193,S6M6!$A$1:$B$161,2,0),0)</f>
        <v>0</v>
      </c>
      <c r="P193" s="29">
        <f>IFERROR(VLOOKUP(O193,S6M6!$B$1:$C$161,2,0),0)</f>
        <v>0</v>
      </c>
      <c r="Q193" s="28">
        <f>IFERROR(VLOOKUP($B193,S6M7!$A$1:$B$161,2,0),0)</f>
        <v>0</v>
      </c>
      <c r="R193" s="29">
        <f>IFERROR(VLOOKUP(Q193,S6M7!$B$1:$C$161,2,0),0)</f>
        <v>0</v>
      </c>
      <c r="S193" s="28">
        <f>IFERROR(VLOOKUP($B193,S6M8!$A$1:$B$161,2,0),0)</f>
        <v>0</v>
      </c>
      <c r="T193" s="29">
        <f>IFERROR(VLOOKUP(S193,S6M8!$B$1:$C$161,2,0),0)</f>
        <v>0</v>
      </c>
      <c r="U193" s="29">
        <f>IFERROR(VLOOKUP(E193,S6M1!$B$1:$C$161,2,0),0)</f>
        <v>0</v>
      </c>
      <c r="V193" s="29">
        <f>IFERROR(VLOOKUP(G193,S6M2!$B$1:$C$161,2,0),0)</f>
        <v>0</v>
      </c>
      <c r="W193" s="29">
        <f>IFERROR(VLOOKUP(I193,S6M3!$B$1:$C$161,2,0),0)</f>
        <v>0</v>
      </c>
      <c r="X193" s="29">
        <f>IFERROR(VLOOKUP(K193,S6M4!$B$1:$C$161,2,0),0)</f>
        <v>0</v>
      </c>
      <c r="Y193" s="29">
        <f>IFERROR(VLOOKUP(M193,S6M5!$B$1:$C$161,2,0),0)</f>
        <v>0</v>
      </c>
      <c r="Z193" s="29">
        <f>IFERROR(VLOOKUP(O193,S6M6!$B$1:$C$161,2,0),0)</f>
        <v>0</v>
      </c>
      <c r="AA193" s="29">
        <f>IFERROR(VLOOKUP(Q193,S6M7!$B$1:$C$161,2,0),0)</f>
        <v>0</v>
      </c>
      <c r="AB193" s="29">
        <f>IFERROR(VLOOKUP(S193,S6M8!$B$1:$C$161,2,0),0)</f>
        <v>0</v>
      </c>
    </row>
    <row r="194">
      <c r="A194" s="43">
        <v>193.0</v>
      </c>
      <c r="B194" s="40"/>
      <c r="C194" s="26">
        <f t="shared" si="1"/>
        <v>0</v>
      </c>
      <c r="D194" s="27"/>
      <c r="E194" s="28">
        <f>IFERROR(VLOOKUP($B194,S6M1!$A$1:$B$161,2,0),0)</f>
        <v>0</v>
      </c>
      <c r="F194" s="29">
        <f>IFERROR(VLOOKUP(E194,S6M1!$B$1:$C$161,2,0),0)</f>
        <v>0</v>
      </c>
      <c r="G194" s="28">
        <f>IFERROR(VLOOKUP($B194,S6M2!$A$1:$B$161,2,0),0)</f>
        <v>0</v>
      </c>
      <c r="H194" s="29">
        <f>IFERROR(VLOOKUP(G194,S6M2!$B$1:$C$161,2,0),0)</f>
        <v>0</v>
      </c>
      <c r="I194" s="28">
        <f>IFERROR(VLOOKUP($B194,S6M3!$A$1:$B$161,2,0),0)</f>
        <v>0</v>
      </c>
      <c r="J194" s="29">
        <f>IFERROR(VLOOKUP(I194,S6M3!$B$1:$C$161,2,0),0)</f>
        <v>0</v>
      </c>
      <c r="K194" s="28">
        <f>IFERROR(VLOOKUP($B194,S6M4!$A$1:$B$161,2,0),0)</f>
        <v>0</v>
      </c>
      <c r="L194" s="29">
        <f>IFERROR(VLOOKUP(K194,S6M4!$B$1:$C$161,2,0),0)</f>
        <v>0</v>
      </c>
      <c r="M194" s="28">
        <f>IFERROR(VLOOKUP($B194,S6M5!$A$1:$B$161,2,0),0)</f>
        <v>0</v>
      </c>
      <c r="N194" s="29">
        <f>IFERROR(VLOOKUP(M194,S6M5!$B$1:$C$161,2,0),0)</f>
        <v>0</v>
      </c>
      <c r="O194" s="28">
        <f>IFERROR(VLOOKUP($B194,S6M6!$A$1:$B$161,2,0),0)</f>
        <v>0</v>
      </c>
      <c r="P194" s="29">
        <f>IFERROR(VLOOKUP(O194,S6M6!$B$1:$C$161,2,0),0)</f>
        <v>0</v>
      </c>
      <c r="Q194" s="28">
        <f>IFERROR(VLOOKUP($B194,S6M7!$A$1:$B$161,2,0),0)</f>
        <v>0</v>
      </c>
      <c r="R194" s="29">
        <f>IFERROR(VLOOKUP(Q194,S6M7!$B$1:$C$161,2,0),0)</f>
        <v>0</v>
      </c>
      <c r="S194" s="28">
        <f>IFERROR(VLOOKUP($B194,S6M8!$A$1:$B$161,2,0),0)</f>
        <v>0</v>
      </c>
      <c r="T194" s="29">
        <f>IFERROR(VLOOKUP(S194,S6M8!$B$1:$C$161,2,0),0)</f>
        <v>0</v>
      </c>
      <c r="U194" s="29">
        <f>IFERROR(VLOOKUP(E194,S6M1!$B$1:$C$161,2,0),0)</f>
        <v>0</v>
      </c>
      <c r="V194" s="29">
        <f>IFERROR(VLOOKUP(G194,S6M2!$B$1:$C$161,2,0),0)</f>
        <v>0</v>
      </c>
      <c r="W194" s="29">
        <f>IFERROR(VLOOKUP(I194,S6M3!$B$1:$C$161,2,0),0)</f>
        <v>0</v>
      </c>
      <c r="X194" s="29">
        <f>IFERROR(VLOOKUP(K194,S6M4!$B$1:$C$161,2,0),0)</f>
        <v>0</v>
      </c>
      <c r="Y194" s="29">
        <f>IFERROR(VLOOKUP(M194,S6M5!$B$1:$C$161,2,0),0)</f>
        <v>0</v>
      </c>
      <c r="Z194" s="29">
        <f>IFERROR(VLOOKUP(O194,S6M6!$B$1:$C$161,2,0),0)</f>
        <v>0</v>
      </c>
      <c r="AA194" s="29">
        <f>IFERROR(VLOOKUP(Q194,S6M7!$B$1:$C$161,2,0),0)</f>
        <v>0</v>
      </c>
      <c r="AB194" s="29">
        <f>IFERROR(VLOOKUP(S194,S6M8!$B$1:$C$161,2,0),0)</f>
        <v>0</v>
      </c>
    </row>
    <row r="195">
      <c r="A195" s="42">
        <v>194.0</v>
      </c>
      <c r="B195" s="40"/>
      <c r="C195" s="26">
        <f t="shared" si="1"/>
        <v>0</v>
      </c>
      <c r="D195" s="27"/>
      <c r="E195" s="28">
        <f>IFERROR(VLOOKUP($B195,S6M1!$A$1:$B$161,2,0),0)</f>
        <v>0</v>
      </c>
      <c r="F195" s="29">
        <f>IFERROR(VLOOKUP(E195,S6M1!$B$1:$C$161,2,0),0)</f>
        <v>0</v>
      </c>
      <c r="G195" s="28">
        <f>IFERROR(VLOOKUP($B195,S6M2!$A$1:$B$161,2,0),0)</f>
        <v>0</v>
      </c>
      <c r="H195" s="29">
        <f>IFERROR(VLOOKUP(G195,S6M2!$B$1:$C$161,2,0),0)</f>
        <v>0</v>
      </c>
      <c r="I195" s="28">
        <f>IFERROR(VLOOKUP($B195,S6M3!$A$1:$B$161,2,0),0)</f>
        <v>0</v>
      </c>
      <c r="J195" s="29">
        <f>IFERROR(VLOOKUP(I195,S6M3!$B$1:$C$161,2,0),0)</f>
        <v>0</v>
      </c>
      <c r="K195" s="28">
        <f>IFERROR(VLOOKUP($B195,S6M4!$A$1:$B$161,2,0),0)</f>
        <v>0</v>
      </c>
      <c r="L195" s="29">
        <f>IFERROR(VLOOKUP(K195,S6M4!$B$1:$C$161,2,0),0)</f>
        <v>0</v>
      </c>
      <c r="M195" s="28">
        <f>IFERROR(VLOOKUP($B195,S6M5!$A$1:$B$161,2,0),0)</f>
        <v>0</v>
      </c>
      <c r="N195" s="29">
        <f>IFERROR(VLOOKUP(M195,S6M5!$B$1:$C$161,2,0),0)</f>
        <v>0</v>
      </c>
      <c r="O195" s="28">
        <f>IFERROR(VLOOKUP($B195,S6M6!$A$1:$B$161,2,0),0)</f>
        <v>0</v>
      </c>
      <c r="P195" s="29">
        <f>IFERROR(VLOOKUP(O195,S6M6!$B$1:$C$161,2,0),0)</f>
        <v>0</v>
      </c>
      <c r="Q195" s="28">
        <f>IFERROR(VLOOKUP($B195,S6M7!$A$1:$B$161,2,0),0)</f>
        <v>0</v>
      </c>
      <c r="R195" s="29">
        <f>IFERROR(VLOOKUP(Q195,S6M7!$B$1:$C$161,2,0),0)</f>
        <v>0</v>
      </c>
      <c r="S195" s="28">
        <f>IFERROR(VLOOKUP($B195,S6M8!$A$1:$B$161,2,0),0)</f>
        <v>0</v>
      </c>
      <c r="T195" s="29">
        <f>IFERROR(VLOOKUP(S195,S6M8!$B$1:$C$161,2,0),0)</f>
        <v>0</v>
      </c>
      <c r="U195" s="29">
        <f>IFERROR(VLOOKUP(E195,S6M1!$B$1:$C$161,2,0),0)</f>
        <v>0</v>
      </c>
      <c r="V195" s="29">
        <f>IFERROR(VLOOKUP(G195,S6M2!$B$1:$C$161,2,0),0)</f>
        <v>0</v>
      </c>
      <c r="W195" s="29">
        <f>IFERROR(VLOOKUP(I195,S6M3!$B$1:$C$161,2,0),0)</f>
        <v>0</v>
      </c>
      <c r="X195" s="29">
        <f>IFERROR(VLOOKUP(K195,S6M4!$B$1:$C$161,2,0),0)</f>
        <v>0</v>
      </c>
      <c r="Y195" s="29">
        <f>IFERROR(VLOOKUP(M195,S6M5!$B$1:$C$161,2,0),0)</f>
        <v>0</v>
      </c>
      <c r="Z195" s="29">
        <f>IFERROR(VLOOKUP(O195,S6M6!$B$1:$C$161,2,0),0)</f>
        <v>0</v>
      </c>
      <c r="AA195" s="29">
        <f>IFERROR(VLOOKUP(Q195,S6M7!$B$1:$C$161,2,0),0)</f>
        <v>0</v>
      </c>
      <c r="AB195" s="29">
        <f>IFERROR(VLOOKUP(S195,S6M8!$B$1:$C$161,2,0),0)</f>
        <v>0</v>
      </c>
    </row>
    <row r="196">
      <c r="A196" s="42">
        <v>195.0</v>
      </c>
      <c r="B196" s="40"/>
      <c r="C196" s="26">
        <f t="shared" si="1"/>
        <v>0</v>
      </c>
      <c r="D196" s="27"/>
      <c r="E196" s="28">
        <f>IFERROR(VLOOKUP($B196,S6M1!$A$1:$B$161,2,0),0)</f>
        <v>0</v>
      </c>
      <c r="F196" s="29">
        <f>IFERROR(VLOOKUP(E196,S6M1!$B$1:$C$161,2,0),0)</f>
        <v>0</v>
      </c>
      <c r="G196" s="28">
        <f>IFERROR(VLOOKUP($B196,S6M2!$A$1:$B$161,2,0),0)</f>
        <v>0</v>
      </c>
      <c r="H196" s="29">
        <f>IFERROR(VLOOKUP(G196,S6M2!$B$1:$C$161,2,0),0)</f>
        <v>0</v>
      </c>
      <c r="I196" s="28">
        <f>IFERROR(VLOOKUP($B196,S6M3!$A$1:$B$161,2,0),0)</f>
        <v>0</v>
      </c>
      <c r="J196" s="29">
        <f>IFERROR(VLOOKUP(I196,S6M3!$B$1:$C$161,2,0),0)</f>
        <v>0</v>
      </c>
      <c r="K196" s="28">
        <f>IFERROR(VLOOKUP($B196,S6M4!$A$1:$B$161,2,0),0)</f>
        <v>0</v>
      </c>
      <c r="L196" s="29">
        <f>IFERROR(VLOOKUP(K196,S6M4!$B$1:$C$161,2,0),0)</f>
        <v>0</v>
      </c>
      <c r="M196" s="28">
        <f>IFERROR(VLOOKUP($B196,S6M5!$A$1:$B$161,2,0),0)</f>
        <v>0</v>
      </c>
      <c r="N196" s="29">
        <f>IFERROR(VLOOKUP(M196,S6M5!$B$1:$C$161,2,0),0)</f>
        <v>0</v>
      </c>
      <c r="O196" s="28">
        <f>IFERROR(VLOOKUP($B196,S6M6!$A$1:$B$161,2,0),0)</f>
        <v>0</v>
      </c>
      <c r="P196" s="29">
        <f>IFERROR(VLOOKUP(O196,S6M6!$B$1:$C$161,2,0),0)</f>
        <v>0</v>
      </c>
      <c r="Q196" s="28">
        <f>IFERROR(VLOOKUP($B196,S6M7!$A$1:$B$161,2,0),0)</f>
        <v>0</v>
      </c>
      <c r="R196" s="29">
        <f>IFERROR(VLOOKUP(Q196,S6M7!$B$1:$C$161,2,0),0)</f>
        <v>0</v>
      </c>
      <c r="S196" s="28">
        <f>IFERROR(VLOOKUP($B196,S6M8!$A$1:$B$161,2,0),0)</f>
        <v>0</v>
      </c>
      <c r="T196" s="29">
        <f>IFERROR(VLOOKUP(S196,S6M8!$B$1:$C$161,2,0),0)</f>
        <v>0</v>
      </c>
      <c r="U196" s="29">
        <f>IFERROR(VLOOKUP(E196,S6M1!$B$1:$C$161,2,0),0)</f>
        <v>0</v>
      </c>
      <c r="V196" s="29">
        <f>IFERROR(VLOOKUP(G196,S6M2!$B$1:$C$161,2,0),0)</f>
        <v>0</v>
      </c>
      <c r="W196" s="29">
        <f>IFERROR(VLOOKUP(I196,S6M3!$B$1:$C$161,2,0),0)</f>
        <v>0</v>
      </c>
      <c r="X196" s="29">
        <f>IFERROR(VLOOKUP(K196,S6M4!$B$1:$C$161,2,0),0)</f>
        <v>0</v>
      </c>
      <c r="Y196" s="29">
        <f>IFERROR(VLOOKUP(M196,S6M5!$B$1:$C$161,2,0),0)</f>
        <v>0</v>
      </c>
      <c r="Z196" s="29">
        <f>IFERROR(VLOOKUP(O196,S6M6!$B$1:$C$161,2,0),0)</f>
        <v>0</v>
      </c>
      <c r="AA196" s="29">
        <f>IFERROR(VLOOKUP(Q196,S6M7!$B$1:$C$161,2,0),0)</f>
        <v>0</v>
      </c>
      <c r="AB196" s="29">
        <f>IFERROR(VLOOKUP(S196,S6M8!$B$1:$C$161,2,0),0)</f>
        <v>0</v>
      </c>
    </row>
    <row r="197">
      <c r="A197" s="43">
        <v>196.0</v>
      </c>
      <c r="B197" s="40"/>
      <c r="C197" s="26">
        <f t="shared" si="1"/>
        <v>0</v>
      </c>
      <c r="D197" s="27"/>
      <c r="E197" s="28">
        <f>IFERROR(VLOOKUP($B197,S6M1!$A$1:$B$161,2,0),0)</f>
        <v>0</v>
      </c>
      <c r="F197" s="29">
        <f>IFERROR(VLOOKUP(E197,S6M1!$B$1:$C$161,2,0),0)</f>
        <v>0</v>
      </c>
      <c r="G197" s="28">
        <f>IFERROR(VLOOKUP($B197,S6M2!$A$1:$B$161,2,0),0)</f>
        <v>0</v>
      </c>
      <c r="H197" s="29">
        <f>IFERROR(VLOOKUP(G197,S6M2!$B$1:$C$161,2,0),0)</f>
        <v>0</v>
      </c>
      <c r="I197" s="28">
        <f>IFERROR(VLOOKUP($B197,S6M3!$A$1:$B$161,2,0),0)</f>
        <v>0</v>
      </c>
      <c r="J197" s="29">
        <f>IFERROR(VLOOKUP(I197,S6M3!$B$1:$C$161,2,0),0)</f>
        <v>0</v>
      </c>
      <c r="K197" s="28">
        <f>IFERROR(VLOOKUP($B197,S6M4!$A$1:$B$161,2,0),0)</f>
        <v>0</v>
      </c>
      <c r="L197" s="29">
        <f>IFERROR(VLOOKUP(K197,S6M4!$B$1:$C$161,2,0),0)</f>
        <v>0</v>
      </c>
      <c r="M197" s="28">
        <f>IFERROR(VLOOKUP($B197,S6M5!$A$1:$B$161,2,0),0)</f>
        <v>0</v>
      </c>
      <c r="N197" s="29">
        <f>IFERROR(VLOOKUP(M197,S6M5!$B$1:$C$161,2,0),0)</f>
        <v>0</v>
      </c>
      <c r="O197" s="28">
        <f>IFERROR(VLOOKUP($B197,S6M6!$A$1:$B$161,2,0),0)</f>
        <v>0</v>
      </c>
      <c r="P197" s="29">
        <f>IFERROR(VLOOKUP(O197,S6M6!$B$1:$C$161,2,0),0)</f>
        <v>0</v>
      </c>
      <c r="Q197" s="28">
        <f>IFERROR(VLOOKUP($B197,S6M7!$A$1:$B$161,2,0),0)</f>
        <v>0</v>
      </c>
      <c r="R197" s="29">
        <f>IFERROR(VLOOKUP(Q197,S6M7!$B$1:$C$161,2,0),0)</f>
        <v>0</v>
      </c>
      <c r="S197" s="28">
        <f>IFERROR(VLOOKUP($B197,S6M8!$A$1:$B$161,2,0),0)</f>
        <v>0</v>
      </c>
      <c r="T197" s="29">
        <f>IFERROR(VLOOKUP(S197,S6M8!$B$1:$C$161,2,0),0)</f>
        <v>0</v>
      </c>
      <c r="U197" s="29">
        <f>IFERROR(VLOOKUP(E197,S6M1!$B$1:$C$161,2,0),0)</f>
        <v>0</v>
      </c>
      <c r="V197" s="29">
        <f>IFERROR(VLOOKUP(G197,S6M2!$B$1:$C$161,2,0),0)</f>
        <v>0</v>
      </c>
      <c r="W197" s="29">
        <f>IFERROR(VLOOKUP(I197,S6M3!$B$1:$C$161,2,0),0)</f>
        <v>0</v>
      </c>
      <c r="X197" s="29">
        <f>IFERROR(VLOOKUP(K197,S6M4!$B$1:$C$161,2,0),0)</f>
        <v>0</v>
      </c>
      <c r="Y197" s="29">
        <f>IFERROR(VLOOKUP(M197,S6M5!$B$1:$C$161,2,0),0)</f>
        <v>0</v>
      </c>
      <c r="Z197" s="29">
        <f>IFERROR(VLOOKUP(O197,S6M6!$B$1:$C$161,2,0),0)</f>
        <v>0</v>
      </c>
      <c r="AA197" s="29">
        <f>IFERROR(VLOOKUP(Q197,S6M7!$B$1:$C$161,2,0),0)</f>
        <v>0</v>
      </c>
      <c r="AB197" s="29">
        <f>IFERROR(VLOOKUP(S197,S6M8!$B$1:$C$161,2,0),0)</f>
        <v>0</v>
      </c>
    </row>
    <row r="198">
      <c r="A198" s="42">
        <v>197.0</v>
      </c>
      <c r="B198" s="40"/>
      <c r="C198" s="26">
        <f t="shared" si="1"/>
        <v>0</v>
      </c>
      <c r="D198" s="27"/>
      <c r="E198" s="28">
        <f>IFERROR(VLOOKUP($B198,S6M1!$A$1:$B$161,2,0),0)</f>
        <v>0</v>
      </c>
      <c r="F198" s="29">
        <f>IFERROR(VLOOKUP(E198,S6M1!$B$1:$C$161,2,0),0)</f>
        <v>0</v>
      </c>
      <c r="G198" s="28">
        <f>IFERROR(VLOOKUP($B198,S6M2!$A$1:$B$161,2,0),0)</f>
        <v>0</v>
      </c>
      <c r="H198" s="29">
        <f>IFERROR(VLOOKUP(G198,S6M2!$B$1:$C$161,2,0),0)</f>
        <v>0</v>
      </c>
      <c r="I198" s="28">
        <f>IFERROR(VLOOKUP($B198,S6M3!$A$1:$B$161,2,0),0)</f>
        <v>0</v>
      </c>
      <c r="J198" s="29">
        <f>IFERROR(VLOOKUP(I198,S6M3!$B$1:$C$161,2,0),0)</f>
        <v>0</v>
      </c>
      <c r="K198" s="28">
        <f>IFERROR(VLOOKUP($B198,S6M4!$A$1:$B$161,2,0),0)</f>
        <v>0</v>
      </c>
      <c r="L198" s="29">
        <f>IFERROR(VLOOKUP(K198,S6M4!$B$1:$C$161,2,0),0)</f>
        <v>0</v>
      </c>
      <c r="M198" s="28">
        <f>IFERROR(VLOOKUP($B198,S6M5!$A$1:$B$161,2,0),0)</f>
        <v>0</v>
      </c>
      <c r="N198" s="29">
        <f>IFERROR(VLOOKUP(M198,S6M5!$B$1:$C$161,2,0),0)</f>
        <v>0</v>
      </c>
      <c r="O198" s="28">
        <f>IFERROR(VLOOKUP($B198,S6M6!$A$1:$B$161,2,0),0)</f>
        <v>0</v>
      </c>
      <c r="P198" s="29">
        <f>IFERROR(VLOOKUP(O198,S6M6!$B$1:$C$161,2,0),0)</f>
        <v>0</v>
      </c>
      <c r="Q198" s="28">
        <f>IFERROR(VLOOKUP($B198,S6M7!$A$1:$B$161,2,0),0)</f>
        <v>0</v>
      </c>
      <c r="R198" s="29">
        <f>IFERROR(VLOOKUP(Q198,S6M7!$B$1:$C$161,2,0),0)</f>
        <v>0</v>
      </c>
      <c r="S198" s="28">
        <f>IFERROR(VLOOKUP($B198,S6M8!$A$1:$B$161,2,0),0)</f>
        <v>0</v>
      </c>
      <c r="T198" s="29">
        <f>IFERROR(VLOOKUP(S198,S6M8!$B$1:$C$161,2,0),0)</f>
        <v>0</v>
      </c>
      <c r="U198" s="29">
        <f>IFERROR(VLOOKUP(E198,S6M1!$B$1:$C$161,2,0),0)</f>
        <v>0</v>
      </c>
      <c r="V198" s="29">
        <f>IFERROR(VLOOKUP(G198,S6M2!$B$1:$C$161,2,0),0)</f>
        <v>0</v>
      </c>
      <c r="W198" s="29">
        <f>IFERROR(VLOOKUP(I198,S6M3!$B$1:$C$161,2,0),0)</f>
        <v>0</v>
      </c>
      <c r="X198" s="29">
        <f>IFERROR(VLOOKUP(K198,S6M4!$B$1:$C$161,2,0),0)</f>
        <v>0</v>
      </c>
      <c r="Y198" s="29">
        <f>IFERROR(VLOOKUP(M198,S6M5!$B$1:$C$161,2,0),0)</f>
        <v>0</v>
      </c>
      <c r="Z198" s="29">
        <f>IFERROR(VLOOKUP(O198,S6M6!$B$1:$C$161,2,0),0)</f>
        <v>0</v>
      </c>
      <c r="AA198" s="29">
        <f>IFERROR(VLOOKUP(Q198,S6M7!$B$1:$C$161,2,0),0)</f>
        <v>0</v>
      </c>
      <c r="AB198" s="29">
        <f>IFERROR(VLOOKUP(S198,S6M8!$B$1:$C$161,2,0),0)</f>
        <v>0</v>
      </c>
    </row>
    <row r="199">
      <c r="A199" s="42">
        <v>198.0</v>
      </c>
      <c r="B199" s="40"/>
      <c r="C199" s="26">
        <f t="shared" si="1"/>
        <v>0</v>
      </c>
      <c r="D199" s="27"/>
      <c r="E199" s="28">
        <f>IFERROR(VLOOKUP($B199,S6M1!$A$1:$B$161,2,0),0)</f>
        <v>0</v>
      </c>
      <c r="F199" s="29">
        <f>IFERROR(VLOOKUP(E199,S6M1!$B$1:$C$161,2,0),0)</f>
        <v>0</v>
      </c>
      <c r="G199" s="28">
        <f>IFERROR(VLOOKUP($B199,S6M2!$A$1:$B$161,2,0),0)</f>
        <v>0</v>
      </c>
      <c r="H199" s="29">
        <f>IFERROR(VLOOKUP(G199,S6M2!$B$1:$C$161,2,0),0)</f>
        <v>0</v>
      </c>
      <c r="I199" s="28">
        <f>IFERROR(VLOOKUP($B199,S6M3!$A$1:$B$161,2,0),0)</f>
        <v>0</v>
      </c>
      <c r="J199" s="29">
        <f>IFERROR(VLOOKUP(I199,S6M3!$B$1:$C$161,2,0),0)</f>
        <v>0</v>
      </c>
      <c r="K199" s="28">
        <f>IFERROR(VLOOKUP($B199,S6M4!$A$1:$B$161,2,0),0)</f>
        <v>0</v>
      </c>
      <c r="L199" s="29">
        <f>IFERROR(VLOOKUP(K199,S6M4!$B$1:$C$161,2,0),0)</f>
        <v>0</v>
      </c>
      <c r="M199" s="28">
        <f>IFERROR(VLOOKUP($B199,S6M5!$A$1:$B$161,2,0),0)</f>
        <v>0</v>
      </c>
      <c r="N199" s="29">
        <f>IFERROR(VLOOKUP(M199,S6M5!$B$1:$C$161,2,0),0)</f>
        <v>0</v>
      </c>
      <c r="O199" s="28">
        <f>IFERROR(VLOOKUP($B199,S6M6!$A$1:$B$161,2,0),0)</f>
        <v>0</v>
      </c>
      <c r="P199" s="29">
        <f>IFERROR(VLOOKUP(O199,S6M6!$B$1:$C$161,2,0),0)</f>
        <v>0</v>
      </c>
      <c r="Q199" s="28">
        <f>IFERROR(VLOOKUP($B199,S6M7!$A$1:$B$161,2,0),0)</f>
        <v>0</v>
      </c>
      <c r="R199" s="29">
        <f>IFERROR(VLOOKUP(Q199,S6M7!$B$1:$C$161,2,0),0)</f>
        <v>0</v>
      </c>
      <c r="S199" s="28">
        <f>IFERROR(VLOOKUP($B199,S6M8!$A$1:$B$161,2,0),0)</f>
        <v>0</v>
      </c>
      <c r="T199" s="29">
        <f>IFERROR(VLOOKUP(S199,S6M8!$B$1:$C$161,2,0),0)</f>
        <v>0</v>
      </c>
      <c r="U199" s="29">
        <f>IFERROR(VLOOKUP(E199,S6M1!$B$1:$C$161,2,0),0)</f>
        <v>0</v>
      </c>
      <c r="V199" s="29">
        <f>IFERROR(VLOOKUP(G199,S6M2!$B$1:$C$161,2,0),0)</f>
        <v>0</v>
      </c>
      <c r="W199" s="29">
        <f>IFERROR(VLOOKUP(I199,S6M3!$B$1:$C$161,2,0),0)</f>
        <v>0</v>
      </c>
      <c r="X199" s="29">
        <f>IFERROR(VLOOKUP(K199,S6M4!$B$1:$C$161,2,0),0)</f>
        <v>0</v>
      </c>
      <c r="Y199" s="29">
        <f>IFERROR(VLOOKUP(M199,S6M5!$B$1:$C$161,2,0),0)</f>
        <v>0</v>
      </c>
      <c r="Z199" s="29">
        <f>IFERROR(VLOOKUP(O199,S6M6!$B$1:$C$161,2,0),0)</f>
        <v>0</v>
      </c>
      <c r="AA199" s="29">
        <f>IFERROR(VLOOKUP(Q199,S6M7!$B$1:$C$161,2,0),0)</f>
        <v>0</v>
      </c>
      <c r="AB199" s="29">
        <f>IFERROR(VLOOKUP(S199,S6M8!$B$1:$C$161,2,0),0)</f>
        <v>0</v>
      </c>
    </row>
    <row r="200">
      <c r="A200" s="43">
        <v>199.0</v>
      </c>
      <c r="B200" s="40"/>
      <c r="C200" s="26">
        <f t="shared" si="1"/>
        <v>0</v>
      </c>
      <c r="D200" s="27"/>
      <c r="E200" s="28">
        <f>IFERROR(VLOOKUP($B200,S6M1!$A$1:$B$161,2,0),0)</f>
        <v>0</v>
      </c>
      <c r="F200" s="29">
        <f>IFERROR(VLOOKUP(E200,S6M1!$B$1:$C$161,2,0),0)</f>
        <v>0</v>
      </c>
      <c r="G200" s="28">
        <f>IFERROR(VLOOKUP($B200,S6M2!$A$1:$B$161,2,0),0)</f>
        <v>0</v>
      </c>
      <c r="H200" s="29">
        <f>IFERROR(VLOOKUP(G200,S6M2!$B$1:$C$161,2,0),0)</f>
        <v>0</v>
      </c>
      <c r="I200" s="28">
        <f>IFERROR(VLOOKUP($B200,S6M3!$A$1:$B$161,2,0),0)</f>
        <v>0</v>
      </c>
      <c r="J200" s="29">
        <f>IFERROR(VLOOKUP(I200,S6M3!$B$1:$C$161,2,0),0)</f>
        <v>0</v>
      </c>
      <c r="K200" s="28">
        <f>IFERROR(VLOOKUP($B200,S6M4!$A$1:$B$161,2,0),0)</f>
        <v>0</v>
      </c>
      <c r="L200" s="29">
        <f>IFERROR(VLOOKUP(K200,S6M4!$B$1:$C$161,2,0),0)</f>
        <v>0</v>
      </c>
      <c r="M200" s="28">
        <f>IFERROR(VLOOKUP($B200,S6M5!$A$1:$B$161,2,0),0)</f>
        <v>0</v>
      </c>
      <c r="N200" s="29">
        <f>IFERROR(VLOOKUP(M200,S6M5!$B$1:$C$161,2,0),0)</f>
        <v>0</v>
      </c>
      <c r="O200" s="28">
        <f>IFERROR(VLOOKUP($B200,S6M6!$A$1:$B$161,2,0),0)</f>
        <v>0</v>
      </c>
      <c r="P200" s="29">
        <f>IFERROR(VLOOKUP(O200,S6M6!$B$1:$C$161,2,0),0)</f>
        <v>0</v>
      </c>
      <c r="Q200" s="28">
        <f>IFERROR(VLOOKUP($B200,S6M7!$A$1:$B$161,2,0),0)</f>
        <v>0</v>
      </c>
      <c r="R200" s="29">
        <f>IFERROR(VLOOKUP(Q200,S6M7!$B$1:$C$161,2,0),0)</f>
        <v>0</v>
      </c>
      <c r="S200" s="28">
        <f>IFERROR(VLOOKUP($B200,S6M8!$A$1:$B$161,2,0),0)</f>
        <v>0</v>
      </c>
      <c r="T200" s="29">
        <f>IFERROR(VLOOKUP(S200,S6M8!$B$1:$C$161,2,0),0)</f>
        <v>0</v>
      </c>
      <c r="U200" s="29">
        <f>IFERROR(VLOOKUP(E200,S6M1!$B$1:$C$161,2,0),0)</f>
        <v>0</v>
      </c>
      <c r="V200" s="29">
        <f>IFERROR(VLOOKUP(G200,S6M2!$B$1:$C$161,2,0),0)</f>
        <v>0</v>
      </c>
      <c r="W200" s="29">
        <f>IFERROR(VLOOKUP(I200,S6M3!$B$1:$C$161,2,0),0)</f>
        <v>0</v>
      </c>
      <c r="X200" s="29">
        <f>IFERROR(VLOOKUP(K200,S6M4!$B$1:$C$161,2,0),0)</f>
        <v>0</v>
      </c>
      <c r="Y200" s="29">
        <f>IFERROR(VLOOKUP(M200,S6M5!$B$1:$C$161,2,0),0)</f>
        <v>0</v>
      </c>
      <c r="Z200" s="29">
        <f>IFERROR(VLOOKUP(O200,S6M6!$B$1:$C$161,2,0),0)</f>
        <v>0</v>
      </c>
      <c r="AA200" s="29">
        <f>IFERROR(VLOOKUP(Q200,S6M7!$B$1:$C$161,2,0),0)</f>
        <v>0</v>
      </c>
      <c r="AB200" s="29">
        <f>IFERROR(VLOOKUP(S200,S6M8!$B$1:$C$161,2,0),0)</f>
        <v>0</v>
      </c>
    </row>
    <row r="201">
      <c r="A201" s="42">
        <v>200.0</v>
      </c>
      <c r="B201" s="40"/>
      <c r="C201" s="26">
        <f t="shared" si="1"/>
        <v>0</v>
      </c>
      <c r="D201" s="27"/>
      <c r="E201" s="28">
        <f>IFERROR(VLOOKUP($B201,S6M1!$A$1:$B$161,2,0),0)</f>
        <v>0</v>
      </c>
      <c r="F201" s="29">
        <f>IFERROR(VLOOKUP(E201,S6M1!$B$1:$C$161,2,0),0)</f>
        <v>0</v>
      </c>
      <c r="G201" s="28">
        <f>IFERROR(VLOOKUP($B201,S6M2!$A$1:$B$161,2,0),0)</f>
        <v>0</v>
      </c>
      <c r="H201" s="29">
        <f>IFERROR(VLOOKUP(G201,S6M2!$B$1:$C$161,2,0),0)</f>
        <v>0</v>
      </c>
      <c r="I201" s="28">
        <f>IFERROR(VLOOKUP($B201,S6M3!$A$1:$B$161,2,0),0)</f>
        <v>0</v>
      </c>
      <c r="J201" s="29">
        <f>IFERROR(VLOOKUP(I201,S6M3!$B$1:$C$161,2,0),0)</f>
        <v>0</v>
      </c>
      <c r="K201" s="28">
        <f>IFERROR(VLOOKUP($B201,S6M4!$A$1:$B$161,2,0),0)</f>
        <v>0</v>
      </c>
      <c r="L201" s="29">
        <f>IFERROR(VLOOKUP(K201,S6M4!$B$1:$C$161,2,0),0)</f>
        <v>0</v>
      </c>
      <c r="M201" s="28">
        <f>IFERROR(VLOOKUP($B201,S6M5!$A$1:$B$161,2,0),0)</f>
        <v>0</v>
      </c>
      <c r="N201" s="29">
        <f>IFERROR(VLOOKUP(M201,S6M5!$B$1:$C$161,2,0),0)</f>
        <v>0</v>
      </c>
      <c r="O201" s="28">
        <f>IFERROR(VLOOKUP($B201,S6M6!$A$1:$B$161,2,0),0)</f>
        <v>0</v>
      </c>
      <c r="P201" s="29">
        <f>IFERROR(VLOOKUP(O201,S6M6!$B$1:$C$161,2,0),0)</f>
        <v>0</v>
      </c>
      <c r="Q201" s="28">
        <f>IFERROR(VLOOKUP($B201,S6M7!$A$1:$B$161,2,0),0)</f>
        <v>0</v>
      </c>
      <c r="R201" s="29">
        <f>IFERROR(VLOOKUP(Q201,S6M7!$B$1:$C$161,2,0),0)</f>
        <v>0</v>
      </c>
      <c r="S201" s="28">
        <f>IFERROR(VLOOKUP($B201,S6M8!$A$1:$B$161,2,0),0)</f>
        <v>0</v>
      </c>
      <c r="T201" s="29">
        <f>IFERROR(VLOOKUP(S201,S6M8!$B$1:$C$161,2,0),0)</f>
        <v>0</v>
      </c>
      <c r="U201" s="29">
        <f>IFERROR(VLOOKUP(E201,S6M1!$B$1:$C$161,2,0),0)</f>
        <v>0</v>
      </c>
      <c r="V201" s="29">
        <f>IFERROR(VLOOKUP(G201,S6M2!$B$1:$C$161,2,0),0)</f>
        <v>0</v>
      </c>
      <c r="W201" s="29">
        <f>IFERROR(VLOOKUP(I201,S6M3!$B$1:$C$161,2,0),0)</f>
        <v>0</v>
      </c>
      <c r="X201" s="29">
        <f>IFERROR(VLOOKUP(K201,S6M4!$B$1:$C$161,2,0),0)</f>
        <v>0</v>
      </c>
      <c r="Y201" s="29">
        <f>IFERROR(VLOOKUP(M201,S6M5!$B$1:$C$161,2,0),0)</f>
        <v>0</v>
      </c>
      <c r="Z201" s="29">
        <f>IFERROR(VLOOKUP(O201,S6M6!$B$1:$C$161,2,0),0)</f>
        <v>0</v>
      </c>
      <c r="AA201" s="29">
        <f>IFERROR(VLOOKUP(Q201,S6M7!$B$1:$C$161,2,0),0)</f>
        <v>0</v>
      </c>
      <c r="AB201" s="29">
        <f>IFERROR(VLOOKUP(S201,S6M8!$B$1:$C$161,2,0),0)</f>
        <v>0</v>
      </c>
    </row>
    <row r="202">
      <c r="A202" s="43">
        <v>201.0</v>
      </c>
      <c r="B202" s="40"/>
      <c r="C202" s="26">
        <f t="shared" si="1"/>
        <v>0</v>
      </c>
      <c r="D202" s="27"/>
      <c r="E202" s="28">
        <f>IFERROR(VLOOKUP($B202,S6M1!$A$1:$B$161,2,0),0)</f>
        <v>0</v>
      </c>
      <c r="F202" s="29">
        <f>IFERROR(VLOOKUP(E202,S6M1!$B$1:$C$161,2,0),0)</f>
        <v>0</v>
      </c>
      <c r="G202" s="28">
        <f>IFERROR(VLOOKUP($B202,S6M2!$A$1:$B$161,2,0),0)</f>
        <v>0</v>
      </c>
      <c r="H202" s="29">
        <f>IFERROR(VLOOKUP(G202,S6M2!$B$1:$C$161,2,0),0)</f>
        <v>0</v>
      </c>
      <c r="I202" s="28">
        <f>IFERROR(VLOOKUP($B202,S6M3!$A$1:$B$161,2,0),0)</f>
        <v>0</v>
      </c>
      <c r="J202" s="29">
        <f>IFERROR(VLOOKUP(I202,S6M3!$B$1:$C$161,2,0),0)</f>
        <v>0</v>
      </c>
      <c r="K202" s="28">
        <f>IFERROR(VLOOKUP($B202,S6M4!$A$1:$B$161,2,0),0)</f>
        <v>0</v>
      </c>
      <c r="L202" s="29">
        <f>IFERROR(VLOOKUP(K202,S6M4!$B$1:$C$161,2,0),0)</f>
        <v>0</v>
      </c>
      <c r="M202" s="28">
        <f>IFERROR(VLOOKUP($B202,S6M5!$A$1:$B$161,2,0),0)</f>
        <v>0</v>
      </c>
      <c r="N202" s="29">
        <f>IFERROR(VLOOKUP(M202,S6M5!$B$1:$C$161,2,0),0)</f>
        <v>0</v>
      </c>
      <c r="O202" s="28">
        <f>IFERROR(VLOOKUP($B202,S6M6!$A$1:$B$161,2,0),0)</f>
        <v>0</v>
      </c>
      <c r="P202" s="29">
        <f>IFERROR(VLOOKUP(O202,S6M6!$B$1:$C$161,2,0),0)</f>
        <v>0</v>
      </c>
      <c r="Q202" s="28">
        <f>IFERROR(VLOOKUP($B202,S6M7!$A$1:$B$161,2,0),0)</f>
        <v>0</v>
      </c>
      <c r="R202" s="29">
        <f>IFERROR(VLOOKUP(Q202,S6M7!$B$1:$C$161,2,0),0)</f>
        <v>0</v>
      </c>
      <c r="S202" s="28">
        <f>IFERROR(VLOOKUP($B202,S6M8!$A$1:$B$161,2,0),0)</f>
        <v>0</v>
      </c>
      <c r="T202" s="29">
        <f>IFERROR(VLOOKUP(S202,S6M8!$B$1:$C$161,2,0),0)</f>
        <v>0</v>
      </c>
      <c r="U202" s="29">
        <f>IFERROR(VLOOKUP(E202,S6M1!$B$1:$C$161,2,0),0)</f>
        <v>0</v>
      </c>
      <c r="V202" s="29">
        <f>IFERROR(VLOOKUP(G202,S6M2!$B$1:$C$161,2,0),0)</f>
        <v>0</v>
      </c>
      <c r="W202" s="29">
        <f>IFERROR(VLOOKUP(I202,S6M3!$B$1:$C$161,2,0),0)</f>
        <v>0</v>
      </c>
      <c r="X202" s="29">
        <f>IFERROR(VLOOKUP(K202,S6M4!$B$1:$C$161,2,0),0)</f>
        <v>0</v>
      </c>
      <c r="Y202" s="29">
        <f>IFERROR(VLOOKUP(M202,S6M5!$B$1:$C$161,2,0),0)</f>
        <v>0</v>
      </c>
      <c r="Z202" s="29">
        <f>IFERROR(VLOOKUP(O202,S6M6!$B$1:$C$161,2,0),0)</f>
        <v>0</v>
      </c>
      <c r="AA202" s="29">
        <f>IFERROR(VLOOKUP(Q202,S6M7!$B$1:$C$161,2,0),0)</f>
        <v>0</v>
      </c>
      <c r="AB202" s="29">
        <f>IFERROR(VLOOKUP(S202,S6M8!$B$1:$C$161,2,0),0)</f>
        <v>0</v>
      </c>
    </row>
    <row r="203">
      <c r="A203" s="42">
        <v>202.0</v>
      </c>
      <c r="B203" s="40"/>
      <c r="C203" s="26">
        <f t="shared" si="1"/>
        <v>0</v>
      </c>
      <c r="D203" s="27"/>
      <c r="E203" s="28">
        <f>IFERROR(VLOOKUP($B203,S6M1!$A$1:$B$161,2,0),0)</f>
        <v>0</v>
      </c>
      <c r="F203" s="29">
        <f>IFERROR(VLOOKUP(E203,S6M1!$B$1:$C$161,2,0),0)</f>
        <v>0</v>
      </c>
      <c r="G203" s="28">
        <f>IFERROR(VLOOKUP($B203,S6M2!$A$1:$B$161,2,0),0)</f>
        <v>0</v>
      </c>
      <c r="H203" s="29">
        <f>IFERROR(VLOOKUP(G203,S6M2!$B$1:$C$161,2,0),0)</f>
        <v>0</v>
      </c>
      <c r="I203" s="28">
        <f>IFERROR(VLOOKUP($B203,S6M3!$A$1:$B$161,2,0),0)</f>
        <v>0</v>
      </c>
      <c r="J203" s="29">
        <f>IFERROR(VLOOKUP(I203,S6M3!$B$1:$C$161,2,0),0)</f>
        <v>0</v>
      </c>
      <c r="K203" s="28">
        <f>IFERROR(VLOOKUP($B203,S6M4!$A$1:$B$161,2,0),0)</f>
        <v>0</v>
      </c>
      <c r="L203" s="29">
        <f>IFERROR(VLOOKUP(K203,S6M4!$B$1:$C$161,2,0),0)</f>
        <v>0</v>
      </c>
      <c r="M203" s="28">
        <f>IFERROR(VLOOKUP($B203,S6M5!$A$1:$B$161,2,0),0)</f>
        <v>0</v>
      </c>
      <c r="N203" s="29">
        <f>IFERROR(VLOOKUP(M203,S6M5!$B$1:$C$161,2,0),0)</f>
        <v>0</v>
      </c>
      <c r="O203" s="28">
        <f>IFERROR(VLOOKUP($B203,S6M6!$A$1:$B$161,2,0),0)</f>
        <v>0</v>
      </c>
      <c r="P203" s="29">
        <f>IFERROR(VLOOKUP(O203,S6M6!$B$1:$C$161,2,0),0)</f>
        <v>0</v>
      </c>
      <c r="Q203" s="28">
        <f>IFERROR(VLOOKUP($B203,S6M7!$A$1:$B$161,2,0),0)</f>
        <v>0</v>
      </c>
      <c r="R203" s="29">
        <f>IFERROR(VLOOKUP(Q203,S6M7!$B$1:$C$161,2,0),0)</f>
        <v>0</v>
      </c>
      <c r="S203" s="28">
        <f>IFERROR(VLOOKUP($B203,S6M8!$A$1:$B$161,2,0),0)</f>
        <v>0</v>
      </c>
      <c r="T203" s="29">
        <f>IFERROR(VLOOKUP(S203,S6M8!$B$1:$C$161,2,0),0)</f>
        <v>0</v>
      </c>
      <c r="U203" s="29">
        <f>IFERROR(VLOOKUP(E203,S6M1!$B$1:$C$161,2,0),0)</f>
        <v>0</v>
      </c>
      <c r="V203" s="29">
        <f>IFERROR(VLOOKUP(G203,S6M2!$B$1:$C$161,2,0),0)</f>
        <v>0</v>
      </c>
      <c r="W203" s="29">
        <f>IFERROR(VLOOKUP(I203,S6M3!$B$1:$C$161,2,0),0)</f>
        <v>0</v>
      </c>
      <c r="X203" s="29">
        <f>IFERROR(VLOOKUP(K203,S6M4!$B$1:$C$161,2,0),0)</f>
        <v>0</v>
      </c>
      <c r="Y203" s="29">
        <f>IFERROR(VLOOKUP(M203,S6M5!$B$1:$C$161,2,0),0)</f>
        <v>0</v>
      </c>
      <c r="Z203" s="29">
        <f>IFERROR(VLOOKUP(O203,S6M6!$B$1:$C$161,2,0),0)</f>
        <v>0</v>
      </c>
      <c r="AA203" s="29">
        <f>IFERROR(VLOOKUP(Q203,S6M7!$B$1:$C$161,2,0),0)</f>
        <v>0</v>
      </c>
      <c r="AB203" s="29">
        <f>IFERROR(VLOOKUP(S203,S6M8!$B$1:$C$161,2,0),0)</f>
        <v>0</v>
      </c>
    </row>
    <row r="204">
      <c r="A204" s="42">
        <v>203.0</v>
      </c>
      <c r="B204" s="40"/>
      <c r="C204" s="26">
        <f t="shared" si="1"/>
        <v>0</v>
      </c>
      <c r="D204" s="27"/>
      <c r="E204" s="28">
        <f>IFERROR(VLOOKUP($B204,S6M1!$A$1:$B$161,2,0),0)</f>
        <v>0</v>
      </c>
      <c r="F204" s="29">
        <f>IFERROR(VLOOKUP(E204,S6M1!$B$1:$C$161,2,0),0)</f>
        <v>0</v>
      </c>
      <c r="G204" s="28">
        <f>IFERROR(VLOOKUP($B204,S6M2!$A$1:$B$161,2,0),0)</f>
        <v>0</v>
      </c>
      <c r="H204" s="29">
        <f>IFERROR(VLOOKUP(G204,S6M2!$B$1:$C$161,2,0),0)</f>
        <v>0</v>
      </c>
      <c r="I204" s="28">
        <f>IFERROR(VLOOKUP($B204,S6M3!$A$1:$B$161,2,0),0)</f>
        <v>0</v>
      </c>
      <c r="J204" s="29">
        <f>IFERROR(VLOOKUP(I204,S6M3!$B$1:$C$161,2,0),0)</f>
        <v>0</v>
      </c>
      <c r="K204" s="28">
        <f>IFERROR(VLOOKUP($B204,S6M4!$A$1:$B$161,2,0),0)</f>
        <v>0</v>
      </c>
      <c r="L204" s="29">
        <f>IFERROR(VLOOKUP(K204,S6M4!$B$1:$C$161,2,0),0)</f>
        <v>0</v>
      </c>
      <c r="M204" s="28">
        <f>IFERROR(VLOOKUP($B204,S6M5!$A$1:$B$161,2,0),0)</f>
        <v>0</v>
      </c>
      <c r="N204" s="29">
        <f>IFERROR(VLOOKUP(M204,S6M5!$B$1:$C$161,2,0),0)</f>
        <v>0</v>
      </c>
      <c r="O204" s="28">
        <f>IFERROR(VLOOKUP($B204,S6M6!$A$1:$B$161,2,0),0)</f>
        <v>0</v>
      </c>
      <c r="P204" s="29">
        <f>IFERROR(VLOOKUP(O204,S6M6!$B$1:$C$161,2,0),0)</f>
        <v>0</v>
      </c>
      <c r="Q204" s="28">
        <f>IFERROR(VLOOKUP($B204,S6M7!$A$1:$B$161,2,0),0)</f>
        <v>0</v>
      </c>
      <c r="R204" s="29">
        <f>IFERROR(VLOOKUP(Q204,S6M7!$B$1:$C$161,2,0),0)</f>
        <v>0</v>
      </c>
      <c r="S204" s="28">
        <f>IFERROR(VLOOKUP($B204,S6M8!$A$1:$B$161,2,0),0)</f>
        <v>0</v>
      </c>
      <c r="T204" s="29">
        <f>IFERROR(VLOOKUP(S204,S6M8!$B$1:$C$161,2,0),0)</f>
        <v>0</v>
      </c>
      <c r="U204" s="29">
        <f>IFERROR(VLOOKUP(E204,S6M1!$B$1:$C$161,2,0),0)</f>
        <v>0</v>
      </c>
      <c r="V204" s="29">
        <f>IFERROR(VLOOKUP(G204,S6M2!$B$1:$C$161,2,0),0)</f>
        <v>0</v>
      </c>
      <c r="W204" s="29">
        <f>IFERROR(VLOOKUP(I204,S6M3!$B$1:$C$161,2,0),0)</f>
        <v>0</v>
      </c>
      <c r="X204" s="29">
        <f>IFERROR(VLOOKUP(K204,S6M4!$B$1:$C$161,2,0),0)</f>
        <v>0</v>
      </c>
      <c r="Y204" s="29">
        <f>IFERROR(VLOOKUP(M204,S6M5!$B$1:$C$161,2,0),0)</f>
        <v>0</v>
      </c>
      <c r="Z204" s="29">
        <f>IFERROR(VLOOKUP(O204,S6M6!$B$1:$C$161,2,0),0)</f>
        <v>0</v>
      </c>
      <c r="AA204" s="29">
        <f>IFERROR(VLOOKUP(Q204,S6M7!$B$1:$C$161,2,0),0)</f>
        <v>0</v>
      </c>
      <c r="AB204" s="29">
        <f>IFERROR(VLOOKUP(S204,S6M8!$B$1:$C$161,2,0),0)</f>
        <v>0</v>
      </c>
    </row>
    <row r="205">
      <c r="A205" s="43">
        <v>204.0</v>
      </c>
      <c r="B205" s="40"/>
      <c r="C205" s="26">
        <f t="shared" si="1"/>
        <v>0</v>
      </c>
      <c r="D205" s="27"/>
      <c r="E205" s="28">
        <f>IFERROR(VLOOKUP($B205,S6M1!$A$1:$B$161,2,0),0)</f>
        <v>0</v>
      </c>
      <c r="F205" s="29">
        <f>IFERROR(VLOOKUP(E205,S6M1!$B$1:$C$161,2,0),0)</f>
        <v>0</v>
      </c>
      <c r="G205" s="28">
        <f>IFERROR(VLOOKUP($B205,S6M2!$A$1:$B$161,2,0),0)</f>
        <v>0</v>
      </c>
      <c r="H205" s="29">
        <f>IFERROR(VLOOKUP(G205,S6M2!$B$1:$C$161,2,0),0)</f>
        <v>0</v>
      </c>
      <c r="I205" s="28">
        <f>IFERROR(VLOOKUP($B205,S6M3!$A$1:$B$161,2,0),0)</f>
        <v>0</v>
      </c>
      <c r="J205" s="29">
        <f>IFERROR(VLOOKUP(I205,S6M3!$B$1:$C$161,2,0),0)</f>
        <v>0</v>
      </c>
      <c r="K205" s="28">
        <f>IFERROR(VLOOKUP($B205,S6M4!$A$1:$B$161,2,0),0)</f>
        <v>0</v>
      </c>
      <c r="L205" s="29">
        <f>IFERROR(VLOOKUP(K205,S6M4!$B$1:$C$161,2,0),0)</f>
        <v>0</v>
      </c>
      <c r="M205" s="28">
        <f>IFERROR(VLOOKUP($B205,S6M5!$A$1:$B$161,2,0),0)</f>
        <v>0</v>
      </c>
      <c r="N205" s="29">
        <f>IFERROR(VLOOKUP(M205,S6M5!$B$1:$C$161,2,0),0)</f>
        <v>0</v>
      </c>
      <c r="O205" s="28">
        <f>IFERROR(VLOOKUP($B205,S6M6!$A$1:$B$161,2,0),0)</f>
        <v>0</v>
      </c>
      <c r="P205" s="29">
        <f>IFERROR(VLOOKUP(O205,S6M6!$B$1:$C$161,2,0),0)</f>
        <v>0</v>
      </c>
      <c r="Q205" s="28">
        <f>IFERROR(VLOOKUP($B205,S6M7!$A$1:$B$161,2,0),0)</f>
        <v>0</v>
      </c>
      <c r="R205" s="29">
        <f>IFERROR(VLOOKUP(Q205,S6M7!$B$1:$C$161,2,0),0)</f>
        <v>0</v>
      </c>
      <c r="S205" s="28">
        <f>IFERROR(VLOOKUP($B205,S6M8!$A$1:$B$161,2,0),0)</f>
        <v>0</v>
      </c>
      <c r="T205" s="29">
        <f>IFERROR(VLOOKUP(S205,S6M8!$B$1:$C$161,2,0),0)</f>
        <v>0</v>
      </c>
      <c r="U205" s="29">
        <f>IFERROR(VLOOKUP(E205,S6M1!$B$1:$C$161,2,0),0)</f>
        <v>0</v>
      </c>
      <c r="V205" s="29">
        <f>IFERROR(VLOOKUP(G205,S6M2!$B$1:$C$161,2,0),0)</f>
        <v>0</v>
      </c>
      <c r="W205" s="29">
        <f>IFERROR(VLOOKUP(I205,S6M3!$B$1:$C$161,2,0),0)</f>
        <v>0</v>
      </c>
      <c r="X205" s="29">
        <f>IFERROR(VLOOKUP(K205,S6M4!$B$1:$C$161,2,0),0)</f>
        <v>0</v>
      </c>
      <c r="Y205" s="29">
        <f>IFERROR(VLOOKUP(M205,S6M5!$B$1:$C$161,2,0),0)</f>
        <v>0</v>
      </c>
      <c r="Z205" s="29">
        <f>IFERROR(VLOOKUP(O205,S6M6!$B$1:$C$161,2,0),0)</f>
        <v>0</v>
      </c>
      <c r="AA205" s="29">
        <f>IFERROR(VLOOKUP(Q205,S6M7!$B$1:$C$161,2,0),0)</f>
        <v>0</v>
      </c>
      <c r="AB205" s="29">
        <f>IFERROR(VLOOKUP(S205,S6M8!$B$1:$C$161,2,0),0)</f>
        <v>0</v>
      </c>
    </row>
    <row r="206">
      <c r="A206" s="42">
        <v>205.0</v>
      </c>
      <c r="B206" s="40"/>
      <c r="C206" s="26">
        <f t="shared" si="1"/>
        <v>0</v>
      </c>
      <c r="D206" s="27"/>
      <c r="E206" s="28">
        <f>IFERROR(VLOOKUP($B206,S6M1!$A$1:$B$161,2,0),0)</f>
        <v>0</v>
      </c>
      <c r="F206" s="29">
        <f>IFERROR(VLOOKUP(E206,S6M1!$B$1:$C$161,2,0),0)</f>
        <v>0</v>
      </c>
      <c r="G206" s="28">
        <f>IFERROR(VLOOKUP($B206,S6M2!$A$1:$B$161,2,0),0)</f>
        <v>0</v>
      </c>
      <c r="H206" s="29">
        <f>IFERROR(VLOOKUP(G206,S6M2!$B$1:$C$161,2,0),0)</f>
        <v>0</v>
      </c>
      <c r="I206" s="28">
        <f>IFERROR(VLOOKUP($B206,S6M3!$A$1:$B$161,2,0),0)</f>
        <v>0</v>
      </c>
      <c r="J206" s="29">
        <f>IFERROR(VLOOKUP(I206,S6M3!$B$1:$C$161,2,0),0)</f>
        <v>0</v>
      </c>
      <c r="K206" s="28">
        <f>IFERROR(VLOOKUP($B206,S6M4!$A$1:$B$161,2,0),0)</f>
        <v>0</v>
      </c>
      <c r="L206" s="29">
        <f>IFERROR(VLOOKUP(K206,S6M4!$B$1:$C$161,2,0),0)</f>
        <v>0</v>
      </c>
      <c r="M206" s="28">
        <f>IFERROR(VLOOKUP($B206,S6M5!$A$1:$B$161,2,0),0)</f>
        <v>0</v>
      </c>
      <c r="N206" s="29">
        <f>IFERROR(VLOOKUP(M206,S6M5!$B$1:$C$161,2,0),0)</f>
        <v>0</v>
      </c>
      <c r="O206" s="28">
        <f>IFERROR(VLOOKUP($B206,S6M6!$A$1:$B$161,2,0),0)</f>
        <v>0</v>
      </c>
      <c r="P206" s="29">
        <f>IFERROR(VLOOKUP(O206,S6M6!$B$1:$C$161,2,0),0)</f>
        <v>0</v>
      </c>
      <c r="Q206" s="28">
        <f>IFERROR(VLOOKUP($B206,S6M7!$A$1:$B$161,2,0),0)</f>
        <v>0</v>
      </c>
      <c r="R206" s="29">
        <f>IFERROR(VLOOKUP(Q206,S6M7!$B$1:$C$161,2,0),0)</f>
        <v>0</v>
      </c>
      <c r="S206" s="28">
        <f>IFERROR(VLOOKUP($B206,S6M8!$A$1:$B$161,2,0),0)</f>
        <v>0</v>
      </c>
      <c r="T206" s="29">
        <f>IFERROR(VLOOKUP(S206,S6M8!$B$1:$C$161,2,0),0)</f>
        <v>0</v>
      </c>
      <c r="U206" s="29">
        <f>IFERROR(VLOOKUP(E206,S6M1!$B$1:$C$161,2,0),0)</f>
        <v>0</v>
      </c>
      <c r="V206" s="29">
        <f>IFERROR(VLOOKUP(G206,S6M2!$B$1:$C$161,2,0),0)</f>
        <v>0</v>
      </c>
      <c r="W206" s="29">
        <f>IFERROR(VLOOKUP(I206,S6M3!$B$1:$C$161,2,0),0)</f>
        <v>0</v>
      </c>
      <c r="X206" s="29">
        <f>IFERROR(VLOOKUP(K206,S6M4!$B$1:$C$161,2,0),0)</f>
        <v>0</v>
      </c>
      <c r="Y206" s="29">
        <f>IFERROR(VLOOKUP(M206,S6M5!$B$1:$C$161,2,0),0)</f>
        <v>0</v>
      </c>
      <c r="Z206" s="29">
        <f>IFERROR(VLOOKUP(O206,S6M6!$B$1:$C$161,2,0),0)</f>
        <v>0</v>
      </c>
      <c r="AA206" s="29">
        <f>IFERROR(VLOOKUP(Q206,S6M7!$B$1:$C$161,2,0),0)</f>
        <v>0</v>
      </c>
      <c r="AB206" s="29">
        <f>IFERROR(VLOOKUP(S206,S6M8!$B$1:$C$161,2,0),0)</f>
        <v>0</v>
      </c>
    </row>
    <row r="207">
      <c r="A207" s="42">
        <v>206.0</v>
      </c>
      <c r="B207" s="40"/>
      <c r="C207" s="26">
        <f t="shared" si="1"/>
        <v>0</v>
      </c>
      <c r="D207" s="27"/>
      <c r="E207" s="28">
        <f>IFERROR(VLOOKUP($B207,S6M1!$A$1:$B$161,2,0),0)</f>
        <v>0</v>
      </c>
      <c r="F207" s="29">
        <f>IFERROR(VLOOKUP(E207,S6M1!$B$1:$C$161,2,0),0)</f>
        <v>0</v>
      </c>
      <c r="G207" s="28">
        <f>IFERROR(VLOOKUP($B207,S6M2!$A$1:$B$161,2,0),0)</f>
        <v>0</v>
      </c>
      <c r="H207" s="29">
        <f>IFERROR(VLOOKUP(G207,S6M2!$B$1:$C$161,2,0),0)</f>
        <v>0</v>
      </c>
      <c r="I207" s="28">
        <f>IFERROR(VLOOKUP($B207,S6M3!$A$1:$B$161,2,0),0)</f>
        <v>0</v>
      </c>
      <c r="J207" s="29">
        <f>IFERROR(VLOOKUP(I207,S6M3!$B$1:$C$161,2,0),0)</f>
        <v>0</v>
      </c>
      <c r="K207" s="28">
        <f>IFERROR(VLOOKUP($B207,S6M4!$A$1:$B$161,2,0),0)</f>
        <v>0</v>
      </c>
      <c r="L207" s="29">
        <f>IFERROR(VLOOKUP(K207,S6M4!$B$1:$C$161,2,0),0)</f>
        <v>0</v>
      </c>
      <c r="M207" s="28">
        <f>IFERROR(VLOOKUP($B207,S6M5!$A$1:$B$161,2,0),0)</f>
        <v>0</v>
      </c>
      <c r="N207" s="29">
        <f>IFERROR(VLOOKUP(M207,S6M5!$B$1:$C$161,2,0),0)</f>
        <v>0</v>
      </c>
      <c r="O207" s="28">
        <f>IFERROR(VLOOKUP($B207,S6M6!$A$1:$B$161,2,0),0)</f>
        <v>0</v>
      </c>
      <c r="P207" s="29">
        <f>IFERROR(VLOOKUP(O207,S6M6!$B$1:$C$161,2,0),0)</f>
        <v>0</v>
      </c>
      <c r="Q207" s="28">
        <f>IFERROR(VLOOKUP($B207,S6M7!$A$1:$B$161,2,0),0)</f>
        <v>0</v>
      </c>
      <c r="R207" s="29">
        <f>IFERROR(VLOOKUP(Q207,S6M7!$B$1:$C$161,2,0),0)</f>
        <v>0</v>
      </c>
      <c r="S207" s="28">
        <f>IFERROR(VLOOKUP($B207,S6M8!$A$1:$B$161,2,0),0)</f>
        <v>0</v>
      </c>
      <c r="T207" s="29">
        <f>IFERROR(VLOOKUP(S207,S6M8!$B$1:$C$161,2,0),0)</f>
        <v>0</v>
      </c>
      <c r="U207" s="29">
        <f>IFERROR(VLOOKUP(E207,S6M1!$B$1:$C$161,2,0),0)</f>
        <v>0</v>
      </c>
      <c r="V207" s="29">
        <f>IFERROR(VLOOKUP(G207,S6M2!$B$1:$C$161,2,0),0)</f>
        <v>0</v>
      </c>
      <c r="W207" s="29">
        <f>IFERROR(VLOOKUP(I207,S6M3!$B$1:$C$161,2,0),0)</f>
        <v>0</v>
      </c>
      <c r="X207" s="29">
        <f>IFERROR(VLOOKUP(K207,S6M4!$B$1:$C$161,2,0),0)</f>
        <v>0</v>
      </c>
      <c r="Y207" s="29">
        <f>IFERROR(VLOOKUP(M207,S6M5!$B$1:$C$161,2,0),0)</f>
        <v>0</v>
      </c>
      <c r="Z207" s="29">
        <f>IFERROR(VLOOKUP(O207,S6M6!$B$1:$C$161,2,0),0)</f>
        <v>0</v>
      </c>
      <c r="AA207" s="29">
        <f>IFERROR(VLOOKUP(Q207,S6M7!$B$1:$C$161,2,0),0)</f>
        <v>0</v>
      </c>
      <c r="AB207" s="29">
        <f>IFERROR(VLOOKUP(S207,S6M8!$B$1:$C$161,2,0),0)</f>
        <v>0</v>
      </c>
    </row>
    <row r="208">
      <c r="A208" s="43">
        <v>207.0</v>
      </c>
      <c r="B208" s="40"/>
      <c r="C208" s="26">
        <f t="shared" si="1"/>
        <v>0</v>
      </c>
      <c r="D208" s="27"/>
      <c r="E208" s="28">
        <f>IFERROR(VLOOKUP($B208,S6M1!$A$1:$B$161,2,0),0)</f>
        <v>0</v>
      </c>
      <c r="F208" s="29">
        <f>IFERROR(VLOOKUP(E208,S6M1!$B$1:$C$161,2,0),0)</f>
        <v>0</v>
      </c>
      <c r="G208" s="28">
        <f>IFERROR(VLOOKUP($B208,S6M2!$A$1:$B$161,2,0),0)</f>
        <v>0</v>
      </c>
      <c r="H208" s="29">
        <f>IFERROR(VLOOKUP(G208,S6M2!$B$1:$C$161,2,0),0)</f>
        <v>0</v>
      </c>
      <c r="I208" s="28">
        <f>IFERROR(VLOOKUP($B208,S6M3!$A$1:$B$161,2,0),0)</f>
        <v>0</v>
      </c>
      <c r="J208" s="29">
        <f>IFERROR(VLOOKUP(I208,S6M3!$B$1:$C$161,2,0),0)</f>
        <v>0</v>
      </c>
      <c r="K208" s="28">
        <f>IFERROR(VLOOKUP($B208,S6M4!$A$1:$B$161,2,0),0)</f>
        <v>0</v>
      </c>
      <c r="L208" s="29">
        <f>IFERROR(VLOOKUP(K208,S6M4!$B$1:$C$161,2,0),0)</f>
        <v>0</v>
      </c>
      <c r="M208" s="28">
        <f>IFERROR(VLOOKUP($B208,S6M5!$A$1:$B$161,2,0),0)</f>
        <v>0</v>
      </c>
      <c r="N208" s="29">
        <f>IFERROR(VLOOKUP(M208,S6M5!$B$1:$C$161,2,0),0)</f>
        <v>0</v>
      </c>
      <c r="O208" s="28">
        <f>IFERROR(VLOOKUP($B208,S6M6!$A$1:$B$161,2,0),0)</f>
        <v>0</v>
      </c>
      <c r="P208" s="29">
        <f>IFERROR(VLOOKUP(O208,S6M6!$B$1:$C$161,2,0),0)</f>
        <v>0</v>
      </c>
      <c r="Q208" s="28">
        <f>IFERROR(VLOOKUP($B208,S6M7!$A$1:$B$161,2,0),0)</f>
        <v>0</v>
      </c>
      <c r="R208" s="29">
        <f>IFERROR(VLOOKUP(Q208,S6M7!$B$1:$C$161,2,0),0)</f>
        <v>0</v>
      </c>
      <c r="S208" s="28">
        <f>IFERROR(VLOOKUP($B208,S6M8!$A$1:$B$161,2,0),0)</f>
        <v>0</v>
      </c>
      <c r="T208" s="29">
        <f>IFERROR(VLOOKUP(S208,S6M8!$B$1:$C$161,2,0),0)</f>
        <v>0</v>
      </c>
      <c r="U208" s="29">
        <f>IFERROR(VLOOKUP(E208,S6M1!$B$1:$C$161,2,0),0)</f>
        <v>0</v>
      </c>
      <c r="V208" s="29">
        <f>IFERROR(VLOOKUP(G208,S6M2!$B$1:$C$161,2,0),0)</f>
        <v>0</v>
      </c>
      <c r="W208" s="29">
        <f>IFERROR(VLOOKUP(I208,S6M3!$B$1:$C$161,2,0),0)</f>
        <v>0</v>
      </c>
      <c r="X208" s="29">
        <f>IFERROR(VLOOKUP(K208,S6M4!$B$1:$C$161,2,0),0)</f>
        <v>0</v>
      </c>
      <c r="Y208" s="29">
        <f>IFERROR(VLOOKUP(M208,S6M5!$B$1:$C$161,2,0),0)</f>
        <v>0</v>
      </c>
      <c r="Z208" s="29">
        <f>IFERROR(VLOOKUP(O208,S6M6!$B$1:$C$161,2,0),0)</f>
        <v>0</v>
      </c>
      <c r="AA208" s="29">
        <f>IFERROR(VLOOKUP(Q208,S6M7!$B$1:$C$161,2,0),0)</f>
        <v>0</v>
      </c>
      <c r="AB208" s="29">
        <f>IFERROR(VLOOKUP(S208,S6M8!$B$1:$C$161,2,0),0)</f>
        <v>0</v>
      </c>
    </row>
    <row r="209">
      <c r="A209" s="42">
        <v>208.0</v>
      </c>
      <c r="B209" s="40"/>
      <c r="C209" s="26">
        <f t="shared" si="1"/>
        <v>0</v>
      </c>
      <c r="D209" s="27"/>
      <c r="E209" s="28">
        <f>IFERROR(VLOOKUP($B209,S6M1!$A$1:$B$161,2,0),0)</f>
        <v>0</v>
      </c>
      <c r="F209" s="29">
        <f>IFERROR(VLOOKUP(E209,S6M1!$B$1:$C$161,2,0),0)</f>
        <v>0</v>
      </c>
      <c r="G209" s="28">
        <f>IFERROR(VLOOKUP($B209,S6M2!$A$1:$B$161,2,0),0)</f>
        <v>0</v>
      </c>
      <c r="H209" s="29">
        <f>IFERROR(VLOOKUP(G209,S6M2!$B$1:$C$161,2,0),0)</f>
        <v>0</v>
      </c>
      <c r="I209" s="28">
        <f>IFERROR(VLOOKUP($B209,S6M3!$A$1:$B$161,2,0),0)</f>
        <v>0</v>
      </c>
      <c r="J209" s="29">
        <f>IFERROR(VLOOKUP(I209,S6M3!$B$1:$C$161,2,0),0)</f>
        <v>0</v>
      </c>
      <c r="K209" s="28">
        <f>IFERROR(VLOOKUP($B209,S6M4!$A$1:$B$161,2,0),0)</f>
        <v>0</v>
      </c>
      <c r="L209" s="29">
        <f>IFERROR(VLOOKUP(K209,S6M4!$B$1:$C$161,2,0),0)</f>
        <v>0</v>
      </c>
      <c r="M209" s="28">
        <f>IFERROR(VLOOKUP($B209,S6M5!$A$1:$B$161,2,0),0)</f>
        <v>0</v>
      </c>
      <c r="N209" s="29">
        <f>IFERROR(VLOOKUP(M209,S6M5!$B$1:$C$161,2,0),0)</f>
        <v>0</v>
      </c>
      <c r="O209" s="28">
        <f>IFERROR(VLOOKUP($B209,S6M6!$A$1:$B$161,2,0),0)</f>
        <v>0</v>
      </c>
      <c r="P209" s="29">
        <f>IFERROR(VLOOKUP(O209,S6M6!$B$1:$C$161,2,0),0)</f>
        <v>0</v>
      </c>
      <c r="Q209" s="28">
        <f>IFERROR(VLOOKUP($B209,S6M7!$A$1:$B$161,2,0),0)</f>
        <v>0</v>
      </c>
      <c r="R209" s="29">
        <f>IFERROR(VLOOKUP(Q209,S6M7!$B$1:$C$161,2,0),0)</f>
        <v>0</v>
      </c>
      <c r="S209" s="28">
        <f>IFERROR(VLOOKUP($B209,S6M8!$A$1:$B$161,2,0),0)</f>
        <v>0</v>
      </c>
      <c r="T209" s="29">
        <f>IFERROR(VLOOKUP(S209,S6M8!$B$1:$C$161,2,0),0)</f>
        <v>0</v>
      </c>
      <c r="U209" s="29">
        <f>IFERROR(VLOOKUP(E209,S6M1!$B$1:$C$161,2,0),0)</f>
        <v>0</v>
      </c>
      <c r="V209" s="29">
        <f>IFERROR(VLOOKUP(G209,S6M2!$B$1:$C$161,2,0),0)</f>
        <v>0</v>
      </c>
      <c r="W209" s="29">
        <f>IFERROR(VLOOKUP(I209,S6M3!$B$1:$C$161,2,0),0)</f>
        <v>0</v>
      </c>
      <c r="X209" s="29">
        <f>IFERROR(VLOOKUP(K209,S6M4!$B$1:$C$161,2,0),0)</f>
        <v>0</v>
      </c>
      <c r="Y209" s="29">
        <f>IFERROR(VLOOKUP(M209,S6M5!$B$1:$C$161,2,0),0)</f>
        <v>0</v>
      </c>
      <c r="Z209" s="29">
        <f>IFERROR(VLOOKUP(O209,S6M6!$B$1:$C$161,2,0),0)</f>
        <v>0</v>
      </c>
      <c r="AA209" s="29">
        <f>IFERROR(VLOOKUP(Q209,S6M7!$B$1:$C$161,2,0),0)</f>
        <v>0</v>
      </c>
      <c r="AB209" s="29">
        <f>IFERROR(VLOOKUP(S209,S6M8!$B$1:$C$161,2,0),0)</f>
        <v>0</v>
      </c>
    </row>
    <row r="210">
      <c r="A210" s="43">
        <v>209.0</v>
      </c>
      <c r="B210" s="40"/>
      <c r="C210" s="26">
        <f t="shared" si="1"/>
        <v>0</v>
      </c>
      <c r="D210" s="27"/>
      <c r="E210" s="28">
        <f>IFERROR(VLOOKUP($B210,S6M1!$A$1:$B$161,2,0),0)</f>
        <v>0</v>
      </c>
      <c r="F210" s="29">
        <f>IFERROR(VLOOKUP(E210,S6M1!$B$1:$C$161,2,0),0)</f>
        <v>0</v>
      </c>
      <c r="G210" s="28">
        <f>IFERROR(VLOOKUP($B210,S6M2!$A$1:$B$161,2,0),0)</f>
        <v>0</v>
      </c>
      <c r="H210" s="29">
        <f>IFERROR(VLOOKUP(G210,S6M2!$B$1:$C$161,2,0),0)</f>
        <v>0</v>
      </c>
      <c r="I210" s="28">
        <f>IFERROR(VLOOKUP($B210,S6M3!$A$1:$B$161,2,0),0)</f>
        <v>0</v>
      </c>
      <c r="J210" s="29">
        <f>IFERROR(VLOOKUP(I210,S6M3!$B$1:$C$161,2,0),0)</f>
        <v>0</v>
      </c>
      <c r="K210" s="28">
        <f>IFERROR(VLOOKUP($B210,S6M4!$A$1:$B$161,2,0),0)</f>
        <v>0</v>
      </c>
      <c r="L210" s="29">
        <f>IFERROR(VLOOKUP(K210,S6M4!$B$1:$C$161,2,0),0)</f>
        <v>0</v>
      </c>
      <c r="M210" s="28">
        <f>IFERROR(VLOOKUP($B210,S6M5!$A$1:$B$161,2,0),0)</f>
        <v>0</v>
      </c>
      <c r="N210" s="29">
        <f>IFERROR(VLOOKUP(M210,S6M5!$B$1:$C$161,2,0),0)</f>
        <v>0</v>
      </c>
      <c r="O210" s="28">
        <f>IFERROR(VLOOKUP($B210,S6M6!$A$1:$B$161,2,0),0)</f>
        <v>0</v>
      </c>
      <c r="P210" s="29">
        <f>IFERROR(VLOOKUP(O210,S6M6!$B$1:$C$161,2,0),0)</f>
        <v>0</v>
      </c>
      <c r="Q210" s="28">
        <f>IFERROR(VLOOKUP($B210,S6M7!$A$1:$B$161,2,0),0)</f>
        <v>0</v>
      </c>
      <c r="R210" s="29">
        <f>IFERROR(VLOOKUP(Q210,S6M7!$B$1:$C$161,2,0),0)</f>
        <v>0</v>
      </c>
      <c r="S210" s="28">
        <f>IFERROR(VLOOKUP($B210,S6M8!$A$1:$B$161,2,0),0)</f>
        <v>0</v>
      </c>
      <c r="T210" s="29">
        <f>IFERROR(VLOOKUP(S210,S6M8!$B$1:$C$161,2,0),0)</f>
        <v>0</v>
      </c>
      <c r="U210" s="29">
        <f>IFERROR(VLOOKUP(E210,S6M1!$B$1:$C$161,2,0),0)</f>
        <v>0</v>
      </c>
      <c r="V210" s="29">
        <f>IFERROR(VLOOKUP(G210,S6M2!$B$1:$C$161,2,0),0)</f>
        <v>0</v>
      </c>
      <c r="W210" s="29">
        <f>IFERROR(VLOOKUP(I210,S6M3!$B$1:$C$161,2,0),0)</f>
        <v>0</v>
      </c>
      <c r="X210" s="29">
        <f>IFERROR(VLOOKUP(K210,S6M4!$B$1:$C$161,2,0),0)</f>
        <v>0</v>
      </c>
      <c r="Y210" s="29">
        <f>IFERROR(VLOOKUP(M210,S6M5!$B$1:$C$161,2,0),0)</f>
        <v>0</v>
      </c>
      <c r="Z210" s="29">
        <f>IFERROR(VLOOKUP(O210,S6M6!$B$1:$C$161,2,0),0)</f>
        <v>0</v>
      </c>
      <c r="AA210" s="29">
        <f>IFERROR(VLOOKUP(Q210,S6M7!$B$1:$C$161,2,0),0)</f>
        <v>0</v>
      </c>
      <c r="AB210" s="29">
        <f>IFERROR(VLOOKUP(S210,S6M8!$B$1:$C$161,2,0),0)</f>
        <v>0</v>
      </c>
    </row>
    <row r="211">
      <c r="A211" s="42">
        <v>210.0</v>
      </c>
      <c r="B211" s="40"/>
      <c r="C211" s="26">
        <f t="shared" si="1"/>
        <v>0</v>
      </c>
      <c r="D211" s="27"/>
      <c r="E211" s="28">
        <f>IFERROR(VLOOKUP($B211,S6M1!$A$1:$B$161,2,0),0)</f>
        <v>0</v>
      </c>
      <c r="F211" s="29">
        <f>IFERROR(VLOOKUP(E211,S6M1!$B$1:$C$161,2,0),0)</f>
        <v>0</v>
      </c>
      <c r="G211" s="28">
        <f>IFERROR(VLOOKUP($B211,S6M2!$A$1:$B$161,2,0),0)</f>
        <v>0</v>
      </c>
      <c r="H211" s="29">
        <f>IFERROR(VLOOKUP(G211,S6M2!$B$1:$C$161,2,0),0)</f>
        <v>0</v>
      </c>
      <c r="I211" s="28">
        <f>IFERROR(VLOOKUP($B211,S6M3!$A$1:$B$161,2,0),0)</f>
        <v>0</v>
      </c>
      <c r="J211" s="29">
        <f>IFERROR(VLOOKUP(I211,S6M3!$B$1:$C$161,2,0),0)</f>
        <v>0</v>
      </c>
      <c r="K211" s="28">
        <f>IFERROR(VLOOKUP($B211,S6M4!$A$1:$B$161,2,0),0)</f>
        <v>0</v>
      </c>
      <c r="L211" s="29">
        <f>IFERROR(VLOOKUP(K211,S6M4!$B$1:$C$161,2,0),0)</f>
        <v>0</v>
      </c>
      <c r="M211" s="28">
        <f>IFERROR(VLOOKUP($B211,S6M5!$A$1:$B$161,2,0),0)</f>
        <v>0</v>
      </c>
      <c r="N211" s="29">
        <f>IFERROR(VLOOKUP(M211,S6M5!$B$1:$C$161,2,0),0)</f>
        <v>0</v>
      </c>
      <c r="O211" s="28">
        <f>IFERROR(VLOOKUP($B211,S6M6!$A$1:$B$161,2,0),0)</f>
        <v>0</v>
      </c>
      <c r="P211" s="29">
        <f>IFERROR(VLOOKUP(O211,S6M6!$B$1:$C$161,2,0),0)</f>
        <v>0</v>
      </c>
      <c r="Q211" s="28">
        <f>IFERROR(VLOOKUP($B211,S6M7!$A$1:$B$161,2,0),0)</f>
        <v>0</v>
      </c>
      <c r="R211" s="29">
        <f>IFERROR(VLOOKUP(Q211,S6M7!$B$1:$C$161,2,0),0)</f>
        <v>0</v>
      </c>
      <c r="S211" s="28">
        <f>IFERROR(VLOOKUP($B211,S6M8!$A$1:$B$161,2,0),0)</f>
        <v>0</v>
      </c>
      <c r="T211" s="29">
        <f>IFERROR(VLOOKUP(S211,S6M8!$B$1:$C$161,2,0),0)</f>
        <v>0</v>
      </c>
      <c r="U211" s="29">
        <f>IFERROR(VLOOKUP(E211,S6M1!$B$1:$C$161,2,0),0)</f>
        <v>0</v>
      </c>
      <c r="V211" s="29">
        <f>IFERROR(VLOOKUP(G211,S6M2!$B$1:$C$161,2,0),0)</f>
        <v>0</v>
      </c>
      <c r="W211" s="29">
        <f>IFERROR(VLOOKUP(I211,S6M3!$B$1:$C$161,2,0),0)</f>
        <v>0</v>
      </c>
      <c r="X211" s="29">
        <f>IFERROR(VLOOKUP(K211,S6M4!$B$1:$C$161,2,0),0)</f>
        <v>0</v>
      </c>
      <c r="Y211" s="29">
        <f>IFERROR(VLOOKUP(M211,S6M5!$B$1:$C$161,2,0),0)</f>
        <v>0</v>
      </c>
      <c r="Z211" s="29">
        <f>IFERROR(VLOOKUP(O211,S6M6!$B$1:$C$161,2,0),0)</f>
        <v>0</v>
      </c>
      <c r="AA211" s="29">
        <f>IFERROR(VLOOKUP(Q211,S6M7!$B$1:$C$161,2,0),0)</f>
        <v>0</v>
      </c>
      <c r="AB211" s="29">
        <f>IFERROR(VLOOKUP(S211,S6M8!$B$1:$C$161,2,0),0)</f>
        <v>0</v>
      </c>
    </row>
    <row r="212">
      <c r="A212" s="42">
        <v>211.0</v>
      </c>
      <c r="B212" s="40"/>
      <c r="C212" s="26">
        <f t="shared" si="1"/>
        <v>0</v>
      </c>
      <c r="D212" s="27"/>
      <c r="E212" s="28">
        <f>IFERROR(VLOOKUP($B212,S6M1!$A$1:$B$161,2,0),0)</f>
        <v>0</v>
      </c>
      <c r="F212" s="29">
        <f>IFERROR(VLOOKUP(E212,S6M1!$B$1:$C$161,2,0),0)</f>
        <v>0</v>
      </c>
      <c r="G212" s="28">
        <f>IFERROR(VLOOKUP($B212,S6M2!$A$1:$B$161,2,0),0)</f>
        <v>0</v>
      </c>
      <c r="H212" s="29">
        <f>IFERROR(VLOOKUP(G212,S6M2!$B$1:$C$161,2,0),0)</f>
        <v>0</v>
      </c>
      <c r="I212" s="28">
        <f>IFERROR(VLOOKUP($B212,S6M3!$A$1:$B$161,2,0),0)</f>
        <v>0</v>
      </c>
      <c r="J212" s="29">
        <f>IFERROR(VLOOKUP(I212,S6M3!$B$1:$C$161,2,0),0)</f>
        <v>0</v>
      </c>
      <c r="K212" s="28">
        <f>IFERROR(VLOOKUP($B212,S6M4!$A$1:$B$161,2,0),0)</f>
        <v>0</v>
      </c>
      <c r="L212" s="29">
        <f>IFERROR(VLOOKUP(K212,S6M4!$B$1:$C$161,2,0),0)</f>
        <v>0</v>
      </c>
      <c r="M212" s="28">
        <f>IFERROR(VLOOKUP($B212,S6M5!$A$1:$B$161,2,0),0)</f>
        <v>0</v>
      </c>
      <c r="N212" s="29">
        <f>IFERROR(VLOOKUP(M212,S6M5!$B$1:$C$161,2,0),0)</f>
        <v>0</v>
      </c>
      <c r="O212" s="28">
        <f>IFERROR(VLOOKUP($B212,S6M6!$A$1:$B$161,2,0),0)</f>
        <v>0</v>
      </c>
      <c r="P212" s="29">
        <f>IFERROR(VLOOKUP(O212,S6M6!$B$1:$C$161,2,0),0)</f>
        <v>0</v>
      </c>
      <c r="Q212" s="28">
        <f>IFERROR(VLOOKUP($B212,S6M7!$A$1:$B$161,2,0),0)</f>
        <v>0</v>
      </c>
      <c r="R212" s="29">
        <f>IFERROR(VLOOKUP(Q212,S6M7!$B$1:$C$161,2,0),0)</f>
        <v>0</v>
      </c>
      <c r="S212" s="28">
        <f>IFERROR(VLOOKUP($B212,S6M8!$A$1:$B$161,2,0),0)</f>
        <v>0</v>
      </c>
      <c r="T212" s="29">
        <f>IFERROR(VLOOKUP(S212,S6M8!$B$1:$C$161,2,0),0)</f>
        <v>0</v>
      </c>
      <c r="U212" s="29">
        <f>IFERROR(VLOOKUP(E212,S6M1!$B$1:$C$161,2,0),0)</f>
        <v>0</v>
      </c>
      <c r="V212" s="29">
        <f>IFERROR(VLOOKUP(G212,S6M2!$B$1:$C$161,2,0),0)</f>
        <v>0</v>
      </c>
      <c r="W212" s="29">
        <f>IFERROR(VLOOKUP(I212,S6M3!$B$1:$C$161,2,0),0)</f>
        <v>0</v>
      </c>
      <c r="X212" s="29">
        <f>IFERROR(VLOOKUP(K212,S6M4!$B$1:$C$161,2,0),0)</f>
        <v>0</v>
      </c>
      <c r="Y212" s="29">
        <f>IFERROR(VLOOKUP(M212,S6M5!$B$1:$C$161,2,0),0)</f>
        <v>0</v>
      </c>
      <c r="Z212" s="29">
        <f>IFERROR(VLOOKUP(O212,S6M6!$B$1:$C$161,2,0),0)</f>
        <v>0</v>
      </c>
      <c r="AA212" s="29">
        <f>IFERROR(VLOOKUP(Q212,S6M7!$B$1:$C$161,2,0),0)</f>
        <v>0</v>
      </c>
      <c r="AB212" s="29">
        <f>IFERROR(VLOOKUP(S212,S6M8!$B$1:$C$161,2,0),0)</f>
        <v>0</v>
      </c>
    </row>
    <row r="213">
      <c r="A213" s="43">
        <v>212.0</v>
      </c>
      <c r="B213" s="40"/>
      <c r="C213" s="26">
        <f t="shared" si="1"/>
        <v>0</v>
      </c>
      <c r="D213" s="27"/>
      <c r="E213" s="28">
        <f>IFERROR(VLOOKUP($B213,S6M1!$A$1:$B$161,2,0),0)</f>
        <v>0</v>
      </c>
      <c r="F213" s="29">
        <f>IFERROR(VLOOKUP(E213,S6M1!$B$1:$C$161,2,0),0)</f>
        <v>0</v>
      </c>
      <c r="G213" s="28">
        <f>IFERROR(VLOOKUP($B213,S6M2!$A$1:$B$161,2,0),0)</f>
        <v>0</v>
      </c>
      <c r="H213" s="29">
        <f>IFERROR(VLOOKUP(G213,S6M2!$B$1:$C$161,2,0),0)</f>
        <v>0</v>
      </c>
      <c r="I213" s="28">
        <f>IFERROR(VLOOKUP($B213,S6M3!$A$1:$B$161,2,0),0)</f>
        <v>0</v>
      </c>
      <c r="J213" s="29">
        <f>IFERROR(VLOOKUP(I213,S6M3!$B$1:$C$161,2,0),0)</f>
        <v>0</v>
      </c>
      <c r="K213" s="28">
        <f>IFERROR(VLOOKUP($B213,S6M4!$A$1:$B$161,2,0),0)</f>
        <v>0</v>
      </c>
      <c r="L213" s="29">
        <f>IFERROR(VLOOKUP(K213,S6M4!$B$1:$C$161,2,0),0)</f>
        <v>0</v>
      </c>
      <c r="M213" s="28">
        <f>IFERROR(VLOOKUP($B213,S6M5!$A$1:$B$161,2,0),0)</f>
        <v>0</v>
      </c>
      <c r="N213" s="29">
        <f>IFERROR(VLOOKUP(M213,S6M5!$B$1:$C$161,2,0),0)</f>
        <v>0</v>
      </c>
      <c r="O213" s="28">
        <f>IFERROR(VLOOKUP($B213,S6M6!$A$1:$B$161,2,0),0)</f>
        <v>0</v>
      </c>
      <c r="P213" s="29">
        <f>IFERROR(VLOOKUP(O213,S6M6!$B$1:$C$161,2,0),0)</f>
        <v>0</v>
      </c>
      <c r="Q213" s="28">
        <f>IFERROR(VLOOKUP($B213,S6M7!$A$1:$B$161,2,0),0)</f>
        <v>0</v>
      </c>
      <c r="R213" s="29">
        <f>IFERROR(VLOOKUP(Q213,S6M7!$B$1:$C$161,2,0),0)</f>
        <v>0</v>
      </c>
      <c r="S213" s="28">
        <f>IFERROR(VLOOKUP($B213,S6M8!$A$1:$B$161,2,0),0)</f>
        <v>0</v>
      </c>
      <c r="T213" s="29">
        <f>IFERROR(VLOOKUP(S213,S6M8!$B$1:$C$161,2,0),0)</f>
        <v>0</v>
      </c>
      <c r="U213" s="29">
        <f>IFERROR(VLOOKUP(E213,S6M1!$B$1:$C$161,2,0),0)</f>
        <v>0</v>
      </c>
      <c r="V213" s="29">
        <f>IFERROR(VLOOKUP(G213,S6M2!$B$1:$C$161,2,0),0)</f>
        <v>0</v>
      </c>
      <c r="W213" s="29">
        <f>IFERROR(VLOOKUP(I213,S6M3!$B$1:$C$161,2,0),0)</f>
        <v>0</v>
      </c>
      <c r="X213" s="29">
        <f>IFERROR(VLOOKUP(K213,S6M4!$B$1:$C$161,2,0),0)</f>
        <v>0</v>
      </c>
      <c r="Y213" s="29">
        <f>IFERROR(VLOOKUP(M213,S6M5!$B$1:$C$161,2,0),0)</f>
        <v>0</v>
      </c>
      <c r="Z213" s="29">
        <f>IFERROR(VLOOKUP(O213,S6M6!$B$1:$C$161,2,0),0)</f>
        <v>0</v>
      </c>
      <c r="AA213" s="29">
        <f>IFERROR(VLOOKUP(Q213,S6M7!$B$1:$C$161,2,0),0)</f>
        <v>0</v>
      </c>
      <c r="AB213" s="29">
        <f>IFERROR(VLOOKUP(S213,S6M8!$B$1:$C$161,2,0),0)</f>
        <v>0</v>
      </c>
    </row>
    <row r="214">
      <c r="A214" s="42">
        <v>213.0</v>
      </c>
      <c r="B214" s="40"/>
      <c r="C214" s="26">
        <f t="shared" si="1"/>
        <v>0</v>
      </c>
      <c r="D214" s="27"/>
      <c r="E214" s="28">
        <f>IFERROR(VLOOKUP($B214,S6M1!$A$1:$B$161,2,0),0)</f>
        <v>0</v>
      </c>
      <c r="F214" s="29">
        <f>IFERROR(VLOOKUP(E214,S6M1!$B$1:$C$161,2,0),0)</f>
        <v>0</v>
      </c>
      <c r="G214" s="28">
        <f>IFERROR(VLOOKUP($B214,S6M2!$A$1:$B$161,2,0),0)</f>
        <v>0</v>
      </c>
      <c r="H214" s="29">
        <f>IFERROR(VLOOKUP(G214,S6M2!$B$1:$C$161,2,0),0)</f>
        <v>0</v>
      </c>
      <c r="I214" s="28">
        <f>IFERROR(VLOOKUP($B214,S6M3!$A$1:$B$161,2,0),0)</f>
        <v>0</v>
      </c>
      <c r="J214" s="29">
        <f>IFERROR(VLOOKUP(I214,S6M3!$B$1:$C$161,2,0),0)</f>
        <v>0</v>
      </c>
      <c r="K214" s="28">
        <f>IFERROR(VLOOKUP($B214,S6M4!$A$1:$B$161,2,0),0)</f>
        <v>0</v>
      </c>
      <c r="L214" s="29">
        <f>IFERROR(VLOOKUP(K214,S6M4!$B$1:$C$161,2,0),0)</f>
        <v>0</v>
      </c>
      <c r="M214" s="28">
        <f>IFERROR(VLOOKUP($B214,S6M5!$A$1:$B$161,2,0),0)</f>
        <v>0</v>
      </c>
      <c r="N214" s="29">
        <f>IFERROR(VLOOKUP(M214,S6M5!$B$1:$C$161,2,0),0)</f>
        <v>0</v>
      </c>
      <c r="O214" s="28">
        <f>IFERROR(VLOOKUP($B214,S6M6!$A$1:$B$161,2,0),0)</f>
        <v>0</v>
      </c>
      <c r="P214" s="29">
        <f>IFERROR(VLOOKUP(O214,S6M6!$B$1:$C$161,2,0),0)</f>
        <v>0</v>
      </c>
      <c r="Q214" s="28">
        <f>IFERROR(VLOOKUP($B214,S6M7!$A$1:$B$161,2,0),0)</f>
        <v>0</v>
      </c>
      <c r="R214" s="29">
        <f>IFERROR(VLOOKUP(Q214,S6M7!$B$1:$C$161,2,0),0)</f>
        <v>0</v>
      </c>
      <c r="S214" s="28">
        <f>IFERROR(VLOOKUP($B214,S6M8!$A$1:$B$161,2,0),0)</f>
        <v>0</v>
      </c>
      <c r="T214" s="29">
        <f>IFERROR(VLOOKUP(S214,S6M8!$B$1:$C$161,2,0),0)</f>
        <v>0</v>
      </c>
      <c r="U214" s="29">
        <f>IFERROR(VLOOKUP(E214,S6M1!$B$1:$C$161,2,0),0)</f>
        <v>0</v>
      </c>
      <c r="V214" s="29">
        <f>IFERROR(VLOOKUP(G214,S6M2!$B$1:$C$161,2,0),0)</f>
        <v>0</v>
      </c>
      <c r="W214" s="29">
        <f>IFERROR(VLOOKUP(I214,S6M3!$B$1:$C$161,2,0),0)</f>
        <v>0</v>
      </c>
      <c r="X214" s="29">
        <f>IFERROR(VLOOKUP(K214,S6M4!$B$1:$C$161,2,0),0)</f>
        <v>0</v>
      </c>
      <c r="Y214" s="29">
        <f>IFERROR(VLOOKUP(M214,S6M5!$B$1:$C$161,2,0),0)</f>
        <v>0</v>
      </c>
      <c r="Z214" s="29">
        <f>IFERROR(VLOOKUP(O214,S6M6!$B$1:$C$161,2,0),0)</f>
        <v>0</v>
      </c>
      <c r="AA214" s="29">
        <f>IFERROR(VLOOKUP(Q214,S6M7!$B$1:$C$161,2,0),0)</f>
        <v>0</v>
      </c>
      <c r="AB214" s="29">
        <f>IFERROR(VLOOKUP(S214,S6M8!$B$1:$C$161,2,0),0)</f>
        <v>0</v>
      </c>
    </row>
    <row r="215">
      <c r="A215" s="42">
        <v>214.0</v>
      </c>
      <c r="B215" s="40"/>
      <c r="C215" s="26">
        <f t="shared" si="1"/>
        <v>0</v>
      </c>
      <c r="D215" s="27"/>
      <c r="E215" s="28">
        <f>IFERROR(VLOOKUP($B215,S6M1!$A$1:$B$161,2,0),0)</f>
        <v>0</v>
      </c>
      <c r="F215" s="29">
        <f>IFERROR(VLOOKUP(E215,S6M1!$B$1:$C$161,2,0),0)</f>
        <v>0</v>
      </c>
      <c r="G215" s="28">
        <f>IFERROR(VLOOKUP($B215,S6M2!$A$1:$B$161,2,0),0)</f>
        <v>0</v>
      </c>
      <c r="H215" s="29">
        <f>IFERROR(VLOOKUP(G215,S6M2!$B$1:$C$161,2,0),0)</f>
        <v>0</v>
      </c>
      <c r="I215" s="28">
        <f>IFERROR(VLOOKUP($B215,S6M3!$A$1:$B$161,2,0),0)</f>
        <v>0</v>
      </c>
      <c r="J215" s="29">
        <f>IFERROR(VLOOKUP(I215,S6M3!$B$1:$C$161,2,0),0)</f>
        <v>0</v>
      </c>
      <c r="K215" s="28">
        <f>IFERROR(VLOOKUP($B215,S6M4!$A$1:$B$161,2,0),0)</f>
        <v>0</v>
      </c>
      <c r="L215" s="29">
        <f>IFERROR(VLOOKUP(K215,S6M4!$B$1:$C$161,2,0),0)</f>
        <v>0</v>
      </c>
      <c r="M215" s="28">
        <f>IFERROR(VLOOKUP($B215,S6M5!$A$1:$B$161,2,0),0)</f>
        <v>0</v>
      </c>
      <c r="N215" s="29">
        <f>IFERROR(VLOOKUP(M215,S6M5!$B$1:$C$161,2,0),0)</f>
        <v>0</v>
      </c>
      <c r="O215" s="28">
        <f>IFERROR(VLOOKUP($B215,S6M6!$A$1:$B$161,2,0),0)</f>
        <v>0</v>
      </c>
      <c r="P215" s="29">
        <f>IFERROR(VLOOKUP(O215,S6M6!$B$1:$C$161,2,0),0)</f>
        <v>0</v>
      </c>
      <c r="Q215" s="28">
        <f>IFERROR(VLOOKUP($B215,S6M7!$A$1:$B$161,2,0),0)</f>
        <v>0</v>
      </c>
      <c r="R215" s="29">
        <f>IFERROR(VLOOKUP(Q215,S6M7!$B$1:$C$161,2,0),0)</f>
        <v>0</v>
      </c>
      <c r="S215" s="28">
        <f>IFERROR(VLOOKUP($B215,S6M8!$A$1:$B$161,2,0),0)</f>
        <v>0</v>
      </c>
      <c r="T215" s="29">
        <f>IFERROR(VLOOKUP(S215,S6M8!$B$1:$C$161,2,0),0)</f>
        <v>0</v>
      </c>
      <c r="U215" s="29">
        <f>IFERROR(VLOOKUP(E215,S6M1!$B$1:$C$161,2,0),0)</f>
        <v>0</v>
      </c>
      <c r="V215" s="29">
        <f>IFERROR(VLOOKUP(G215,S6M2!$B$1:$C$161,2,0),0)</f>
        <v>0</v>
      </c>
      <c r="W215" s="29">
        <f>IFERROR(VLOOKUP(I215,S6M3!$B$1:$C$161,2,0),0)</f>
        <v>0</v>
      </c>
      <c r="X215" s="29">
        <f>IFERROR(VLOOKUP(K215,S6M4!$B$1:$C$161,2,0),0)</f>
        <v>0</v>
      </c>
      <c r="Y215" s="29">
        <f>IFERROR(VLOOKUP(M215,S6M5!$B$1:$C$161,2,0),0)</f>
        <v>0</v>
      </c>
      <c r="Z215" s="29">
        <f>IFERROR(VLOOKUP(O215,S6M6!$B$1:$C$161,2,0),0)</f>
        <v>0</v>
      </c>
      <c r="AA215" s="29">
        <f>IFERROR(VLOOKUP(Q215,S6M7!$B$1:$C$161,2,0),0)</f>
        <v>0</v>
      </c>
      <c r="AB215" s="29">
        <f>IFERROR(VLOOKUP(S215,S6M8!$B$1:$C$161,2,0),0)</f>
        <v>0</v>
      </c>
    </row>
    <row r="216">
      <c r="A216" s="43">
        <v>215.0</v>
      </c>
      <c r="B216" s="40"/>
      <c r="C216" s="26">
        <f t="shared" si="1"/>
        <v>0</v>
      </c>
      <c r="D216" s="27"/>
      <c r="E216" s="28">
        <f>IFERROR(VLOOKUP($B216,S6M1!$A$1:$B$161,2,0),0)</f>
        <v>0</v>
      </c>
      <c r="F216" s="29">
        <f>IFERROR(VLOOKUP(E216,S6M1!$B$1:$C$161,2,0),0)</f>
        <v>0</v>
      </c>
      <c r="G216" s="28">
        <f>IFERROR(VLOOKUP($B216,S6M2!$A$1:$B$161,2,0),0)</f>
        <v>0</v>
      </c>
      <c r="H216" s="29">
        <f>IFERROR(VLOOKUP(G216,S6M2!$B$1:$C$161,2,0),0)</f>
        <v>0</v>
      </c>
      <c r="I216" s="28">
        <f>IFERROR(VLOOKUP($B216,S6M3!$A$1:$B$161,2,0),0)</f>
        <v>0</v>
      </c>
      <c r="J216" s="29">
        <f>IFERROR(VLOOKUP(I216,S6M3!$B$1:$C$161,2,0),0)</f>
        <v>0</v>
      </c>
      <c r="K216" s="28">
        <f>IFERROR(VLOOKUP($B216,S6M4!$A$1:$B$161,2,0),0)</f>
        <v>0</v>
      </c>
      <c r="L216" s="29">
        <f>IFERROR(VLOOKUP(K216,S6M4!$B$1:$C$161,2,0),0)</f>
        <v>0</v>
      </c>
      <c r="M216" s="28">
        <f>IFERROR(VLOOKUP($B216,S6M5!$A$1:$B$161,2,0),0)</f>
        <v>0</v>
      </c>
      <c r="N216" s="29">
        <f>IFERROR(VLOOKUP(M216,S6M5!$B$1:$C$161,2,0),0)</f>
        <v>0</v>
      </c>
      <c r="O216" s="28">
        <f>IFERROR(VLOOKUP($B216,S6M6!$A$1:$B$161,2,0),0)</f>
        <v>0</v>
      </c>
      <c r="P216" s="29">
        <f>IFERROR(VLOOKUP(O216,S6M6!$B$1:$C$161,2,0),0)</f>
        <v>0</v>
      </c>
      <c r="Q216" s="28">
        <f>IFERROR(VLOOKUP($B216,S6M7!$A$1:$B$161,2,0),0)</f>
        <v>0</v>
      </c>
      <c r="R216" s="29">
        <f>IFERROR(VLOOKUP(Q216,S6M7!$B$1:$C$161,2,0),0)</f>
        <v>0</v>
      </c>
      <c r="S216" s="28">
        <f>IFERROR(VLOOKUP($B216,S6M8!$A$1:$B$161,2,0),0)</f>
        <v>0</v>
      </c>
      <c r="T216" s="29">
        <f>IFERROR(VLOOKUP(S216,S6M8!$B$1:$C$161,2,0),0)</f>
        <v>0</v>
      </c>
      <c r="U216" s="29">
        <f>IFERROR(VLOOKUP(E216,S6M1!$B$1:$C$161,2,0),0)</f>
        <v>0</v>
      </c>
      <c r="V216" s="29">
        <f>IFERROR(VLOOKUP(G216,S6M2!$B$1:$C$161,2,0),0)</f>
        <v>0</v>
      </c>
      <c r="W216" s="29">
        <f>IFERROR(VLOOKUP(I216,S6M3!$B$1:$C$161,2,0),0)</f>
        <v>0</v>
      </c>
      <c r="X216" s="29">
        <f>IFERROR(VLOOKUP(K216,S6M4!$B$1:$C$161,2,0),0)</f>
        <v>0</v>
      </c>
      <c r="Y216" s="29">
        <f>IFERROR(VLOOKUP(M216,S6M5!$B$1:$C$161,2,0),0)</f>
        <v>0</v>
      </c>
      <c r="Z216" s="29">
        <f>IFERROR(VLOOKUP(O216,S6M6!$B$1:$C$161,2,0),0)</f>
        <v>0</v>
      </c>
      <c r="AA216" s="29">
        <f>IFERROR(VLOOKUP(Q216,S6M7!$B$1:$C$161,2,0),0)</f>
        <v>0</v>
      </c>
      <c r="AB216" s="29">
        <f>IFERROR(VLOOKUP(S216,S6M8!$B$1:$C$161,2,0),0)</f>
        <v>0</v>
      </c>
    </row>
    <row r="217">
      <c r="A217" s="42">
        <v>216.0</v>
      </c>
      <c r="B217" s="40"/>
      <c r="C217" s="26">
        <f t="shared" si="1"/>
        <v>0</v>
      </c>
      <c r="D217" s="27"/>
      <c r="E217" s="28">
        <f>IFERROR(VLOOKUP($B217,S6M1!$A$1:$B$161,2,0),0)</f>
        <v>0</v>
      </c>
      <c r="F217" s="29">
        <f>IFERROR(VLOOKUP(E217,S6M1!$B$1:$C$161,2,0),0)</f>
        <v>0</v>
      </c>
      <c r="G217" s="28">
        <f>IFERROR(VLOOKUP($B217,S6M2!$A$1:$B$161,2,0),0)</f>
        <v>0</v>
      </c>
      <c r="H217" s="29">
        <f>IFERROR(VLOOKUP(G217,S6M2!$B$1:$C$161,2,0),0)</f>
        <v>0</v>
      </c>
      <c r="I217" s="28">
        <f>IFERROR(VLOOKUP($B217,S6M3!$A$1:$B$161,2,0),0)</f>
        <v>0</v>
      </c>
      <c r="J217" s="29">
        <f>IFERROR(VLOOKUP(I217,S6M3!$B$1:$C$161,2,0),0)</f>
        <v>0</v>
      </c>
      <c r="K217" s="28">
        <f>IFERROR(VLOOKUP($B217,S6M4!$A$1:$B$161,2,0),0)</f>
        <v>0</v>
      </c>
      <c r="L217" s="29">
        <f>IFERROR(VLOOKUP(K217,S6M4!$B$1:$C$161,2,0),0)</f>
        <v>0</v>
      </c>
      <c r="M217" s="28">
        <f>IFERROR(VLOOKUP($B217,S6M5!$A$1:$B$161,2,0),0)</f>
        <v>0</v>
      </c>
      <c r="N217" s="29">
        <f>IFERROR(VLOOKUP(M217,S6M5!$B$1:$C$161,2,0),0)</f>
        <v>0</v>
      </c>
      <c r="O217" s="28">
        <f>IFERROR(VLOOKUP($B217,S6M6!$A$1:$B$161,2,0),0)</f>
        <v>0</v>
      </c>
      <c r="P217" s="29">
        <f>IFERROR(VLOOKUP(O217,S6M6!$B$1:$C$161,2,0),0)</f>
        <v>0</v>
      </c>
      <c r="Q217" s="28">
        <f>IFERROR(VLOOKUP($B217,S6M7!$A$1:$B$161,2,0),0)</f>
        <v>0</v>
      </c>
      <c r="R217" s="29">
        <f>IFERROR(VLOOKUP(Q217,S6M7!$B$1:$C$161,2,0),0)</f>
        <v>0</v>
      </c>
      <c r="S217" s="28">
        <f>IFERROR(VLOOKUP($B217,S6M8!$A$1:$B$161,2,0),0)</f>
        <v>0</v>
      </c>
      <c r="T217" s="29">
        <f>IFERROR(VLOOKUP(S217,S6M8!$B$1:$C$161,2,0),0)</f>
        <v>0</v>
      </c>
      <c r="U217" s="29">
        <f>IFERROR(VLOOKUP(E217,S6M1!$B$1:$C$161,2,0),0)</f>
        <v>0</v>
      </c>
      <c r="V217" s="29">
        <f>IFERROR(VLOOKUP(G217,S6M2!$B$1:$C$161,2,0),0)</f>
        <v>0</v>
      </c>
      <c r="W217" s="29">
        <f>IFERROR(VLOOKUP(I217,S6M3!$B$1:$C$161,2,0),0)</f>
        <v>0</v>
      </c>
      <c r="X217" s="29">
        <f>IFERROR(VLOOKUP(K217,S6M4!$B$1:$C$161,2,0),0)</f>
        <v>0</v>
      </c>
      <c r="Y217" s="29">
        <f>IFERROR(VLOOKUP(M217,S6M5!$B$1:$C$161,2,0),0)</f>
        <v>0</v>
      </c>
      <c r="Z217" s="29">
        <f>IFERROR(VLOOKUP(O217,S6M6!$B$1:$C$161,2,0),0)</f>
        <v>0</v>
      </c>
      <c r="AA217" s="29">
        <f>IFERROR(VLOOKUP(Q217,S6M7!$B$1:$C$161,2,0),0)</f>
        <v>0</v>
      </c>
      <c r="AB217" s="29">
        <f>IFERROR(VLOOKUP(S217,S6M8!$B$1:$C$161,2,0),0)</f>
        <v>0</v>
      </c>
    </row>
    <row r="218">
      <c r="A218" s="43">
        <v>217.0</v>
      </c>
      <c r="B218" s="40"/>
      <c r="C218" s="26">
        <f t="shared" si="1"/>
        <v>0</v>
      </c>
      <c r="D218" s="27"/>
      <c r="E218" s="28">
        <f>IFERROR(VLOOKUP($B218,S6M1!$A$1:$B$161,2,0),0)</f>
        <v>0</v>
      </c>
      <c r="F218" s="29">
        <f>IFERROR(VLOOKUP(E218,S6M1!$B$1:$C$161,2,0),0)</f>
        <v>0</v>
      </c>
      <c r="G218" s="28">
        <f>IFERROR(VLOOKUP($B218,S6M2!$A$1:$B$161,2,0),0)</f>
        <v>0</v>
      </c>
      <c r="H218" s="29">
        <f>IFERROR(VLOOKUP(G218,S6M2!$B$1:$C$161,2,0),0)</f>
        <v>0</v>
      </c>
      <c r="I218" s="28">
        <f>IFERROR(VLOOKUP($B218,S6M3!$A$1:$B$161,2,0),0)</f>
        <v>0</v>
      </c>
      <c r="J218" s="29">
        <f>IFERROR(VLOOKUP(I218,S6M3!$B$1:$C$161,2,0),0)</f>
        <v>0</v>
      </c>
      <c r="K218" s="28">
        <f>IFERROR(VLOOKUP($B218,S6M4!$A$1:$B$161,2,0),0)</f>
        <v>0</v>
      </c>
      <c r="L218" s="29">
        <f>IFERROR(VLOOKUP(K218,S6M4!$B$1:$C$161,2,0),0)</f>
        <v>0</v>
      </c>
      <c r="M218" s="28">
        <f>IFERROR(VLOOKUP($B218,S6M5!$A$1:$B$161,2,0),0)</f>
        <v>0</v>
      </c>
      <c r="N218" s="29">
        <f>IFERROR(VLOOKUP(M218,S6M5!$B$1:$C$161,2,0),0)</f>
        <v>0</v>
      </c>
      <c r="O218" s="28">
        <f>IFERROR(VLOOKUP($B218,S6M6!$A$1:$B$161,2,0),0)</f>
        <v>0</v>
      </c>
      <c r="P218" s="29">
        <f>IFERROR(VLOOKUP(O218,S6M6!$B$1:$C$161,2,0),0)</f>
        <v>0</v>
      </c>
      <c r="Q218" s="28">
        <f>IFERROR(VLOOKUP($B218,S6M7!$A$1:$B$161,2,0),0)</f>
        <v>0</v>
      </c>
      <c r="R218" s="29">
        <f>IFERROR(VLOOKUP(Q218,S6M7!$B$1:$C$161,2,0),0)</f>
        <v>0</v>
      </c>
      <c r="S218" s="28">
        <f>IFERROR(VLOOKUP($B218,S6M8!$A$1:$B$161,2,0),0)</f>
        <v>0</v>
      </c>
      <c r="T218" s="29">
        <f>IFERROR(VLOOKUP(S218,S6M8!$B$1:$C$161,2,0),0)</f>
        <v>0</v>
      </c>
      <c r="U218" s="29">
        <f>IFERROR(VLOOKUP(E218,S6M1!$B$1:$C$161,2,0),0)</f>
        <v>0</v>
      </c>
      <c r="V218" s="29">
        <f>IFERROR(VLOOKUP(G218,S6M2!$B$1:$C$161,2,0),0)</f>
        <v>0</v>
      </c>
      <c r="W218" s="29">
        <f>IFERROR(VLOOKUP(I218,S6M3!$B$1:$C$161,2,0),0)</f>
        <v>0</v>
      </c>
      <c r="X218" s="29">
        <f>IFERROR(VLOOKUP(K218,S6M4!$B$1:$C$161,2,0),0)</f>
        <v>0</v>
      </c>
      <c r="Y218" s="29">
        <f>IFERROR(VLOOKUP(M218,S6M5!$B$1:$C$161,2,0),0)</f>
        <v>0</v>
      </c>
      <c r="Z218" s="29">
        <f>IFERROR(VLOOKUP(O218,S6M6!$B$1:$C$161,2,0),0)</f>
        <v>0</v>
      </c>
      <c r="AA218" s="29">
        <f>IFERROR(VLOOKUP(Q218,S6M7!$B$1:$C$161,2,0),0)</f>
        <v>0</v>
      </c>
      <c r="AB218" s="29">
        <f>IFERROR(VLOOKUP(S218,S6M8!$B$1:$C$161,2,0),0)</f>
        <v>0</v>
      </c>
    </row>
    <row r="219">
      <c r="A219" s="42">
        <v>218.0</v>
      </c>
      <c r="B219" s="40"/>
      <c r="C219" s="26">
        <f t="shared" si="1"/>
        <v>0</v>
      </c>
      <c r="D219" s="27"/>
      <c r="E219" s="28">
        <f>IFERROR(VLOOKUP($B219,S6M1!$A$1:$B$161,2,0),0)</f>
        <v>0</v>
      </c>
      <c r="F219" s="29">
        <f>IFERROR(VLOOKUP(E219,S6M1!$B$1:$C$161,2,0),0)</f>
        <v>0</v>
      </c>
      <c r="G219" s="28">
        <f>IFERROR(VLOOKUP($B219,S6M2!$A$1:$B$161,2,0),0)</f>
        <v>0</v>
      </c>
      <c r="H219" s="29">
        <f>IFERROR(VLOOKUP(G219,S6M2!$B$1:$C$161,2,0),0)</f>
        <v>0</v>
      </c>
      <c r="I219" s="28">
        <f>IFERROR(VLOOKUP($B219,S6M3!$A$1:$B$161,2,0),0)</f>
        <v>0</v>
      </c>
      <c r="J219" s="29">
        <f>IFERROR(VLOOKUP(I219,S6M3!$B$1:$C$161,2,0),0)</f>
        <v>0</v>
      </c>
      <c r="K219" s="28">
        <f>IFERROR(VLOOKUP($B219,S6M4!$A$1:$B$161,2,0),0)</f>
        <v>0</v>
      </c>
      <c r="L219" s="29">
        <f>IFERROR(VLOOKUP(K219,S6M4!$B$1:$C$161,2,0),0)</f>
        <v>0</v>
      </c>
      <c r="M219" s="28">
        <f>IFERROR(VLOOKUP($B219,S6M5!$A$1:$B$161,2,0),0)</f>
        <v>0</v>
      </c>
      <c r="N219" s="29">
        <f>IFERROR(VLOOKUP(M219,S6M5!$B$1:$C$161,2,0),0)</f>
        <v>0</v>
      </c>
      <c r="O219" s="28">
        <f>IFERROR(VLOOKUP($B219,S6M6!$A$1:$B$161,2,0),0)</f>
        <v>0</v>
      </c>
      <c r="P219" s="29">
        <f>IFERROR(VLOOKUP(O219,S6M6!$B$1:$C$161,2,0),0)</f>
        <v>0</v>
      </c>
      <c r="Q219" s="28">
        <f>IFERROR(VLOOKUP($B219,S6M7!$A$1:$B$161,2,0),0)</f>
        <v>0</v>
      </c>
      <c r="R219" s="29">
        <f>IFERROR(VLOOKUP(Q219,S6M7!$B$1:$C$161,2,0),0)</f>
        <v>0</v>
      </c>
      <c r="S219" s="28">
        <f>IFERROR(VLOOKUP($B219,S6M8!$A$1:$B$161,2,0),0)</f>
        <v>0</v>
      </c>
      <c r="T219" s="29">
        <f>IFERROR(VLOOKUP(S219,S6M8!$B$1:$C$161,2,0),0)</f>
        <v>0</v>
      </c>
      <c r="U219" s="29">
        <f>IFERROR(VLOOKUP(E219,S6M1!$B$1:$C$161,2,0),0)</f>
        <v>0</v>
      </c>
      <c r="V219" s="29">
        <f>IFERROR(VLOOKUP(G219,S6M2!$B$1:$C$161,2,0),0)</f>
        <v>0</v>
      </c>
      <c r="W219" s="29">
        <f>IFERROR(VLOOKUP(I219,S6M3!$B$1:$C$161,2,0),0)</f>
        <v>0</v>
      </c>
      <c r="X219" s="29">
        <f>IFERROR(VLOOKUP(K219,S6M4!$B$1:$C$161,2,0),0)</f>
        <v>0</v>
      </c>
      <c r="Y219" s="29">
        <f>IFERROR(VLOOKUP(M219,S6M5!$B$1:$C$161,2,0),0)</f>
        <v>0</v>
      </c>
      <c r="Z219" s="29">
        <f>IFERROR(VLOOKUP(O219,S6M6!$B$1:$C$161,2,0),0)</f>
        <v>0</v>
      </c>
      <c r="AA219" s="29">
        <f>IFERROR(VLOOKUP(Q219,S6M7!$B$1:$C$161,2,0),0)</f>
        <v>0</v>
      </c>
      <c r="AB219" s="29">
        <f>IFERROR(VLOOKUP(S219,S6M8!$B$1:$C$161,2,0),0)</f>
        <v>0</v>
      </c>
    </row>
    <row r="220">
      <c r="A220" s="42">
        <v>219.0</v>
      </c>
      <c r="B220" s="40"/>
      <c r="C220" s="26">
        <f t="shared" si="1"/>
        <v>0</v>
      </c>
      <c r="D220" s="27"/>
      <c r="E220" s="28">
        <f>IFERROR(VLOOKUP($B220,S6M1!$A$1:$B$161,2,0),0)</f>
        <v>0</v>
      </c>
      <c r="F220" s="29">
        <f>IFERROR(VLOOKUP(E220,S6M1!$B$1:$C$161,2,0),0)</f>
        <v>0</v>
      </c>
      <c r="G220" s="28">
        <f>IFERROR(VLOOKUP($B220,S6M2!$A$1:$B$161,2,0),0)</f>
        <v>0</v>
      </c>
      <c r="H220" s="29">
        <f>IFERROR(VLOOKUP(G220,S6M2!$B$1:$C$161,2,0),0)</f>
        <v>0</v>
      </c>
      <c r="I220" s="28">
        <f>IFERROR(VLOOKUP($B220,S6M3!$A$1:$B$161,2,0),0)</f>
        <v>0</v>
      </c>
      <c r="J220" s="29">
        <f>IFERROR(VLOOKUP(I220,S6M3!$B$1:$C$161,2,0),0)</f>
        <v>0</v>
      </c>
      <c r="K220" s="28">
        <f>IFERROR(VLOOKUP($B220,S6M4!$A$1:$B$161,2,0),0)</f>
        <v>0</v>
      </c>
      <c r="L220" s="29">
        <f>IFERROR(VLOOKUP(K220,S6M4!$B$1:$C$161,2,0),0)</f>
        <v>0</v>
      </c>
      <c r="M220" s="28">
        <f>IFERROR(VLOOKUP($B220,S6M5!$A$1:$B$161,2,0),0)</f>
        <v>0</v>
      </c>
      <c r="N220" s="29">
        <f>IFERROR(VLOOKUP(M220,S6M5!$B$1:$C$161,2,0),0)</f>
        <v>0</v>
      </c>
      <c r="O220" s="28">
        <f>IFERROR(VLOOKUP($B220,S6M6!$A$1:$B$161,2,0),0)</f>
        <v>0</v>
      </c>
      <c r="P220" s="29">
        <f>IFERROR(VLOOKUP(O220,S6M6!$B$1:$C$161,2,0),0)</f>
        <v>0</v>
      </c>
      <c r="Q220" s="28">
        <f>IFERROR(VLOOKUP($B220,S6M7!$A$1:$B$161,2,0),0)</f>
        <v>0</v>
      </c>
      <c r="R220" s="29">
        <f>IFERROR(VLOOKUP(Q220,S6M7!$B$1:$C$161,2,0),0)</f>
        <v>0</v>
      </c>
      <c r="S220" s="28">
        <f>IFERROR(VLOOKUP($B220,S6M8!$A$1:$B$161,2,0),0)</f>
        <v>0</v>
      </c>
      <c r="T220" s="29">
        <f>IFERROR(VLOOKUP(S220,S6M8!$B$1:$C$161,2,0),0)</f>
        <v>0</v>
      </c>
      <c r="U220" s="29">
        <f>IFERROR(VLOOKUP(E220,S6M1!$B$1:$C$161,2,0),0)</f>
        <v>0</v>
      </c>
      <c r="V220" s="29">
        <f>IFERROR(VLOOKUP(G220,S6M2!$B$1:$C$161,2,0),0)</f>
        <v>0</v>
      </c>
      <c r="W220" s="29">
        <f>IFERROR(VLOOKUP(I220,S6M3!$B$1:$C$161,2,0),0)</f>
        <v>0</v>
      </c>
      <c r="X220" s="29">
        <f>IFERROR(VLOOKUP(K220,S6M4!$B$1:$C$161,2,0),0)</f>
        <v>0</v>
      </c>
      <c r="Y220" s="29">
        <f>IFERROR(VLOOKUP(M220,S6M5!$B$1:$C$161,2,0),0)</f>
        <v>0</v>
      </c>
      <c r="Z220" s="29">
        <f>IFERROR(VLOOKUP(O220,S6M6!$B$1:$C$161,2,0),0)</f>
        <v>0</v>
      </c>
      <c r="AA220" s="29">
        <f>IFERROR(VLOOKUP(Q220,S6M7!$B$1:$C$161,2,0),0)</f>
        <v>0</v>
      </c>
      <c r="AB220" s="29">
        <f>IFERROR(VLOOKUP(S220,S6M8!$B$1:$C$161,2,0),0)</f>
        <v>0</v>
      </c>
    </row>
    <row r="221">
      <c r="A221" s="43">
        <v>220.0</v>
      </c>
      <c r="B221" s="40"/>
      <c r="C221" s="26">
        <f t="shared" si="1"/>
        <v>0</v>
      </c>
      <c r="D221" s="27"/>
      <c r="E221" s="28">
        <f>IFERROR(VLOOKUP($B221,S6M1!$A$1:$B$161,2,0),0)</f>
        <v>0</v>
      </c>
      <c r="F221" s="29">
        <f>IFERROR(VLOOKUP(E221,S6M1!$B$1:$C$161,2,0),0)</f>
        <v>0</v>
      </c>
      <c r="G221" s="28">
        <f>IFERROR(VLOOKUP($B221,S6M2!$A$1:$B$161,2,0),0)</f>
        <v>0</v>
      </c>
      <c r="H221" s="29">
        <f>IFERROR(VLOOKUP(G221,S6M2!$B$1:$C$161,2,0),0)</f>
        <v>0</v>
      </c>
      <c r="I221" s="28">
        <f>IFERROR(VLOOKUP($B221,S6M3!$A$1:$B$161,2,0),0)</f>
        <v>0</v>
      </c>
      <c r="J221" s="29">
        <f>IFERROR(VLOOKUP(I221,S6M3!$B$1:$C$161,2,0),0)</f>
        <v>0</v>
      </c>
      <c r="K221" s="28">
        <f>IFERROR(VLOOKUP($B221,S6M4!$A$1:$B$161,2,0),0)</f>
        <v>0</v>
      </c>
      <c r="L221" s="29">
        <f>IFERROR(VLOOKUP(K221,S6M4!$B$1:$C$161,2,0),0)</f>
        <v>0</v>
      </c>
      <c r="M221" s="28">
        <f>IFERROR(VLOOKUP($B221,S6M5!$A$1:$B$161,2,0),0)</f>
        <v>0</v>
      </c>
      <c r="N221" s="29">
        <f>IFERROR(VLOOKUP(M221,S6M5!$B$1:$C$161,2,0),0)</f>
        <v>0</v>
      </c>
      <c r="O221" s="28">
        <f>IFERROR(VLOOKUP($B221,S6M6!$A$1:$B$161,2,0),0)</f>
        <v>0</v>
      </c>
      <c r="P221" s="29">
        <f>IFERROR(VLOOKUP(O221,S6M6!$B$1:$C$161,2,0),0)</f>
        <v>0</v>
      </c>
      <c r="Q221" s="28">
        <f>IFERROR(VLOOKUP($B221,S6M7!$A$1:$B$161,2,0),0)</f>
        <v>0</v>
      </c>
      <c r="R221" s="29">
        <f>IFERROR(VLOOKUP(Q221,S6M7!$B$1:$C$161,2,0),0)</f>
        <v>0</v>
      </c>
      <c r="S221" s="28">
        <f>IFERROR(VLOOKUP($B221,S6M8!$A$1:$B$161,2,0),0)</f>
        <v>0</v>
      </c>
      <c r="T221" s="29">
        <f>IFERROR(VLOOKUP(S221,S6M8!$B$1:$C$161,2,0),0)</f>
        <v>0</v>
      </c>
      <c r="U221" s="29">
        <f>IFERROR(VLOOKUP(E221,S6M1!$B$1:$C$161,2,0),0)</f>
        <v>0</v>
      </c>
      <c r="V221" s="29">
        <f>IFERROR(VLOOKUP(G221,S6M2!$B$1:$C$161,2,0),0)</f>
        <v>0</v>
      </c>
      <c r="W221" s="29">
        <f>IFERROR(VLOOKUP(I221,S6M3!$B$1:$C$161,2,0),0)</f>
        <v>0</v>
      </c>
      <c r="X221" s="29">
        <f>IFERROR(VLOOKUP(K221,S6M4!$B$1:$C$161,2,0),0)</f>
        <v>0</v>
      </c>
      <c r="Y221" s="29">
        <f>IFERROR(VLOOKUP(M221,S6M5!$B$1:$C$161,2,0),0)</f>
        <v>0</v>
      </c>
      <c r="Z221" s="29">
        <f>IFERROR(VLOOKUP(O221,S6M6!$B$1:$C$161,2,0),0)</f>
        <v>0</v>
      </c>
      <c r="AA221" s="29">
        <f>IFERROR(VLOOKUP(Q221,S6M7!$B$1:$C$161,2,0),0)</f>
        <v>0</v>
      </c>
      <c r="AB221" s="29">
        <f>IFERROR(VLOOKUP(S221,S6M8!$B$1:$C$161,2,0),0)</f>
        <v>0</v>
      </c>
    </row>
    <row r="222">
      <c r="A222" s="42">
        <v>221.0</v>
      </c>
      <c r="B222" s="40"/>
      <c r="C222" s="26">
        <f t="shared" si="1"/>
        <v>0</v>
      </c>
      <c r="D222" s="27"/>
      <c r="E222" s="28">
        <f>IFERROR(VLOOKUP($B222,S6M1!$A$1:$B$161,2,0),0)</f>
        <v>0</v>
      </c>
      <c r="F222" s="29">
        <f>IFERROR(VLOOKUP(E222,S6M1!$B$1:$C$161,2,0),0)</f>
        <v>0</v>
      </c>
      <c r="G222" s="28">
        <f>IFERROR(VLOOKUP($B222,S6M2!$A$1:$B$161,2,0),0)</f>
        <v>0</v>
      </c>
      <c r="H222" s="29">
        <f>IFERROR(VLOOKUP(G222,S6M2!$B$1:$C$161,2,0),0)</f>
        <v>0</v>
      </c>
      <c r="I222" s="28">
        <f>IFERROR(VLOOKUP($B222,S6M3!$A$1:$B$161,2,0),0)</f>
        <v>0</v>
      </c>
      <c r="J222" s="29">
        <f>IFERROR(VLOOKUP(I222,S6M3!$B$1:$C$161,2,0),0)</f>
        <v>0</v>
      </c>
      <c r="K222" s="28">
        <f>IFERROR(VLOOKUP($B222,S6M4!$A$1:$B$161,2,0),0)</f>
        <v>0</v>
      </c>
      <c r="L222" s="29">
        <f>IFERROR(VLOOKUP(K222,S6M4!$B$1:$C$161,2,0),0)</f>
        <v>0</v>
      </c>
      <c r="M222" s="28">
        <f>IFERROR(VLOOKUP($B222,S6M5!$A$1:$B$161,2,0),0)</f>
        <v>0</v>
      </c>
      <c r="N222" s="29">
        <f>IFERROR(VLOOKUP(M222,S6M5!$B$1:$C$161,2,0),0)</f>
        <v>0</v>
      </c>
      <c r="O222" s="28">
        <f>IFERROR(VLOOKUP($B222,S6M6!$A$1:$B$161,2,0),0)</f>
        <v>0</v>
      </c>
      <c r="P222" s="29">
        <f>IFERROR(VLOOKUP(O222,S6M6!$B$1:$C$161,2,0),0)</f>
        <v>0</v>
      </c>
      <c r="Q222" s="28">
        <f>IFERROR(VLOOKUP($B222,S6M7!$A$1:$B$161,2,0),0)</f>
        <v>0</v>
      </c>
      <c r="R222" s="29">
        <f>IFERROR(VLOOKUP(Q222,S6M7!$B$1:$C$161,2,0),0)</f>
        <v>0</v>
      </c>
      <c r="S222" s="28">
        <f>IFERROR(VLOOKUP($B222,S6M8!$A$1:$B$161,2,0),0)</f>
        <v>0</v>
      </c>
      <c r="T222" s="29">
        <f>IFERROR(VLOOKUP(S222,S6M8!$B$1:$C$161,2,0),0)</f>
        <v>0</v>
      </c>
      <c r="U222" s="29">
        <f>IFERROR(VLOOKUP(E222,S6M1!$B$1:$C$161,2,0),0)</f>
        <v>0</v>
      </c>
      <c r="V222" s="29">
        <f>IFERROR(VLOOKUP(G222,S6M2!$B$1:$C$161,2,0),0)</f>
        <v>0</v>
      </c>
      <c r="W222" s="29">
        <f>IFERROR(VLOOKUP(I222,S6M3!$B$1:$C$161,2,0),0)</f>
        <v>0</v>
      </c>
      <c r="X222" s="29">
        <f>IFERROR(VLOOKUP(K222,S6M4!$B$1:$C$161,2,0),0)</f>
        <v>0</v>
      </c>
      <c r="Y222" s="29">
        <f>IFERROR(VLOOKUP(M222,S6M5!$B$1:$C$161,2,0),0)</f>
        <v>0</v>
      </c>
      <c r="Z222" s="29">
        <f>IFERROR(VLOOKUP(O222,S6M6!$B$1:$C$161,2,0),0)</f>
        <v>0</v>
      </c>
      <c r="AA222" s="29">
        <f>IFERROR(VLOOKUP(Q222,S6M7!$B$1:$C$161,2,0),0)</f>
        <v>0</v>
      </c>
      <c r="AB222" s="29">
        <f>IFERROR(VLOOKUP(S222,S6M8!$B$1:$C$161,2,0),0)</f>
        <v>0</v>
      </c>
    </row>
    <row r="223">
      <c r="A223" s="42">
        <v>222.0</v>
      </c>
      <c r="B223" s="40"/>
      <c r="C223" s="26">
        <f t="shared" si="1"/>
        <v>0</v>
      </c>
      <c r="D223" s="27"/>
      <c r="E223" s="28">
        <f>IFERROR(VLOOKUP($B223,S6M1!$A$1:$B$161,2,0),0)</f>
        <v>0</v>
      </c>
      <c r="F223" s="29">
        <f>IFERROR(VLOOKUP(E223,S6M1!$B$1:$C$161,2,0),0)</f>
        <v>0</v>
      </c>
      <c r="G223" s="28">
        <f>IFERROR(VLOOKUP($B223,S6M2!$A$1:$B$161,2,0),0)</f>
        <v>0</v>
      </c>
      <c r="H223" s="29">
        <f>IFERROR(VLOOKUP(G223,S6M2!$B$1:$C$161,2,0),0)</f>
        <v>0</v>
      </c>
      <c r="I223" s="28">
        <f>IFERROR(VLOOKUP($B223,S6M3!$A$1:$B$161,2,0),0)</f>
        <v>0</v>
      </c>
      <c r="J223" s="29">
        <f>IFERROR(VLOOKUP(I223,S6M3!$B$1:$C$161,2,0),0)</f>
        <v>0</v>
      </c>
      <c r="K223" s="28">
        <f>IFERROR(VLOOKUP($B223,S6M4!$A$1:$B$161,2,0),0)</f>
        <v>0</v>
      </c>
      <c r="L223" s="29">
        <f>IFERROR(VLOOKUP(K223,S6M4!$B$1:$C$161,2,0),0)</f>
        <v>0</v>
      </c>
      <c r="M223" s="28">
        <f>IFERROR(VLOOKUP($B223,S6M5!$A$1:$B$161,2,0),0)</f>
        <v>0</v>
      </c>
      <c r="N223" s="29">
        <f>IFERROR(VLOOKUP(M223,S6M5!$B$1:$C$161,2,0),0)</f>
        <v>0</v>
      </c>
      <c r="O223" s="28">
        <f>IFERROR(VLOOKUP($B223,S6M6!$A$1:$B$161,2,0),0)</f>
        <v>0</v>
      </c>
      <c r="P223" s="29">
        <f>IFERROR(VLOOKUP(O223,S6M6!$B$1:$C$161,2,0),0)</f>
        <v>0</v>
      </c>
      <c r="Q223" s="28">
        <f>IFERROR(VLOOKUP($B223,S6M7!$A$1:$B$161,2,0),0)</f>
        <v>0</v>
      </c>
      <c r="R223" s="29">
        <f>IFERROR(VLOOKUP(Q223,S6M7!$B$1:$C$161,2,0),0)</f>
        <v>0</v>
      </c>
      <c r="S223" s="28">
        <f>IFERROR(VLOOKUP($B223,S6M8!$A$1:$B$161,2,0),0)</f>
        <v>0</v>
      </c>
      <c r="T223" s="29">
        <f>IFERROR(VLOOKUP(S223,S6M8!$B$1:$C$161,2,0),0)</f>
        <v>0</v>
      </c>
      <c r="U223" s="29">
        <f>IFERROR(VLOOKUP(E223,S6M1!$B$1:$C$161,2,0),0)</f>
        <v>0</v>
      </c>
      <c r="V223" s="29">
        <f>IFERROR(VLOOKUP(G223,S6M2!$B$1:$C$161,2,0),0)</f>
        <v>0</v>
      </c>
      <c r="W223" s="29">
        <f>IFERROR(VLOOKUP(I223,S6M3!$B$1:$C$161,2,0),0)</f>
        <v>0</v>
      </c>
      <c r="X223" s="29">
        <f>IFERROR(VLOOKUP(K223,S6M4!$B$1:$C$161,2,0),0)</f>
        <v>0</v>
      </c>
      <c r="Y223" s="29">
        <f>IFERROR(VLOOKUP(M223,S6M5!$B$1:$C$161,2,0),0)</f>
        <v>0</v>
      </c>
      <c r="Z223" s="29">
        <f>IFERROR(VLOOKUP(O223,S6M6!$B$1:$C$161,2,0),0)</f>
        <v>0</v>
      </c>
      <c r="AA223" s="29">
        <f>IFERROR(VLOOKUP(Q223,S6M7!$B$1:$C$161,2,0),0)</f>
        <v>0</v>
      </c>
      <c r="AB223" s="29">
        <f>IFERROR(VLOOKUP(S223,S6M8!$B$1:$C$161,2,0),0)</f>
        <v>0</v>
      </c>
    </row>
    <row r="224">
      <c r="A224" s="43">
        <v>223.0</v>
      </c>
      <c r="B224" s="40"/>
      <c r="C224" s="26">
        <f t="shared" si="1"/>
        <v>0</v>
      </c>
      <c r="D224" s="27"/>
      <c r="E224" s="28">
        <f>IFERROR(VLOOKUP($B224,S6M1!$A$1:$B$161,2,0),0)</f>
        <v>0</v>
      </c>
      <c r="F224" s="29">
        <f>IFERROR(VLOOKUP(E224,S6M1!$B$1:$C$161,2,0),0)</f>
        <v>0</v>
      </c>
      <c r="G224" s="28">
        <f>IFERROR(VLOOKUP($B224,S6M2!$A$1:$B$161,2,0),0)</f>
        <v>0</v>
      </c>
      <c r="H224" s="29">
        <f>IFERROR(VLOOKUP(G224,S6M2!$B$1:$C$161,2,0),0)</f>
        <v>0</v>
      </c>
      <c r="I224" s="28">
        <f>IFERROR(VLOOKUP($B224,S6M3!$A$1:$B$161,2,0),0)</f>
        <v>0</v>
      </c>
      <c r="J224" s="29">
        <f>IFERROR(VLOOKUP(I224,S6M3!$B$1:$C$161,2,0),0)</f>
        <v>0</v>
      </c>
      <c r="K224" s="28">
        <f>IFERROR(VLOOKUP($B224,S6M4!$A$1:$B$161,2,0),0)</f>
        <v>0</v>
      </c>
      <c r="L224" s="29">
        <f>IFERROR(VLOOKUP(K224,S6M4!$B$1:$C$161,2,0),0)</f>
        <v>0</v>
      </c>
      <c r="M224" s="28">
        <f>IFERROR(VLOOKUP($B224,S6M5!$A$1:$B$161,2,0),0)</f>
        <v>0</v>
      </c>
      <c r="N224" s="29">
        <f>IFERROR(VLOOKUP(M224,S6M5!$B$1:$C$161,2,0),0)</f>
        <v>0</v>
      </c>
      <c r="O224" s="28">
        <f>IFERROR(VLOOKUP($B224,S6M6!$A$1:$B$161,2,0),0)</f>
        <v>0</v>
      </c>
      <c r="P224" s="29">
        <f>IFERROR(VLOOKUP(O224,S6M6!$B$1:$C$161,2,0),0)</f>
        <v>0</v>
      </c>
      <c r="Q224" s="28">
        <f>IFERROR(VLOOKUP($B224,S6M7!$A$1:$B$161,2,0),0)</f>
        <v>0</v>
      </c>
      <c r="R224" s="29">
        <f>IFERROR(VLOOKUP(Q224,S6M7!$B$1:$C$161,2,0),0)</f>
        <v>0</v>
      </c>
      <c r="S224" s="28">
        <f>IFERROR(VLOOKUP($B224,S6M8!$A$1:$B$161,2,0),0)</f>
        <v>0</v>
      </c>
      <c r="T224" s="29">
        <f>IFERROR(VLOOKUP(S224,S6M8!$B$1:$C$161,2,0),0)</f>
        <v>0</v>
      </c>
      <c r="U224" s="29">
        <f>IFERROR(VLOOKUP(E224,S6M1!$B$1:$C$161,2,0),0)</f>
        <v>0</v>
      </c>
      <c r="V224" s="29">
        <f>IFERROR(VLOOKUP(G224,S6M2!$B$1:$C$161,2,0),0)</f>
        <v>0</v>
      </c>
      <c r="W224" s="29">
        <f>IFERROR(VLOOKUP(I224,S6M3!$B$1:$C$161,2,0),0)</f>
        <v>0</v>
      </c>
      <c r="X224" s="29">
        <f>IFERROR(VLOOKUP(K224,S6M4!$B$1:$C$161,2,0),0)</f>
        <v>0</v>
      </c>
      <c r="Y224" s="29">
        <f>IFERROR(VLOOKUP(M224,S6M5!$B$1:$C$161,2,0),0)</f>
        <v>0</v>
      </c>
      <c r="Z224" s="29">
        <f>IFERROR(VLOOKUP(O224,S6M6!$B$1:$C$161,2,0),0)</f>
        <v>0</v>
      </c>
      <c r="AA224" s="29">
        <f>IFERROR(VLOOKUP(Q224,S6M7!$B$1:$C$161,2,0),0)</f>
        <v>0</v>
      </c>
      <c r="AB224" s="29">
        <f>IFERROR(VLOOKUP(S224,S6M8!$B$1:$C$161,2,0),0)</f>
        <v>0</v>
      </c>
    </row>
    <row r="225">
      <c r="A225" s="42">
        <v>224.0</v>
      </c>
      <c r="B225" s="40"/>
      <c r="C225" s="26">
        <f t="shared" si="1"/>
        <v>0</v>
      </c>
      <c r="D225" s="27"/>
      <c r="E225" s="28">
        <f>IFERROR(VLOOKUP($B225,S6M1!$A$1:$B$161,2,0),0)</f>
        <v>0</v>
      </c>
      <c r="F225" s="29">
        <f>IFERROR(VLOOKUP(E225,S6M1!$B$1:$C$161,2,0),0)</f>
        <v>0</v>
      </c>
      <c r="G225" s="28">
        <f>IFERROR(VLOOKUP($B225,S6M2!$A$1:$B$161,2,0),0)</f>
        <v>0</v>
      </c>
      <c r="H225" s="29">
        <f>IFERROR(VLOOKUP(G225,S6M2!$B$1:$C$161,2,0),0)</f>
        <v>0</v>
      </c>
      <c r="I225" s="28">
        <f>IFERROR(VLOOKUP($B225,S6M3!$A$1:$B$161,2,0),0)</f>
        <v>0</v>
      </c>
      <c r="J225" s="29">
        <f>IFERROR(VLOOKUP(I225,S6M3!$B$1:$C$161,2,0),0)</f>
        <v>0</v>
      </c>
      <c r="K225" s="28">
        <f>IFERROR(VLOOKUP($B225,S6M4!$A$1:$B$161,2,0),0)</f>
        <v>0</v>
      </c>
      <c r="L225" s="29">
        <f>IFERROR(VLOOKUP(K225,S6M4!$B$1:$C$161,2,0),0)</f>
        <v>0</v>
      </c>
      <c r="M225" s="28">
        <f>IFERROR(VLOOKUP($B225,S6M5!$A$1:$B$161,2,0),0)</f>
        <v>0</v>
      </c>
      <c r="N225" s="29">
        <f>IFERROR(VLOOKUP(M225,S6M5!$B$1:$C$161,2,0),0)</f>
        <v>0</v>
      </c>
      <c r="O225" s="28">
        <f>IFERROR(VLOOKUP($B225,S6M6!$A$1:$B$161,2,0),0)</f>
        <v>0</v>
      </c>
      <c r="P225" s="29">
        <f>IFERROR(VLOOKUP(O225,S6M6!$B$1:$C$161,2,0),0)</f>
        <v>0</v>
      </c>
      <c r="Q225" s="28">
        <f>IFERROR(VLOOKUP($B225,S6M7!$A$1:$B$161,2,0),0)</f>
        <v>0</v>
      </c>
      <c r="R225" s="29">
        <f>IFERROR(VLOOKUP(Q225,S6M7!$B$1:$C$161,2,0),0)</f>
        <v>0</v>
      </c>
      <c r="S225" s="28">
        <f>IFERROR(VLOOKUP($B225,S6M8!$A$1:$B$161,2,0),0)</f>
        <v>0</v>
      </c>
      <c r="T225" s="29">
        <f>IFERROR(VLOOKUP(S225,S6M8!$B$1:$C$161,2,0),0)</f>
        <v>0</v>
      </c>
      <c r="U225" s="29">
        <f>IFERROR(VLOOKUP(E225,S6M1!$B$1:$C$161,2,0),0)</f>
        <v>0</v>
      </c>
      <c r="V225" s="29">
        <f>IFERROR(VLOOKUP(G225,S6M2!$B$1:$C$161,2,0),0)</f>
        <v>0</v>
      </c>
      <c r="W225" s="29">
        <f>IFERROR(VLOOKUP(I225,S6M3!$B$1:$C$161,2,0),0)</f>
        <v>0</v>
      </c>
      <c r="X225" s="29">
        <f>IFERROR(VLOOKUP(K225,S6M4!$B$1:$C$161,2,0),0)</f>
        <v>0</v>
      </c>
      <c r="Y225" s="29">
        <f>IFERROR(VLOOKUP(M225,S6M5!$B$1:$C$161,2,0),0)</f>
        <v>0</v>
      </c>
      <c r="Z225" s="29">
        <f>IFERROR(VLOOKUP(O225,S6M6!$B$1:$C$161,2,0),0)</f>
        <v>0</v>
      </c>
      <c r="AA225" s="29">
        <f>IFERROR(VLOOKUP(Q225,S6M7!$B$1:$C$161,2,0),0)</f>
        <v>0</v>
      </c>
      <c r="AB225" s="29">
        <f>IFERROR(VLOOKUP(S225,S6M8!$B$1:$C$161,2,0),0)</f>
        <v>0</v>
      </c>
    </row>
    <row r="226">
      <c r="A226" s="43">
        <v>225.0</v>
      </c>
      <c r="B226" s="40"/>
      <c r="C226" s="26">
        <f t="shared" si="1"/>
        <v>0</v>
      </c>
      <c r="D226" s="27"/>
      <c r="E226" s="28">
        <f>IFERROR(VLOOKUP($B226,S6M1!$A$1:$B$161,2,0),0)</f>
        <v>0</v>
      </c>
      <c r="F226" s="29">
        <f>IFERROR(VLOOKUP(E226,S6M1!$B$1:$C$161,2,0),0)</f>
        <v>0</v>
      </c>
      <c r="G226" s="28">
        <f>IFERROR(VLOOKUP($B226,S6M2!$A$1:$B$161,2,0),0)</f>
        <v>0</v>
      </c>
      <c r="H226" s="29">
        <f>IFERROR(VLOOKUP(G226,S6M2!$B$1:$C$161,2,0),0)</f>
        <v>0</v>
      </c>
      <c r="I226" s="28">
        <f>IFERROR(VLOOKUP($B226,S6M3!$A$1:$B$161,2,0),0)</f>
        <v>0</v>
      </c>
      <c r="J226" s="29">
        <f>IFERROR(VLOOKUP(I226,S6M3!$B$1:$C$161,2,0),0)</f>
        <v>0</v>
      </c>
      <c r="K226" s="28">
        <f>IFERROR(VLOOKUP($B226,S6M4!$A$1:$B$161,2,0),0)</f>
        <v>0</v>
      </c>
      <c r="L226" s="29">
        <f>IFERROR(VLOOKUP(K226,S6M4!$B$1:$C$161,2,0),0)</f>
        <v>0</v>
      </c>
      <c r="M226" s="28">
        <f>IFERROR(VLOOKUP($B226,S6M5!$A$1:$B$161,2,0),0)</f>
        <v>0</v>
      </c>
      <c r="N226" s="29">
        <f>IFERROR(VLOOKUP(M226,S6M5!$B$1:$C$161,2,0),0)</f>
        <v>0</v>
      </c>
      <c r="O226" s="28">
        <f>IFERROR(VLOOKUP($B226,S6M6!$A$1:$B$161,2,0),0)</f>
        <v>0</v>
      </c>
      <c r="P226" s="29">
        <f>IFERROR(VLOOKUP(O226,S6M6!$B$1:$C$161,2,0),0)</f>
        <v>0</v>
      </c>
      <c r="Q226" s="28">
        <f>IFERROR(VLOOKUP($B226,S6M7!$A$1:$B$161,2,0),0)</f>
        <v>0</v>
      </c>
      <c r="R226" s="29">
        <f>IFERROR(VLOOKUP(Q226,S6M7!$B$1:$C$161,2,0),0)</f>
        <v>0</v>
      </c>
      <c r="S226" s="28">
        <f>IFERROR(VLOOKUP($B226,S6M8!$A$1:$B$161,2,0),0)</f>
        <v>0</v>
      </c>
      <c r="T226" s="29">
        <f>IFERROR(VLOOKUP(S226,S6M8!$B$1:$C$161,2,0),0)</f>
        <v>0</v>
      </c>
      <c r="U226" s="29">
        <f>IFERROR(VLOOKUP(E226,S6M1!$B$1:$C$161,2,0),0)</f>
        <v>0</v>
      </c>
      <c r="V226" s="29">
        <f>IFERROR(VLOOKUP(G226,S6M2!$B$1:$C$161,2,0),0)</f>
        <v>0</v>
      </c>
      <c r="W226" s="29">
        <f>IFERROR(VLOOKUP(I226,S6M3!$B$1:$C$161,2,0),0)</f>
        <v>0</v>
      </c>
      <c r="X226" s="29">
        <f>IFERROR(VLOOKUP(K226,S6M4!$B$1:$C$161,2,0),0)</f>
        <v>0</v>
      </c>
      <c r="Y226" s="29">
        <f>IFERROR(VLOOKUP(M226,S6M5!$B$1:$C$161,2,0),0)</f>
        <v>0</v>
      </c>
      <c r="Z226" s="29">
        <f>IFERROR(VLOOKUP(O226,S6M6!$B$1:$C$161,2,0),0)</f>
        <v>0</v>
      </c>
      <c r="AA226" s="29">
        <f>IFERROR(VLOOKUP(Q226,S6M7!$B$1:$C$161,2,0),0)</f>
        <v>0</v>
      </c>
      <c r="AB226" s="29">
        <f>IFERROR(VLOOKUP(S226,S6M8!$B$1:$C$161,2,0),0)</f>
        <v>0</v>
      </c>
    </row>
    <row r="227">
      <c r="A227" s="42">
        <v>226.0</v>
      </c>
      <c r="B227" s="40"/>
      <c r="C227" s="26">
        <f t="shared" si="1"/>
        <v>0</v>
      </c>
      <c r="D227" s="27"/>
      <c r="E227" s="28">
        <f>IFERROR(VLOOKUP($B227,S6M1!$A$1:$B$161,2,0),0)</f>
        <v>0</v>
      </c>
      <c r="F227" s="29">
        <f>IFERROR(VLOOKUP(E227,S6M1!$B$1:$C$161,2,0),0)</f>
        <v>0</v>
      </c>
      <c r="G227" s="28">
        <f>IFERROR(VLOOKUP($B227,S6M2!$A$1:$B$161,2,0),0)</f>
        <v>0</v>
      </c>
      <c r="H227" s="29">
        <f>IFERROR(VLOOKUP(G227,S6M2!$B$1:$C$161,2,0),0)</f>
        <v>0</v>
      </c>
      <c r="I227" s="28">
        <f>IFERROR(VLOOKUP($B227,S6M3!$A$1:$B$161,2,0),0)</f>
        <v>0</v>
      </c>
      <c r="J227" s="29">
        <f>IFERROR(VLOOKUP(I227,S6M3!$B$1:$C$161,2,0),0)</f>
        <v>0</v>
      </c>
      <c r="K227" s="28">
        <f>IFERROR(VLOOKUP($B227,S6M4!$A$1:$B$161,2,0),0)</f>
        <v>0</v>
      </c>
      <c r="L227" s="29">
        <f>IFERROR(VLOOKUP(K227,S6M4!$B$1:$C$161,2,0),0)</f>
        <v>0</v>
      </c>
      <c r="M227" s="28">
        <f>IFERROR(VLOOKUP($B227,S6M5!$A$1:$B$161,2,0),0)</f>
        <v>0</v>
      </c>
      <c r="N227" s="29">
        <f>IFERROR(VLOOKUP(M227,S6M5!$B$1:$C$161,2,0),0)</f>
        <v>0</v>
      </c>
      <c r="O227" s="28">
        <f>IFERROR(VLOOKUP($B227,S6M6!$A$1:$B$161,2,0),0)</f>
        <v>0</v>
      </c>
      <c r="P227" s="29">
        <f>IFERROR(VLOOKUP(O227,S6M6!$B$1:$C$161,2,0),0)</f>
        <v>0</v>
      </c>
      <c r="Q227" s="28">
        <f>IFERROR(VLOOKUP($B227,S6M7!$A$1:$B$161,2,0),0)</f>
        <v>0</v>
      </c>
      <c r="R227" s="29">
        <f>IFERROR(VLOOKUP(Q227,S6M7!$B$1:$C$161,2,0),0)</f>
        <v>0</v>
      </c>
      <c r="S227" s="28">
        <f>IFERROR(VLOOKUP($B227,S6M8!$A$1:$B$161,2,0),0)</f>
        <v>0</v>
      </c>
      <c r="T227" s="29">
        <f>IFERROR(VLOOKUP(S227,S6M8!$B$1:$C$161,2,0),0)</f>
        <v>0</v>
      </c>
      <c r="U227" s="29">
        <f>IFERROR(VLOOKUP(E227,S6M1!$B$1:$C$161,2,0),0)</f>
        <v>0</v>
      </c>
      <c r="V227" s="29">
        <f>IFERROR(VLOOKUP(G227,S6M2!$B$1:$C$161,2,0),0)</f>
        <v>0</v>
      </c>
      <c r="W227" s="29">
        <f>IFERROR(VLOOKUP(I227,S6M3!$B$1:$C$161,2,0),0)</f>
        <v>0</v>
      </c>
      <c r="X227" s="29">
        <f>IFERROR(VLOOKUP(K227,S6M4!$B$1:$C$161,2,0),0)</f>
        <v>0</v>
      </c>
      <c r="Y227" s="29">
        <f>IFERROR(VLOOKUP(M227,S6M5!$B$1:$C$161,2,0),0)</f>
        <v>0</v>
      </c>
      <c r="Z227" s="29">
        <f>IFERROR(VLOOKUP(O227,S6M6!$B$1:$C$161,2,0),0)</f>
        <v>0</v>
      </c>
      <c r="AA227" s="29">
        <f>IFERROR(VLOOKUP(Q227,S6M7!$B$1:$C$161,2,0),0)</f>
        <v>0</v>
      </c>
      <c r="AB227" s="29">
        <f>IFERROR(VLOOKUP(S227,S6M8!$B$1:$C$161,2,0),0)</f>
        <v>0</v>
      </c>
    </row>
    <row r="228">
      <c r="A228" s="42">
        <v>227.0</v>
      </c>
      <c r="B228" s="40"/>
      <c r="C228" s="26">
        <f t="shared" si="1"/>
        <v>0</v>
      </c>
      <c r="D228" s="27"/>
      <c r="E228" s="28">
        <f>IFERROR(VLOOKUP($B228,S6M1!$A$1:$B$161,2,0),0)</f>
        <v>0</v>
      </c>
      <c r="F228" s="29">
        <f>IFERROR(VLOOKUP(E228,S6M1!$B$1:$C$161,2,0),0)</f>
        <v>0</v>
      </c>
      <c r="G228" s="28">
        <f>IFERROR(VLOOKUP($B228,S6M2!$A$1:$B$161,2,0),0)</f>
        <v>0</v>
      </c>
      <c r="H228" s="29">
        <f>IFERROR(VLOOKUP(G228,S6M2!$B$1:$C$161,2,0),0)</f>
        <v>0</v>
      </c>
      <c r="I228" s="28">
        <f>IFERROR(VLOOKUP($B228,S6M3!$A$1:$B$161,2,0),0)</f>
        <v>0</v>
      </c>
      <c r="J228" s="29">
        <f>IFERROR(VLOOKUP(I228,S6M3!$B$1:$C$161,2,0),0)</f>
        <v>0</v>
      </c>
      <c r="K228" s="28">
        <f>IFERROR(VLOOKUP($B228,S6M4!$A$1:$B$161,2,0),0)</f>
        <v>0</v>
      </c>
      <c r="L228" s="29">
        <f>IFERROR(VLOOKUP(K228,S6M4!$B$1:$C$161,2,0),0)</f>
        <v>0</v>
      </c>
      <c r="M228" s="28">
        <f>IFERROR(VLOOKUP($B228,S6M5!$A$1:$B$161,2,0),0)</f>
        <v>0</v>
      </c>
      <c r="N228" s="29">
        <f>IFERROR(VLOOKUP(M228,S6M5!$B$1:$C$161,2,0),0)</f>
        <v>0</v>
      </c>
      <c r="O228" s="28">
        <f>IFERROR(VLOOKUP($B228,S6M6!$A$1:$B$161,2,0),0)</f>
        <v>0</v>
      </c>
      <c r="P228" s="29">
        <f>IFERROR(VLOOKUP(O228,S6M6!$B$1:$C$161,2,0),0)</f>
        <v>0</v>
      </c>
      <c r="Q228" s="28">
        <f>IFERROR(VLOOKUP($B228,S6M7!$A$1:$B$161,2,0),0)</f>
        <v>0</v>
      </c>
      <c r="R228" s="29">
        <f>IFERROR(VLOOKUP(Q228,S6M7!$B$1:$C$161,2,0),0)</f>
        <v>0</v>
      </c>
      <c r="S228" s="28">
        <f>IFERROR(VLOOKUP($B228,S6M8!$A$1:$B$161,2,0),0)</f>
        <v>0</v>
      </c>
      <c r="T228" s="29">
        <f>IFERROR(VLOOKUP(S228,S6M8!$B$1:$C$161,2,0),0)</f>
        <v>0</v>
      </c>
      <c r="U228" s="29">
        <f>IFERROR(VLOOKUP(E228,S6M1!$B$1:$C$161,2,0),0)</f>
        <v>0</v>
      </c>
      <c r="V228" s="29">
        <f>IFERROR(VLOOKUP(G228,S6M2!$B$1:$C$161,2,0),0)</f>
        <v>0</v>
      </c>
      <c r="W228" s="29">
        <f>IFERROR(VLOOKUP(I228,S6M3!$B$1:$C$161,2,0),0)</f>
        <v>0</v>
      </c>
      <c r="X228" s="29">
        <f>IFERROR(VLOOKUP(K228,S6M4!$B$1:$C$161,2,0),0)</f>
        <v>0</v>
      </c>
      <c r="Y228" s="29">
        <f>IFERROR(VLOOKUP(M228,S6M5!$B$1:$C$161,2,0),0)</f>
        <v>0</v>
      </c>
      <c r="Z228" s="29">
        <f>IFERROR(VLOOKUP(O228,S6M6!$B$1:$C$161,2,0),0)</f>
        <v>0</v>
      </c>
      <c r="AA228" s="29">
        <f>IFERROR(VLOOKUP(Q228,S6M7!$B$1:$C$161,2,0),0)</f>
        <v>0</v>
      </c>
      <c r="AB228" s="29">
        <f>IFERROR(VLOOKUP(S228,S6M8!$B$1:$C$161,2,0),0)</f>
        <v>0</v>
      </c>
    </row>
    <row r="229">
      <c r="A229" s="43">
        <v>228.0</v>
      </c>
      <c r="B229" s="40"/>
      <c r="C229" s="26">
        <f t="shared" si="1"/>
        <v>0</v>
      </c>
      <c r="D229" s="27"/>
      <c r="E229" s="28">
        <f>IFERROR(VLOOKUP($B229,S6M1!$A$1:$B$161,2,0),0)</f>
        <v>0</v>
      </c>
      <c r="F229" s="29">
        <f>IFERROR(VLOOKUP(E229,S6M1!$B$1:$C$161,2,0),0)</f>
        <v>0</v>
      </c>
      <c r="G229" s="28">
        <f>IFERROR(VLOOKUP($B229,S6M2!$A$1:$B$161,2,0),0)</f>
        <v>0</v>
      </c>
      <c r="H229" s="29">
        <f>IFERROR(VLOOKUP(G229,S6M2!$B$1:$C$161,2,0),0)</f>
        <v>0</v>
      </c>
      <c r="I229" s="28">
        <f>IFERROR(VLOOKUP($B229,S6M3!$A$1:$B$161,2,0),0)</f>
        <v>0</v>
      </c>
      <c r="J229" s="29">
        <f>IFERROR(VLOOKUP(I229,S6M3!$B$1:$C$161,2,0),0)</f>
        <v>0</v>
      </c>
      <c r="K229" s="28">
        <f>IFERROR(VLOOKUP($B229,S6M4!$A$1:$B$161,2,0),0)</f>
        <v>0</v>
      </c>
      <c r="L229" s="29">
        <f>IFERROR(VLOOKUP(K229,S6M4!$B$1:$C$161,2,0),0)</f>
        <v>0</v>
      </c>
      <c r="M229" s="28">
        <f>IFERROR(VLOOKUP($B229,S6M5!$A$1:$B$161,2,0),0)</f>
        <v>0</v>
      </c>
      <c r="N229" s="29">
        <f>IFERROR(VLOOKUP(M229,S6M5!$B$1:$C$161,2,0),0)</f>
        <v>0</v>
      </c>
      <c r="O229" s="28">
        <f>IFERROR(VLOOKUP($B229,S6M6!$A$1:$B$161,2,0),0)</f>
        <v>0</v>
      </c>
      <c r="P229" s="29">
        <f>IFERROR(VLOOKUP(O229,S6M6!$B$1:$C$161,2,0),0)</f>
        <v>0</v>
      </c>
      <c r="Q229" s="28">
        <f>IFERROR(VLOOKUP($B229,S6M7!$A$1:$B$161,2,0),0)</f>
        <v>0</v>
      </c>
      <c r="R229" s="29">
        <f>IFERROR(VLOOKUP(Q229,S6M7!$B$1:$C$161,2,0),0)</f>
        <v>0</v>
      </c>
      <c r="S229" s="28">
        <f>IFERROR(VLOOKUP($B229,S6M8!$A$1:$B$161,2,0),0)</f>
        <v>0</v>
      </c>
      <c r="T229" s="29">
        <f>IFERROR(VLOOKUP(S229,S6M8!$B$1:$C$161,2,0),0)</f>
        <v>0</v>
      </c>
      <c r="U229" s="29">
        <f>IFERROR(VLOOKUP(E229,S6M1!$B$1:$C$161,2,0),0)</f>
        <v>0</v>
      </c>
      <c r="V229" s="29">
        <f>IFERROR(VLOOKUP(G229,S6M2!$B$1:$C$161,2,0),0)</f>
        <v>0</v>
      </c>
      <c r="W229" s="29">
        <f>IFERROR(VLOOKUP(I229,S6M3!$B$1:$C$161,2,0),0)</f>
        <v>0</v>
      </c>
      <c r="X229" s="29">
        <f>IFERROR(VLOOKUP(K229,S6M4!$B$1:$C$161,2,0),0)</f>
        <v>0</v>
      </c>
      <c r="Y229" s="29">
        <f>IFERROR(VLOOKUP(M229,S6M5!$B$1:$C$161,2,0),0)</f>
        <v>0</v>
      </c>
      <c r="Z229" s="29">
        <f>IFERROR(VLOOKUP(O229,S6M6!$B$1:$C$161,2,0),0)</f>
        <v>0</v>
      </c>
      <c r="AA229" s="29">
        <f>IFERROR(VLOOKUP(Q229,S6M7!$B$1:$C$161,2,0),0)</f>
        <v>0</v>
      </c>
      <c r="AB229" s="29">
        <f>IFERROR(VLOOKUP(S229,S6M8!$B$1:$C$161,2,0),0)</f>
        <v>0</v>
      </c>
    </row>
    <row r="230">
      <c r="A230" s="42">
        <v>229.0</v>
      </c>
      <c r="B230" s="40"/>
      <c r="C230" s="26">
        <f t="shared" si="1"/>
        <v>0</v>
      </c>
      <c r="D230" s="27"/>
      <c r="E230" s="28">
        <f>IFERROR(VLOOKUP($B230,S6M1!$A$1:$B$161,2,0),0)</f>
        <v>0</v>
      </c>
      <c r="F230" s="29">
        <f>IFERROR(VLOOKUP(E230,S6M1!$B$1:$C$161,2,0),0)</f>
        <v>0</v>
      </c>
      <c r="G230" s="28">
        <f>IFERROR(VLOOKUP($B230,S6M2!$A$1:$B$161,2,0),0)</f>
        <v>0</v>
      </c>
      <c r="H230" s="29">
        <f>IFERROR(VLOOKUP(G230,S6M2!$B$1:$C$161,2,0),0)</f>
        <v>0</v>
      </c>
      <c r="I230" s="28">
        <f>IFERROR(VLOOKUP($B230,S6M3!$A$1:$B$161,2,0),0)</f>
        <v>0</v>
      </c>
      <c r="J230" s="29">
        <f>IFERROR(VLOOKUP(I230,S6M3!$B$1:$C$161,2,0),0)</f>
        <v>0</v>
      </c>
      <c r="K230" s="28">
        <f>IFERROR(VLOOKUP($B230,S6M4!$A$1:$B$161,2,0),0)</f>
        <v>0</v>
      </c>
      <c r="L230" s="29">
        <f>IFERROR(VLOOKUP(K230,S6M4!$B$1:$C$161,2,0),0)</f>
        <v>0</v>
      </c>
      <c r="M230" s="28">
        <f>IFERROR(VLOOKUP($B230,S6M5!$A$1:$B$161,2,0),0)</f>
        <v>0</v>
      </c>
      <c r="N230" s="29">
        <f>IFERROR(VLOOKUP(M230,S6M5!$B$1:$C$161,2,0),0)</f>
        <v>0</v>
      </c>
      <c r="O230" s="28">
        <f>IFERROR(VLOOKUP($B230,S6M6!$A$1:$B$161,2,0),0)</f>
        <v>0</v>
      </c>
      <c r="P230" s="29">
        <f>IFERROR(VLOOKUP(O230,S6M6!$B$1:$C$161,2,0),0)</f>
        <v>0</v>
      </c>
      <c r="Q230" s="28">
        <f>IFERROR(VLOOKUP($B230,S6M7!$A$1:$B$161,2,0),0)</f>
        <v>0</v>
      </c>
      <c r="R230" s="29">
        <f>IFERROR(VLOOKUP(Q230,S6M7!$B$1:$C$161,2,0),0)</f>
        <v>0</v>
      </c>
      <c r="S230" s="28">
        <f>IFERROR(VLOOKUP($B230,S6M8!$A$1:$B$161,2,0),0)</f>
        <v>0</v>
      </c>
      <c r="T230" s="29">
        <f>IFERROR(VLOOKUP(S230,S6M8!$B$1:$C$161,2,0),0)</f>
        <v>0</v>
      </c>
      <c r="U230" s="29">
        <f>IFERROR(VLOOKUP(E230,S6M1!$B$1:$C$161,2,0),0)</f>
        <v>0</v>
      </c>
      <c r="V230" s="29">
        <f>IFERROR(VLOOKUP(G230,S6M2!$B$1:$C$161,2,0),0)</f>
        <v>0</v>
      </c>
      <c r="W230" s="29">
        <f>IFERROR(VLOOKUP(I230,S6M3!$B$1:$C$161,2,0),0)</f>
        <v>0</v>
      </c>
      <c r="X230" s="29">
        <f>IFERROR(VLOOKUP(K230,S6M4!$B$1:$C$161,2,0),0)</f>
        <v>0</v>
      </c>
      <c r="Y230" s="29">
        <f>IFERROR(VLOOKUP(M230,S6M5!$B$1:$C$161,2,0),0)</f>
        <v>0</v>
      </c>
      <c r="Z230" s="29">
        <f>IFERROR(VLOOKUP(O230,S6M6!$B$1:$C$161,2,0),0)</f>
        <v>0</v>
      </c>
      <c r="AA230" s="29">
        <f>IFERROR(VLOOKUP(Q230,S6M7!$B$1:$C$161,2,0),0)</f>
        <v>0</v>
      </c>
      <c r="AB230" s="29">
        <f>IFERROR(VLOOKUP(S230,S6M8!$B$1:$C$161,2,0),0)</f>
        <v>0</v>
      </c>
    </row>
    <row r="231">
      <c r="A231" s="42">
        <v>230.0</v>
      </c>
      <c r="B231" s="40"/>
      <c r="C231" s="26">
        <f t="shared" si="1"/>
        <v>0</v>
      </c>
      <c r="D231" s="27"/>
      <c r="E231" s="28">
        <f>IFERROR(VLOOKUP($B231,S6M1!$A$1:$B$161,2,0),0)</f>
        <v>0</v>
      </c>
      <c r="F231" s="29">
        <f>IFERROR(VLOOKUP(E231,S6M1!$B$1:$C$161,2,0),0)</f>
        <v>0</v>
      </c>
      <c r="G231" s="28">
        <f>IFERROR(VLOOKUP($B231,S6M2!$A$1:$B$161,2,0),0)</f>
        <v>0</v>
      </c>
      <c r="H231" s="29">
        <f>IFERROR(VLOOKUP(G231,S6M2!$B$1:$C$161,2,0),0)</f>
        <v>0</v>
      </c>
      <c r="I231" s="28">
        <f>IFERROR(VLOOKUP($B231,S6M3!$A$1:$B$161,2,0),0)</f>
        <v>0</v>
      </c>
      <c r="J231" s="29">
        <f>IFERROR(VLOOKUP(I231,S6M3!$B$1:$C$161,2,0),0)</f>
        <v>0</v>
      </c>
      <c r="K231" s="28">
        <f>IFERROR(VLOOKUP($B231,S6M4!$A$1:$B$161,2,0),0)</f>
        <v>0</v>
      </c>
      <c r="L231" s="29">
        <f>IFERROR(VLOOKUP(K231,S6M4!$B$1:$C$161,2,0),0)</f>
        <v>0</v>
      </c>
      <c r="M231" s="28">
        <f>IFERROR(VLOOKUP($B231,S6M5!$A$1:$B$161,2,0),0)</f>
        <v>0</v>
      </c>
      <c r="N231" s="29">
        <f>IFERROR(VLOOKUP(M231,S6M5!$B$1:$C$161,2,0),0)</f>
        <v>0</v>
      </c>
      <c r="O231" s="28">
        <f>IFERROR(VLOOKUP($B231,S6M6!$A$1:$B$161,2,0),0)</f>
        <v>0</v>
      </c>
      <c r="P231" s="29">
        <f>IFERROR(VLOOKUP(O231,S6M6!$B$1:$C$161,2,0),0)</f>
        <v>0</v>
      </c>
      <c r="Q231" s="28">
        <f>IFERROR(VLOOKUP($B231,S6M7!$A$1:$B$161,2,0),0)</f>
        <v>0</v>
      </c>
      <c r="R231" s="29">
        <f>IFERROR(VLOOKUP(Q231,S6M7!$B$1:$C$161,2,0),0)</f>
        <v>0</v>
      </c>
      <c r="S231" s="28">
        <f>IFERROR(VLOOKUP($B231,S6M8!$A$1:$B$161,2,0),0)</f>
        <v>0</v>
      </c>
      <c r="T231" s="29">
        <f>IFERROR(VLOOKUP(S231,S6M8!$B$1:$C$161,2,0),0)</f>
        <v>0</v>
      </c>
      <c r="U231" s="29">
        <f>IFERROR(VLOOKUP(E231,S6M1!$B$1:$C$161,2,0),0)</f>
        <v>0</v>
      </c>
      <c r="V231" s="29">
        <f>IFERROR(VLOOKUP(G231,S6M2!$B$1:$C$161,2,0),0)</f>
        <v>0</v>
      </c>
      <c r="W231" s="29">
        <f>IFERROR(VLOOKUP(I231,S6M3!$B$1:$C$161,2,0),0)</f>
        <v>0</v>
      </c>
      <c r="X231" s="29">
        <f>IFERROR(VLOOKUP(K231,S6M4!$B$1:$C$161,2,0),0)</f>
        <v>0</v>
      </c>
      <c r="Y231" s="29">
        <f>IFERROR(VLOOKUP(M231,S6M5!$B$1:$C$161,2,0),0)</f>
        <v>0</v>
      </c>
      <c r="Z231" s="29">
        <f>IFERROR(VLOOKUP(O231,S6M6!$B$1:$C$161,2,0),0)</f>
        <v>0</v>
      </c>
      <c r="AA231" s="29">
        <f>IFERROR(VLOOKUP(Q231,S6M7!$B$1:$C$161,2,0),0)</f>
        <v>0</v>
      </c>
      <c r="AB231" s="29">
        <f>IFERROR(VLOOKUP(S231,S6M8!$B$1:$C$161,2,0),0)</f>
        <v>0</v>
      </c>
    </row>
    <row r="232">
      <c r="A232" s="43">
        <v>231.0</v>
      </c>
      <c r="B232" s="40"/>
      <c r="C232" s="26">
        <f t="shared" si="1"/>
        <v>0</v>
      </c>
      <c r="D232" s="27"/>
      <c r="E232" s="28">
        <f>IFERROR(VLOOKUP($B232,S6M1!$A$1:$B$161,2,0),0)</f>
        <v>0</v>
      </c>
      <c r="F232" s="29">
        <f>IFERROR(VLOOKUP(E232,S6M1!$B$1:$C$161,2,0),0)</f>
        <v>0</v>
      </c>
      <c r="G232" s="28">
        <f>IFERROR(VLOOKUP($B232,S6M2!$A$1:$B$161,2,0),0)</f>
        <v>0</v>
      </c>
      <c r="H232" s="29">
        <f>IFERROR(VLOOKUP(G232,S6M2!$B$1:$C$161,2,0),0)</f>
        <v>0</v>
      </c>
      <c r="I232" s="28">
        <f>IFERROR(VLOOKUP($B232,S6M3!$A$1:$B$161,2,0),0)</f>
        <v>0</v>
      </c>
      <c r="J232" s="29">
        <f>IFERROR(VLOOKUP(I232,S6M3!$B$1:$C$161,2,0),0)</f>
        <v>0</v>
      </c>
      <c r="K232" s="28">
        <f>IFERROR(VLOOKUP($B232,S6M4!$A$1:$B$161,2,0),0)</f>
        <v>0</v>
      </c>
      <c r="L232" s="29">
        <f>IFERROR(VLOOKUP(K232,S6M4!$B$1:$C$161,2,0),0)</f>
        <v>0</v>
      </c>
      <c r="M232" s="28">
        <f>IFERROR(VLOOKUP($B232,S6M5!$A$1:$B$161,2,0),0)</f>
        <v>0</v>
      </c>
      <c r="N232" s="29">
        <f>IFERROR(VLOOKUP(M232,S6M5!$B$1:$C$161,2,0),0)</f>
        <v>0</v>
      </c>
      <c r="O232" s="28">
        <f>IFERROR(VLOOKUP($B232,S6M6!$A$1:$B$161,2,0),0)</f>
        <v>0</v>
      </c>
      <c r="P232" s="29">
        <f>IFERROR(VLOOKUP(O232,S6M6!$B$1:$C$161,2,0),0)</f>
        <v>0</v>
      </c>
      <c r="Q232" s="28">
        <f>IFERROR(VLOOKUP($B232,S6M7!$A$1:$B$161,2,0),0)</f>
        <v>0</v>
      </c>
      <c r="R232" s="29">
        <f>IFERROR(VLOOKUP(Q232,S6M7!$B$1:$C$161,2,0),0)</f>
        <v>0</v>
      </c>
      <c r="S232" s="28">
        <f>IFERROR(VLOOKUP($B232,S6M8!$A$1:$B$161,2,0),0)</f>
        <v>0</v>
      </c>
      <c r="T232" s="29">
        <f>IFERROR(VLOOKUP(S232,S6M8!$B$1:$C$161,2,0),0)</f>
        <v>0</v>
      </c>
      <c r="U232" s="29">
        <f>IFERROR(VLOOKUP(E232,S6M1!$B$1:$C$161,2,0),0)</f>
        <v>0</v>
      </c>
      <c r="V232" s="29">
        <f>IFERROR(VLOOKUP(G232,S6M2!$B$1:$C$161,2,0),0)</f>
        <v>0</v>
      </c>
      <c r="W232" s="29">
        <f>IFERROR(VLOOKUP(I232,S6M3!$B$1:$C$161,2,0),0)</f>
        <v>0</v>
      </c>
      <c r="X232" s="29">
        <f>IFERROR(VLOOKUP(K232,S6M4!$B$1:$C$161,2,0),0)</f>
        <v>0</v>
      </c>
      <c r="Y232" s="29">
        <f>IFERROR(VLOOKUP(M232,S6M5!$B$1:$C$161,2,0),0)</f>
        <v>0</v>
      </c>
      <c r="Z232" s="29">
        <f>IFERROR(VLOOKUP(O232,S6M6!$B$1:$C$161,2,0),0)</f>
        <v>0</v>
      </c>
      <c r="AA232" s="29">
        <f>IFERROR(VLOOKUP(Q232,S6M7!$B$1:$C$161,2,0),0)</f>
        <v>0</v>
      </c>
      <c r="AB232" s="29">
        <f>IFERROR(VLOOKUP(S232,S6M8!$B$1:$C$161,2,0),0)</f>
        <v>0</v>
      </c>
    </row>
    <row r="233">
      <c r="A233" s="42">
        <v>232.0</v>
      </c>
      <c r="B233" s="40"/>
      <c r="C233" s="26">
        <f t="shared" si="1"/>
        <v>0</v>
      </c>
      <c r="D233" s="27"/>
      <c r="E233" s="28">
        <f>IFERROR(VLOOKUP($B233,S6M1!$A$1:$B$161,2,0),0)</f>
        <v>0</v>
      </c>
      <c r="F233" s="29">
        <f>IFERROR(VLOOKUP(E233,S6M1!$B$1:$C$161,2,0),0)</f>
        <v>0</v>
      </c>
      <c r="G233" s="28">
        <f>IFERROR(VLOOKUP($B233,S6M2!$A$1:$B$161,2,0),0)</f>
        <v>0</v>
      </c>
      <c r="H233" s="29">
        <f>IFERROR(VLOOKUP(G233,S6M2!$B$1:$C$161,2,0),0)</f>
        <v>0</v>
      </c>
      <c r="I233" s="28">
        <f>IFERROR(VLOOKUP($B233,S6M3!$A$1:$B$161,2,0),0)</f>
        <v>0</v>
      </c>
      <c r="J233" s="29">
        <f>IFERROR(VLOOKUP(I233,S6M3!$B$1:$C$161,2,0),0)</f>
        <v>0</v>
      </c>
      <c r="K233" s="28">
        <f>IFERROR(VLOOKUP($B233,S6M4!$A$1:$B$161,2,0),0)</f>
        <v>0</v>
      </c>
      <c r="L233" s="29">
        <f>IFERROR(VLOOKUP(K233,S6M4!$B$1:$C$161,2,0),0)</f>
        <v>0</v>
      </c>
      <c r="M233" s="28">
        <f>IFERROR(VLOOKUP($B233,S6M5!$A$1:$B$161,2,0),0)</f>
        <v>0</v>
      </c>
      <c r="N233" s="29">
        <f>IFERROR(VLOOKUP(M233,S6M5!$B$1:$C$161,2,0),0)</f>
        <v>0</v>
      </c>
      <c r="O233" s="28">
        <f>IFERROR(VLOOKUP($B233,S6M6!$A$1:$B$161,2,0),0)</f>
        <v>0</v>
      </c>
      <c r="P233" s="29">
        <f>IFERROR(VLOOKUP(O233,S6M6!$B$1:$C$161,2,0),0)</f>
        <v>0</v>
      </c>
      <c r="Q233" s="28">
        <f>IFERROR(VLOOKUP($B233,S6M7!$A$1:$B$161,2,0),0)</f>
        <v>0</v>
      </c>
      <c r="R233" s="29">
        <f>IFERROR(VLOOKUP(Q233,S6M7!$B$1:$C$161,2,0),0)</f>
        <v>0</v>
      </c>
      <c r="S233" s="28">
        <f>IFERROR(VLOOKUP($B233,S6M8!$A$1:$B$161,2,0),0)</f>
        <v>0</v>
      </c>
      <c r="T233" s="29">
        <f>IFERROR(VLOOKUP(S233,S6M8!$B$1:$C$161,2,0),0)</f>
        <v>0</v>
      </c>
      <c r="U233" s="29">
        <f>IFERROR(VLOOKUP(E233,S6M1!$B$1:$C$161,2,0),0)</f>
        <v>0</v>
      </c>
      <c r="V233" s="29">
        <f>IFERROR(VLOOKUP(G233,S6M2!$B$1:$C$161,2,0),0)</f>
        <v>0</v>
      </c>
      <c r="W233" s="29">
        <f>IFERROR(VLOOKUP(I233,S6M3!$B$1:$C$161,2,0),0)</f>
        <v>0</v>
      </c>
      <c r="X233" s="29">
        <f>IFERROR(VLOOKUP(K233,S6M4!$B$1:$C$161,2,0),0)</f>
        <v>0</v>
      </c>
      <c r="Y233" s="29">
        <f>IFERROR(VLOOKUP(M233,S6M5!$B$1:$C$161,2,0),0)</f>
        <v>0</v>
      </c>
      <c r="Z233" s="29">
        <f>IFERROR(VLOOKUP(O233,S6M6!$B$1:$C$161,2,0),0)</f>
        <v>0</v>
      </c>
      <c r="AA233" s="29">
        <f>IFERROR(VLOOKUP(Q233,S6M7!$B$1:$C$161,2,0),0)</f>
        <v>0</v>
      </c>
      <c r="AB233" s="29">
        <f>IFERROR(VLOOKUP(S233,S6M8!$B$1:$C$161,2,0),0)</f>
        <v>0</v>
      </c>
    </row>
    <row r="234">
      <c r="A234" s="43">
        <v>233.0</v>
      </c>
      <c r="B234" s="40"/>
      <c r="C234" s="26">
        <f t="shared" si="1"/>
        <v>0</v>
      </c>
      <c r="D234" s="27"/>
      <c r="E234" s="28">
        <f>IFERROR(VLOOKUP($B234,S6M1!$A$1:$B$161,2,0),0)</f>
        <v>0</v>
      </c>
      <c r="F234" s="29">
        <f>IFERROR(VLOOKUP(E234,S6M1!$B$1:$C$161,2,0),0)</f>
        <v>0</v>
      </c>
      <c r="G234" s="28">
        <f>IFERROR(VLOOKUP($B234,S6M2!$A$1:$B$161,2,0),0)</f>
        <v>0</v>
      </c>
      <c r="H234" s="29">
        <f>IFERROR(VLOOKUP(G234,S6M2!$B$1:$C$161,2,0),0)</f>
        <v>0</v>
      </c>
      <c r="I234" s="28">
        <f>IFERROR(VLOOKUP($B234,S6M3!$A$1:$B$161,2,0),0)</f>
        <v>0</v>
      </c>
      <c r="J234" s="29">
        <f>IFERROR(VLOOKUP(I234,S6M3!$B$1:$C$161,2,0),0)</f>
        <v>0</v>
      </c>
      <c r="K234" s="28">
        <f>IFERROR(VLOOKUP($B234,S6M4!$A$1:$B$161,2,0),0)</f>
        <v>0</v>
      </c>
      <c r="L234" s="29">
        <f>IFERROR(VLOOKUP(K234,S6M4!$B$1:$C$161,2,0),0)</f>
        <v>0</v>
      </c>
      <c r="M234" s="28">
        <f>IFERROR(VLOOKUP($B234,S6M5!$A$1:$B$161,2,0),0)</f>
        <v>0</v>
      </c>
      <c r="N234" s="29">
        <f>IFERROR(VLOOKUP(M234,S6M5!$B$1:$C$161,2,0),0)</f>
        <v>0</v>
      </c>
      <c r="O234" s="28">
        <f>IFERROR(VLOOKUP($B234,S6M6!$A$1:$B$161,2,0),0)</f>
        <v>0</v>
      </c>
      <c r="P234" s="29">
        <f>IFERROR(VLOOKUP(O234,S6M6!$B$1:$C$161,2,0),0)</f>
        <v>0</v>
      </c>
      <c r="Q234" s="28">
        <f>IFERROR(VLOOKUP($B234,S6M7!$A$1:$B$161,2,0),0)</f>
        <v>0</v>
      </c>
      <c r="R234" s="29">
        <f>IFERROR(VLOOKUP(Q234,S6M7!$B$1:$C$161,2,0),0)</f>
        <v>0</v>
      </c>
      <c r="S234" s="28">
        <f>IFERROR(VLOOKUP($B234,S6M8!$A$1:$B$161,2,0),0)</f>
        <v>0</v>
      </c>
      <c r="T234" s="29">
        <f>IFERROR(VLOOKUP(S234,S6M8!$B$1:$C$161,2,0),0)</f>
        <v>0</v>
      </c>
      <c r="U234" s="29">
        <f>IFERROR(VLOOKUP(E234,S6M1!$B$1:$C$161,2,0),0)</f>
        <v>0</v>
      </c>
      <c r="V234" s="29">
        <f>IFERROR(VLOOKUP(G234,S6M2!$B$1:$C$161,2,0),0)</f>
        <v>0</v>
      </c>
      <c r="W234" s="29">
        <f>IFERROR(VLOOKUP(I234,S6M3!$B$1:$C$161,2,0),0)</f>
        <v>0</v>
      </c>
      <c r="X234" s="29">
        <f>IFERROR(VLOOKUP(K234,S6M4!$B$1:$C$161,2,0),0)</f>
        <v>0</v>
      </c>
      <c r="Y234" s="29">
        <f>IFERROR(VLOOKUP(M234,S6M5!$B$1:$C$161,2,0),0)</f>
        <v>0</v>
      </c>
      <c r="Z234" s="29">
        <f>IFERROR(VLOOKUP(O234,S6M6!$B$1:$C$161,2,0),0)</f>
        <v>0</v>
      </c>
      <c r="AA234" s="29">
        <f>IFERROR(VLOOKUP(Q234,S6M7!$B$1:$C$161,2,0),0)</f>
        <v>0</v>
      </c>
      <c r="AB234" s="29">
        <f>IFERROR(VLOOKUP(S234,S6M8!$B$1:$C$161,2,0),0)</f>
        <v>0</v>
      </c>
    </row>
    <row r="235">
      <c r="A235" s="42">
        <v>234.0</v>
      </c>
      <c r="B235" s="40"/>
      <c r="C235" s="26">
        <f t="shared" si="1"/>
        <v>0</v>
      </c>
      <c r="D235" s="27"/>
      <c r="E235" s="28">
        <f>IFERROR(VLOOKUP($B235,S6M1!$A$1:$B$161,2,0),0)</f>
        <v>0</v>
      </c>
      <c r="F235" s="29">
        <f>IFERROR(VLOOKUP(E235,S6M1!$B$1:$C$161,2,0),0)</f>
        <v>0</v>
      </c>
      <c r="G235" s="28">
        <f>IFERROR(VLOOKUP($B235,S6M2!$A$1:$B$161,2,0),0)</f>
        <v>0</v>
      </c>
      <c r="H235" s="29">
        <f>IFERROR(VLOOKUP(G235,S6M2!$B$1:$C$161,2,0),0)</f>
        <v>0</v>
      </c>
      <c r="I235" s="28">
        <f>IFERROR(VLOOKUP($B235,S6M3!$A$1:$B$161,2,0),0)</f>
        <v>0</v>
      </c>
      <c r="J235" s="29">
        <f>IFERROR(VLOOKUP(I235,S6M3!$B$1:$C$161,2,0),0)</f>
        <v>0</v>
      </c>
      <c r="K235" s="28">
        <f>IFERROR(VLOOKUP($B235,S6M4!$A$1:$B$161,2,0),0)</f>
        <v>0</v>
      </c>
      <c r="L235" s="29">
        <f>IFERROR(VLOOKUP(K235,S6M4!$B$1:$C$161,2,0),0)</f>
        <v>0</v>
      </c>
      <c r="M235" s="28">
        <f>IFERROR(VLOOKUP($B235,S6M5!$A$1:$B$161,2,0),0)</f>
        <v>0</v>
      </c>
      <c r="N235" s="29">
        <f>IFERROR(VLOOKUP(M235,S6M5!$B$1:$C$161,2,0),0)</f>
        <v>0</v>
      </c>
      <c r="O235" s="28">
        <f>IFERROR(VLOOKUP($B235,S6M6!$A$1:$B$161,2,0),0)</f>
        <v>0</v>
      </c>
      <c r="P235" s="29">
        <f>IFERROR(VLOOKUP(O235,S6M6!$B$1:$C$161,2,0),0)</f>
        <v>0</v>
      </c>
      <c r="Q235" s="28">
        <f>IFERROR(VLOOKUP($B235,S6M7!$A$1:$B$161,2,0),0)</f>
        <v>0</v>
      </c>
      <c r="R235" s="29">
        <f>IFERROR(VLOOKUP(Q235,S6M7!$B$1:$C$161,2,0),0)</f>
        <v>0</v>
      </c>
      <c r="S235" s="28">
        <f>IFERROR(VLOOKUP($B235,S6M8!$A$1:$B$161,2,0),0)</f>
        <v>0</v>
      </c>
      <c r="T235" s="29">
        <f>IFERROR(VLOOKUP(S235,S6M8!$B$1:$C$161,2,0),0)</f>
        <v>0</v>
      </c>
      <c r="U235" s="29">
        <f>IFERROR(VLOOKUP(E235,S6M1!$B$1:$C$161,2,0),0)</f>
        <v>0</v>
      </c>
      <c r="V235" s="29">
        <f>IFERROR(VLOOKUP(G235,S6M2!$B$1:$C$161,2,0),0)</f>
        <v>0</v>
      </c>
      <c r="W235" s="29">
        <f>IFERROR(VLOOKUP(I235,S6M3!$B$1:$C$161,2,0),0)</f>
        <v>0</v>
      </c>
      <c r="X235" s="29">
        <f>IFERROR(VLOOKUP(K235,S6M4!$B$1:$C$161,2,0),0)</f>
        <v>0</v>
      </c>
      <c r="Y235" s="29">
        <f>IFERROR(VLOOKUP(M235,S6M5!$B$1:$C$161,2,0),0)</f>
        <v>0</v>
      </c>
      <c r="Z235" s="29">
        <f>IFERROR(VLOOKUP(O235,S6M6!$B$1:$C$161,2,0),0)</f>
        <v>0</v>
      </c>
      <c r="AA235" s="29">
        <f>IFERROR(VLOOKUP(Q235,S6M7!$B$1:$C$161,2,0),0)</f>
        <v>0</v>
      </c>
      <c r="AB235" s="29">
        <f>IFERROR(VLOOKUP(S235,S6M8!$B$1:$C$161,2,0),0)</f>
        <v>0</v>
      </c>
    </row>
    <row r="236">
      <c r="A236" s="42">
        <v>235.0</v>
      </c>
      <c r="B236" s="40"/>
      <c r="C236" s="26">
        <f t="shared" si="1"/>
        <v>0</v>
      </c>
      <c r="D236" s="27"/>
      <c r="E236" s="28">
        <f>IFERROR(VLOOKUP($B236,S6M1!$A$1:$B$161,2,0),0)</f>
        <v>0</v>
      </c>
      <c r="F236" s="29">
        <f>IFERROR(VLOOKUP(E236,S6M1!$B$1:$C$161,2,0),0)</f>
        <v>0</v>
      </c>
      <c r="G236" s="28">
        <f>IFERROR(VLOOKUP($B236,S6M2!$A$1:$B$161,2,0),0)</f>
        <v>0</v>
      </c>
      <c r="H236" s="29">
        <f>IFERROR(VLOOKUP(G236,S6M2!$B$1:$C$161,2,0),0)</f>
        <v>0</v>
      </c>
      <c r="I236" s="28">
        <f>IFERROR(VLOOKUP($B236,S6M3!$A$1:$B$161,2,0),0)</f>
        <v>0</v>
      </c>
      <c r="J236" s="29">
        <f>IFERROR(VLOOKUP(I236,S6M3!$B$1:$C$161,2,0),0)</f>
        <v>0</v>
      </c>
      <c r="K236" s="28">
        <f>IFERROR(VLOOKUP($B236,S6M4!$A$1:$B$161,2,0),0)</f>
        <v>0</v>
      </c>
      <c r="L236" s="29">
        <f>IFERROR(VLOOKUP(K236,S6M4!$B$1:$C$161,2,0),0)</f>
        <v>0</v>
      </c>
      <c r="M236" s="28">
        <f>IFERROR(VLOOKUP($B236,S6M5!$A$1:$B$161,2,0),0)</f>
        <v>0</v>
      </c>
      <c r="N236" s="29">
        <f>IFERROR(VLOOKUP(M236,S6M5!$B$1:$C$161,2,0),0)</f>
        <v>0</v>
      </c>
      <c r="O236" s="28">
        <f>IFERROR(VLOOKUP($B236,S6M6!$A$1:$B$161,2,0),0)</f>
        <v>0</v>
      </c>
      <c r="P236" s="29">
        <f>IFERROR(VLOOKUP(O236,S6M6!$B$1:$C$161,2,0),0)</f>
        <v>0</v>
      </c>
      <c r="Q236" s="28">
        <f>IFERROR(VLOOKUP($B236,S6M7!$A$1:$B$161,2,0),0)</f>
        <v>0</v>
      </c>
      <c r="R236" s="29">
        <f>IFERROR(VLOOKUP(Q236,S6M7!$B$1:$C$161,2,0),0)</f>
        <v>0</v>
      </c>
      <c r="S236" s="28">
        <f>IFERROR(VLOOKUP($B236,S6M8!$A$1:$B$161,2,0),0)</f>
        <v>0</v>
      </c>
      <c r="T236" s="29">
        <f>IFERROR(VLOOKUP(S236,S6M8!$B$1:$C$161,2,0),0)</f>
        <v>0</v>
      </c>
      <c r="U236" s="29">
        <f>IFERROR(VLOOKUP(E236,S6M1!$B$1:$C$161,2,0),0)</f>
        <v>0</v>
      </c>
      <c r="V236" s="29">
        <f>IFERROR(VLOOKUP(G236,S6M2!$B$1:$C$161,2,0),0)</f>
        <v>0</v>
      </c>
      <c r="W236" s="29">
        <f>IFERROR(VLOOKUP(I236,S6M3!$B$1:$C$161,2,0),0)</f>
        <v>0</v>
      </c>
      <c r="X236" s="29">
        <f>IFERROR(VLOOKUP(K236,S6M4!$B$1:$C$161,2,0),0)</f>
        <v>0</v>
      </c>
      <c r="Y236" s="29">
        <f>IFERROR(VLOOKUP(M236,S6M5!$B$1:$C$161,2,0),0)</f>
        <v>0</v>
      </c>
      <c r="Z236" s="29">
        <f>IFERROR(VLOOKUP(O236,S6M6!$B$1:$C$161,2,0),0)</f>
        <v>0</v>
      </c>
      <c r="AA236" s="29">
        <f>IFERROR(VLOOKUP(Q236,S6M7!$B$1:$C$161,2,0),0)</f>
        <v>0</v>
      </c>
      <c r="AB236" s="29">
        <f>IFERROR(VLOOKUP(S236,S6M8!$B$1:$C$161,2,0),0)</f>
        <v>0</v>
      </c>
    </row>
    <row r="237">
      <c r="A237" s="43">
        <v>236.0</v>
      </c>
      <c r="B237" s="40"/>
      <c r="C237" s="26">
        <f t="shared" si="1"/>
        <v>0</v>
      </c>
      <c r="D237" s="27"/>
      <c r="E237" s="28">
        <f>IFERROR(VLOOKUP($B237,S6M1!$A$1:$B$161,2,0),0)</f>
        <v>0</v>
      </c>
      <c r="F237" s="29">
        <f>IFERROR(VLOOKUP(E237,S6M1!$B$1:$C$161,2,0),0)</f>
        <v>0</v>
      </c>
      <c r="G237" s="28">
        <f>IFERROR(VLOOKUP($B237,S6M2!$A$1:$B$161,2,0),0)</f>
        <v>0</v>
      </c>
      <c r="H237" s="29">
        <f>IFERROR(VLOOKUP(G237,S6M2!$B$1:$C$161,2,0),0)</f>
        <v>0</v>
      </c>
      <c r="I237" s="28">
        <f>IFERROR(VLOOKUP($B237,S6M3!$A$1:$B$161,2,0),0)</f>
        <v>0</v>
      </c>
      <c r="J237" s="29">
        <f>IFERROR(VLOOKUP(I237,S6M3!$B$1:$C$161,2,0),0)</f>
        <v>0</v>
      </c>
      <c r="K237" s="28">
        <f>IFERROR(VLOOKUP($B237,S6M4!$A$1:$B$161,2,0),0)</f>
        <v>0</v>
      </c>
      <c r="L237" s="29">
        <f>IFERROR(VLOOKUP(K237,S6M4!$B$1:$C$161,2,0),0)</f>
        <v>0</v>
      </c>
      <c r="M237" s="28">
        <f>IFERROR(VLOOKUP($B237,S6M5!$A$1:$B$161,2,0),0)</f>
        <v>0</v>
      </c>
      <c r="N237" s="29">
        <f>IFERROR(VLOOKUP(M237,S6M5!$B$1:$C$161,2,0),0)</f>
        <v>0</v>
      </c>
      <c r="O237" s="28">
        <f>IFERROR(VLOOKUP($B237,S6M6!$A$1:$B$161,2,0),0)</f>
        <v>0</v>
      </c>
      <c r="P237" s="29">
        <f>IFERROR(VLOOKUP(O237,S6M6!$B$1:$C$161,2,0),0)</f>
        <v>0</v>
      </c>
      <c r="Q237" s="28">
        <f>IFERROR(VLOOKUP($B237,S6M7!$A$1:$B$161,2,0),0)</f>
        <v>0</v>
      </c>
      <c r="R237" s="29">
        <f>IFERROR(VLOOKUP(Q237,S6M7!$B$1:$C$161,2,0),0)</f>
        <v>0</v>
      </c>
      <c r="S237" s="28">
        <f>IFERROR(VLOOKUP($B237,S6M8!$A$1:$B$161,2,0),0)</f>
        <v>0</v>
      </c>
      <c r="T237" s="29">
        <f>IFERROR(VLOOKUP(S237,S6M8!$B$1:$C$161,2,0),0)</f>
        <v>0</v>
      </c>
      <c r="U237" s="29">
        <f>IFERROR(VLOOKUP(E237,S6M1!$B$1:$C$161,2,0),0)</f>
        <v>0</v>
      </c>
      <c r="V237" s="29">
        <f>IFERROR(VLOOKUP(G237,S6M2!$B$1:$C$161,2,0),0)</f>
        <v>0</v>
      </c>
      <c r="W237" s="29">
        <f>IFERROR(VLOOKUP(I237,S6M3!$B$1:$C$161,2,0),0)</f>
        <v>0</v>
      </c>
      <c r="X237" s="29">
        <f>IFERROR(VLOOKUP(K237,S6M4!$B$1:$C$161,2,0),0)</f>
        <v>0</v>
      </c>
      <c r="Y237" s="29">
        <f>IFERROR(VLOOKUP(M237,S6M5!$B$1:$C$161,2,0),0)</f>
        <v>0</v>
      </c>
      <c r="Z237" s="29">
        <f>IFERROR(VLOOKUP(O237,S6M6!$B$1:$C$161,2,0),0)</f>
        <v>0</v>
      </c>
      <c r="AA237" s="29">
        <f>IFERROR(VLOOKUP(Q237,S6M7!$B$1:$C$161,2,0),0)</f>
        <v>0</v>
      </c>
      <c r="AB237" s="29">
        <f>IFERROR(VLOOKUP(S237,S6M8!$B$1:$C$161,2,0),0)</f>
        <v>0</v>
      </c>
    </row>
    <row r="238">
      <c r="A238" s="42">
        <v>237.0</v>
      </c>
      <c r="B238" s="40"/>
      <c r="C238" s="26">
        <f t="shared" si="1"/>
        <v>0</v>
      </c>
      <c r="D238" s="27"/>
      <c r="E238" s="28">
        <f>IFERROR(VLOOKUP($B238,S6M1!$A$1:$B$161,2,0),0)</f>
        <v>0</v>
      </c>
      <c r="F238" s="29">
        <f>IFERROR(VLOOKUP(E238,S6M1!$B$1:$C$161,2,0),0)</f>
        <v>0</v>
      </c>
      <c r="G238" s="28">
        <f>IFERROR(VLOOKUP($B238,S6M2!$A$1:$B$161,2,0),0)</f>
        <v>0</v>
      </c>
      <c r="H238" s="29">
        <f>IFERROR(VLOOKUP(G238,S6M2!$B$1:$C$161,2,0),0)</f>
        <v>0</v>
      </c>
      <c r="I238" s="28">
        <f>IFERROR(VLOOKUP($B238,S6M3!$A$1:$B$161,2,0),0)</f>
        <v>0</v>
      </c>
      <c r="J238" s="29">
        <f>IFERROR(VLOOKUP(I238,S6M3!$B$1:$C$161,2,0),0)</f>
        <v>0</v>
      </c>
      <c r="K238" s="28">
        <f>IFERROR(VLOOKUP($B238,S6M4!$A$1:$B$161,2,0),0)</f>
        <v>0</v>
      </c>
      <c r="L238" s="29">
        <f>IFERROR(VLOOKUP(K238,S6M4!$B$1:$C$161,2,0),0)</f>
        <v>0</v>
      </c>
      <c r="M238" s="28">
        <f>IFERROR(VLOOKUP($B238,S6M5!$A$1:$B$161,2,0),0)</f>
        <v>0</v>
      </c>
      <c r="N238" s="29">
        <f>IFERROR(VLOOKUP(M238,S6M5!$B$1:$C$161,2,0),0)</f>
        <v>0</v>
      </c>
      <c r="O238" s="28">
        <f>IFERROR(VLOOKUP($B238,S6M6!$A$1:$B$161,2,0),0)</f>
        <v>0</v>
      </c>
      <c r="P238" s="29">
        <f>IFERROR(VLOOKUP(O238,S6M6!$B$1:$C$161,2,0),0)</f>
        <v>0</v>
      </c>
      <c r="Q238" s="28">
        <f>IFERROR(VLOOKUP($B238,S6M7!$A$1:$B$161,2,0),0)</f>
        <v>0</v>
      </c>
      <c r="R238" s="29">
        <f>IFERROR(VLOOKUP(Q238,S6M7!$B$1:$C$161,2,0),0)</f>
        <v>0</v>
      </c>
      <c r="S238" s="28">
        <f>IFERROR(VLOOKUP($B238,S6M8!$A$1:$B$161,2,0),0)</f>
        <v>0</v>
      </c>
      <c r="T238" s="29">
        <f>IFERROR(VLOOKUP(S238,S6M8!$B$1:$C$161,2,0),0)</f>
        <v>0</v>
      </c>
      <c r="U238" s="29">
        <f>IFERROR(VLOOKUP(E238,S6M1!$B$1:$C$161,2,0),0)</f>
        <v>0</v>
      </c>
      <c r="V238" s="29">
        <f>IFERROR(VLOOKUP(G238,S6M2!$B$1:$C$161,2,0),0)</f>
        <v>0</v>
      </c>
      <c r="W238" s="29">
        <f>IFERROR(VLOOKUP(I238,S6M3!$B$1:$C$161,2,0),0)</f>
        <v>0</v>
      </c>
      <c r="X238" s="29">
        <f>IFERROR(VLOOKUP(K238,S6M4!$B$1:$C$161,2,0),0)</f>
        <v>0</v>
      </c>
      <c r="Y238" s="29">
        <f>IFERROR(VLOOKUP(M238,S6M5!$B$1:$C$161,2,0),0)</f>
        <v>0</v>
      </c>
      <c r="Z238" s="29">
        <f>IFERROR(VLOOKUP(O238,S6M6!$B$1:$C$161,2,0),0)</f>
        <v>0</v>
      </c>
      <c r="AA238" s="29">
        <f>IFERROR(VLOOKUP(Q238,S6M7!$B$1:$C$161,2,0),0)</f>
        <v>0</v>
      </c>
      <c r="AB238" s="29">
        <f>IFERROR(VLOOKUP(S238,S6M8!$B$1:$C$161,2,0),0)</f>
        <v>0</v>
      </c>
    </row>
    <row r="239">
      <c r="A239" s="42">
        <v>238.0</v>
      </c>
      <c r="B239" s="40"/>
      <c r="C239" s="26">
        <f t="shared" si="1"/>
        <v>0</v>
      </c>
      <c r="D239" s="27"/>
      <c r="E239" s="28">
        <f>IFERROR(VLOOKUP($B239,S6M1!$A$1:$B$161,2,0),0)</f>
        <v>0</v>
      </c>
      <c r="F239" s="29">
        <f>IFERROR(VLOOKUP(E239,S6M1!$B$1:$C$161,2,0),0)</f>
        <v>0</v>
      </c>
      <c r="G239" s="28">
        <f>IFERROR(VLOOKUP($B239,S6M2!$A$1:$B$161,2,0),0)</f>
        <v>0</v>
      </c>
      <c r="H239" s="29">
        <f>IFERROR(VLOOKUP(G239,S6M2!$B$1:$C$161,2,0),0)</f>
        <v>0</v>
      </c>
      <c r="I239" s="28">
        <f>IFERROR(VLOOKUP($B239,S6M3!$A$1:$B$161,2,0),0)</f>
        <v>0</v>
      </c>
      <c r="J239" s="29">
        <f>IFERROR(VLOOKUP(I239,S6M3!$B$1:$C$161,2,0),0)</f>
        <v>0</v>
      </c>
      <c r="K239" s="28">
        <f>IFERROR(VLOOKUP($B239,S6M4!$A$1:$B$161,2,0),0)</f>
        <v>0</v>
      </c>
      <c r="L239" s="29">
        <f>IFERROR(VLOOKUP(K239,S6M4!$B$1:$C$161,2,0),0)</f>
        <v>0</v>
      </c>
      <c r="M239" s="28">
        <f>IFERROR(VLOOKUP($B239,S6M5!$A$1:$B$161,2,0),0)</f>
        <v>0</v>
      </c>
      <c r="N239" s="29">
        <f>IFERROR(VLOOKUP(M239,S6M5!$B$1:$C$161,2,0),0)</f>
        <v>0</v>
      </c>
      <c r="O239" s="28">
        <f>IFERROR(VLOOKUP($B239,S6M6!$A$1:$B$161,2,0),0)</f>
        <v>0</v>
      </c>
      <c r="P239" s="29">
        <f>IFERROR(VLOOKUP(O239,S6M6!$B$1:$C$161,2,0),0)</f>
        <v>0</v>
      </c>
      <c r="Q239" s="28">
        <f>IFERROR(VLOOKUP($B239,S6M7!$A$1:$B$161,2,0),0)</f>
        <v>0</v>
      </c>
      <c r="R239" s="29">
        <f>IFERROR(VLOOKUP(Q239,S6M7!$B$1:$C$161,2,0),0)</f>
        <v>0</v>
      </c>
      <c r="S239" s="28">
        <f>IFERROR(VLOOKUP($B239,S6M8!$A$1:$B$161,2,0),0)</f>
        <v>0</v>
      </c>
      <c r="T239" s="29">
        <f>IFERROR(VLOOKUP(S239,S6M8!$B$1:$C$161,2,0),0)</f>
        <v>0</v>
      </c>
      <c r="U239" s="29">
        <f>IFERROR(VLOOKUP(E239,S6M1!$B$1:$C$161,2,0),0)</f>
        <v>0</v>
      </c>
      <c r="V239" s="29">
        <f>IFERROR(VLOOKUP(G239,S6M2!$B$1:$C$161,2,0),0)</f>
        <v>0</v>
      </c>
      <c r="W239" s="29">
        <f>IFERROR(VLOOKUP(I239,S6M3!$B$1:$C$161,2,0),0)</f>
        <v>0</v>
      </c>
      <c r="X239" s="29">
        <f>IFERROR(VLOOKUP(K239,S6M4!$B$1:$C$161,2,0),0)</f>
        <v>0</v>
      </c>
      <c r="Y239" s="29">
        <f>IFERROR(VLOOKUP(M239,S6M5!$B$1:$C$161,2,0),0)</f>
        <v>0</v>
      </c>
      <c r="Z239" s="29">
        <f>IFERROR(VLOOKUP(O239,S6M6!$B$1:$C$161,2,0),0)</f>
        <v>0</v>
      </c>
      <c r="AA239" s="29">
        <f>IFERROR(VLOOKUP(Q239,S6M7!$B$1:$C$161,2,0),0)</f>
        <v>0</v>
      </c>
      <c r="AB239" s="29">
        <f>IFERROR(VLOOKUP(S239,S6M8!$B$1:$C$161,2,0),0)</f>
        <v>0</v>
      </c>
    </row>
    <row r="240">
      <c r="A240" s="43">
        <v>239.0</v>
      </c>
      <c r="B240" s="40"/>
      <c r="C240" s="26">
        <f t="shared" si="1"/>
        <v>0</v>
      </c>
      <c r="D240" s="27"/>
      <c r="E240" s="28">
        <f>IFERROR(VLOOKUP($B240,S6M1!$A$1:$B$161,2,0),0)</f>
        <v>0</v>
      </c>
      <c r="F240" s="29">
        <f>IFERROR(VLOOKUP(E240,S6M1!$B$1:$C$161,2,0),0)</f>
        <v>0</v>
      </c>
      <c r="G240" s="28">
        <f>IFERROR(VLOOKUP($B240,S6M2!$A$1:$B$161,2,0),0)</f>
        <v>0</v>
      </c>
      <c r="H240" s="29">
        <f>IFERROR(VLOOKUP(G240,S6M2!$B$1:$C$161,2,0),0)</f>
        <v>0</v>
      </c>
      <c r="I240" s="28">
        <f>IFERROR(VLOOKUP($B240,S6M3!$A$1:$B$161,2,0),0)</f>
        <v>0</v>
      </c>
      <c r="J240" s="29">
        <f>IFERROR(VLOOKUP(I240,S6M3!$B$1:$C$161,2,0),0)</f>
        <v>0</v>
      </c>
      <c r="K240" s="28">
        <f>IFERROR(VLOOKUP($B240,S6M4!$A$1:$B$161,2,0),0)</f>
        <v>0</v>
      </c>
      <c r="L240" s="29">
        <f>IFERROR(VLOOKUP(K240,S6M4!$B$1:$C$161,2,0),0)</f>
        <v>0</v>
      </c>
      <c r="M240" s="28">
        <f>IFERROR(VLOOKUP($B240,S6M5!$A$1:$B$161,2,0),0)</f>
        <v>0</v>
      </c>
      <c r="N240" s="29">
        <f>IFERROR(VLOOKUP(M240,S6M5!$B$1:$C$161,2,0),0)</f>
        <v>0</v>
      </c>
      <c r="O240" s="28">
        <f>IFERROR(VLOOKUP($B240,S6M6!$A$1:$B$161,2,0),0)</f>
        <v>0</v>
      </c>
      <c r="P240" s="29">
        <f>IFERROR(VLOOKUP(O240,S6M6!$B$1:$C$161,2,0),0)</f>
        <v>0</v>
      </c>
      <c r="Q240" s="28">
        <f>IFERROR(VLOOKUP($B240,S6M7!$A$1:$B$161,2,0),0)</f>
        <v>0</v>
      </c>
      <c r="R240" s="29">
        <f>IFERROR(VLOOKUP(Q240,S6M7!$B$1:$C$161,2,0),0)</f>
        <v>0</v>
      </c>
      <c r="S240" s="28">
        <f>IFERROR(VLOOKUP($B240,S6M8!$A$1:$B$161,2,0),0)</f>
        <v>0</v>
      </c>
      <c r="T240" s="29">
        <f>IFERROR(VLOOKUP(S240,S6M8!$B$1:$C$161,2,0),0)</f>
        <v>0</v>
      </c>
      <c r="U240" s="29">
        <f>IFERROR(VLOOKUP(E240,S6M1!$B$1:$C$161,2,0),0)</f>
        <v>0</v>
      </c>
      <c r="V240" s="29">
        <f>IFERROR(VLOOKUP(G240,S6M2!$B$1:$C$161,2,0),0)</f>
        <v>0</v>
      </c>
      <c r="W240" s="29">
        <f>IFERROR(VLOOKUP(I240,S6M3!$B$1:$C$161,2,0),0)</f>
        <v>0</v>
      </c>
      <c r="X240" s="29">
        <f>IFERROR(VLOOKUP(K240,S6M4!$B$1:$C$161,2,0),0)</f>
        <v>0</v>
      </c>
      <c r="Y240" s="29">
        <f>IFERROR(VLOOKUP(M240,S6M5!$B$1:$C$161,2,0),0)</f>
        <v>0</v>
      </c>
      <c r="Z240" s="29">
        <f>IFERROR(VLOOKUP(O240,S6M6!$B$1:$C$161,2,0),0)</f>
        <v>0</v>
      </c>
      <c r="AA240" s="29">
        <f>IFERROR(VLOOKUP(Q240,S6M7!$B$1:$C$161,2,0),0)</f>
        <v>0</v>
      </c>
      <c r="AB240" s="29">
        <f>IFERROR(VLOOKUP(S240,S6M8!$B$1:$C$161,2,0),0)</f>
        <v>0</v>
      </c>
    </row>
    <row r="241">
      <c r="A241" s="42">
        <v>240.0</v>
      </c>
      <c r="B241" s="40"/>
      <c r="C241" s="26">
        <f t="shared" si="1"/>
        <v>0</v>
      </c>
      <c r="D241" s="27"/>
      <c r="E241" s="28">
        <f>IFERROR(VLOOKUP($B241,S6M1!$A$1:$B$161,2,0),0)</f>
        <v>0</v>
      </c>
      <c r="F241" s="29">
        <f>IFERROR(VLOOKUP(E241,S6M1!$B$1:$C$161,2,0),0)</f>
        <v>0</v>
      </c>
      <c r="G241" s="28">
        <f>IFERROR(VLOOKUP($B241,S6M2!$A$1:$B$161,2,0),0)</f>
        <v>0</v>
      </c>
      <c r="H241" s="29">
        <f>IFERROR(VLOOKUP(G241,S6M2!$B$1:$C$161,2,0),0)</f>
        <v>0</v>
      </c>
      <c r="I241" s="28">
        <f>IFERROR(VLOOKUP($B241,S6M3!$A$1:$B$161,2,0),0)</f>
        <v>0</v>
      </c>
      <c r="J241" s="29">
        <f>IFERROR(VLOOKUP(I241,S6M3!$B$1:$C$161,2,0),0)</f>
        <v>0</v>
      </c>
      <c r="K241" s="28">
        <f>IFERROR(VLOOKUP($B241,S6M4!$A$1:$B$161,2,0),0)</f>
        <v>0</v>
      </c>
      <c r="L241" s="29">
        <f>IFERROR(VLOOKUP(K241,S6M4!$B$1:$C$161,2,0),0)</f>
        <v>0</v>
      </c>
      <c r="M241" s="28">
        <f>IFERROR(VLOOKUP($B241,S6M5!$A$1:$B$161,2,0),0)</f>
        <v>0</v>
      </c>
      <c r="N241" s="29">
        <f>IFERROR(VLOOKUP(M241,S6M5!$B$1:$C$161,2,0),0)</f>
        <v>0</v>
      </c>
      <c r="O241" s="28">
        <f>IFERROR(VLOOKUP($B241,S6M6!$A$1:$B$161,2,0),0)</f>
        <v>0</v>
      </c>
      <c r="P241" s="29">
        <f>IFERROR(VLOOKUP(O241,S6M6!$B$1:$C$161,2,0),0)</f>
        <v>0</v>
      </c>
      <c r="Q241" s="28">
        <f>IFERROR(VLOOKUP($B241,S6M7!$A$1:$B$161,2,0),0)</f>
        <v>0</v>
      </c>
      <c r="R241" s="29">
        <f>IFERROR(VLOOKUP(Q241,S6M7!$B$1:$C$161,2,0),0)</f>
        <v>0</v>
      </c>
      <c r="S241" s="28">
        <f>IFERROR(VLOOKUP($B241,S6M8!$A$1:$B$161,2,0),0)</f>
        <v>0</v>
      </c>
      <c r="T241" s="29">
        <f>IFERROR(VLOOKUP(S241,S6M8!$B$1:$C$161,2,0),0)</f>
        <v>0</v>
      </c>
      <c r="U241" s="29">
        <f>IFERROR(VLOOKUP(E241,S6M1!$B$1:$C$161,2,0),0)</f>
        <v>0</v>
      </c>
      <c r="V241" s="29">
        <f>IFERROR(VLOOKUP(G241,S6M2!$B$1:$C$161,2,0),0)</f>
        <v>0</v>
      </c>
      <c r="W241" s="29">
        <f>IFERROR(VLOOKUP(I241,S6M3!$B$1:$C$161,2,0),0)</f>
        <v>0</v>
      </c>
      <c r="X241" s="29">
        <f>IFERROR(VLOOKUP(K241,S6M4!$B$1:$C$161,2,0),0)</f>
        <v>0</v>
      </c>
      <c r="Y241" s="29">
        <f>IFERROR(VLOOKUP(M241,S6M5!$B$1:$C$161,2,0),0)</f>
        <v>0</v>
      </c>
      <c r="Z241" s="29">
        <f>IFERROR(VLOOKUP(O241,S6M6!$B$1:$C$161,2,0),0)</f>
        <v>0</v>
      </c>
      <c r="AA241" s="29">
        <f>IFERROR(VLOOKUP(Q241,S6M7!$B$1:$C$161,2,0),0)</f>
        <v>0</v>
      </c>
      <c r="AB241" s="29">
        <f>IFERROR(VLOOKUP(S241,S6M8!$B$1:$C$161,2,0),0)</f>
        <v>0</v>
      </c>
    </row>
    <row r="242">
      <c r="A242" s="43">
        <v>241.0</v>
      </c>
      <c r="B242" s="40"/>
      <c r="C242" s="26">
        <f t="shared" si="1"/>
        <v>0</v>
      </c>
      <c r="D242" s="27"/>
      <c r="E242" s="28">
        <f>IFERROR(VLOOKUP($B242,S6M1!$A$1:$B$161,2,0),0)</f>
        <v>0</v>
      </c>
      <c r="F242" s="29">
        <f>IFERROR(VLOOKUP(E242,S6M1!$B$1:$C$161,2,0),0)</f>
        <v>0</v>
      </c>
      <c r="G242" s="28">
        <f>IFERROR(VLOOKUP($B242,S6M2!$A$1:$B$161,2,0),0)</f>
        <v>0</v>
      </c>
      <c r="H242" s="29">
        <f>IFERROR(VLOOKUP(G242,S6M2!$B$1:$C$161,2,0),0)</f>
        <v>0</v>
      </c>
      <c r="I242" s="28">
        <f>IFERROR(VLOOKUP($B242,S6M3!$A$1:$B$161,2,0),0)</f>
        <v>0</v>
      </c>
      <c r="J242" s="29">
        <f>IFERROR(VLOOKUP(I242,S6M3!$B$1:$C$161,2,0),0)</f>
        <v>0</v>
      </c>
      <c r="K242" s="28">
        <f>IFERROR(VLOOKUP($B242,S6M4!$A$1:$B$161,2,0),0)</f>
        <v>0</v>
      </c>
      <c r="L242" s="29">
        <f>IFERROR(VLOOKUP(K242,S6M4!$B$1:$C$161,2,0),0)</f>
        <v>0</v>
      </c>
      <c r="M242" s="28">
        <f>IFERROR(VLOOKUP($B242,S6M5!$A$1:$B$161,2,0),0)</f>
        <v>0</v>
      </c>
      <c r="N242" s="29">
        <f>IFERROR(VLOOKUP(M242,S6M5!$B$1:$C$161,2,0),0)</f>
        <v>0</v>
      </c>
      <c r="O242" s="28">
        <f>IFERROR(VLOOKUP($B242,S6M6!$A$1:$B$161,2,0),0)</f>
        <v>0</v>
      </c>
      <c r="P242" s="29">
        <f>IFERROR(VLOOKUP(O242,S6M6!$B$1:$C$161,2,0),0)</f>
        <v>0</v>
      </c>
      <c r="Q242" s="28">
        <f>IFERROR(VLOOKUP($B242,S6M7!$A$1:$B$161,2,0),0)</f>
        <v>0</v>
      </c>
      <c r="R242" s="29">
        <f>IFERROR(VLOOKUP(Q242,S6M7!$B$1:$C$161,2,0),0)</f>
        <v>0</v>
      </c>
      <c r="S242" s="28">
        <f>IFERROR(VLOOKUP($B242,S6M8!$A$1:$B$161,2,0),0)</f>
        <v>0</v>
      </c>
      <c r="T242" s="29">
        <f>IFERROR(VLOOKUP(S242,S6M8!$B$1:$C$161,2,0),0)</f>
        <v>0</v>
      </c>
      <c r="U242" s="29">
        <f>IFERROR(VLOOKUP(E242,S6M1!$B$1:$C$161,2,0),0)</f>
        <v>0</v>
      </c>
      <c r="V242" s="29">
        <f>IFERROR(VLOOKUP(G242,S6M2!$B$1:$C$161,2,0),0)</f>
        <v>0</v>
      </c>
      <c r="W242" s="29">
        <f>IFERROR(VLOOKUP(I242,S6M3!$B$1:$C$161,2,0),0)</f>
        <v>0</v>
      </c>
      <c r="X242" s="29">
        <f>IFERROR(VLOOKUP(K242,S6M4!$B$1:$C$161,2,0),0)</f>
        <v>0</v>
      </c>
      <c r="Y242" s="29">
        <f>IFERROR(VLOOKUP(M242,S6M5!$B$1:$C$161,2,0),0)</f>
        <v>0</v>
      </c>
      <c r="Z242" s="29">
        <f>IFERROR(VLOOKUP(O242,S6M6!$B$1:$C$161,2,0),0)</f>
        <v>0</v>
      </c>
      <c r="AA242" s="29">
        <f>IFERROR(VLOOKUP(Q242,S6M7!$B$1:$C$161,2,0),0)</f>
        <v>0</v>
      </c>
      <c r="AB242" s="29">
        <f>IFERROR(VLOOKUP(S242,S6M8!$B$1:$C$161,2,0),0)</f>
        <v>0</v>
      </c>
    </row>
    <row r="243">
      <c r="A243" s="42">
        <v>242.0</v>
      </c>
      <c r="B243" s="40"/>
      <c r="C243" s="26">
        <f t="shared" si="1"/>
        <v>0</v>
      </c>
      <c r="D243" s="27"/>
      <c r="E243" s="28">
        <f>IFERROR(VLOOKUP($B243,S6M1!$A$1:$B$161,2,0),0)</f>
        <v>0</v>
      </c>
      <c r="F243" s="29">
        <f>IFERROR(VLOOKUP(E243,S6M1!$B$1:$C$161,2,0),0)</f>
        <v>0</v>
      </c>
      <c r="G243" s="28">
        <f>IFERROR(VLOOKUP($B243,S6M2!$A$1:$B$161,2,0),0)</f>
        <v>0</v>
      </c>
      <c r="H243" s="29">
        <f>IFERROR(VLOOKUP(G243,S6M2!$B$1:$C$161,2,0),0)</f>
        <v>0</v>
      </c>
      <c r="I243" s="28">
        <f>IFERROR(VLOOKUP($B243,S6M3!$A$1:$B$161,2,0),0)</f>
        <v>0</v>
      </c>
      <c r="J243" s="29">
        <f>IFERROR(VLOOKUP(I243,S6M3!$B$1:$C$161,2,0),0)</f>
        <v>0</v>
      </c>
      <c r="K243" s="28">
        <f>IFERROR(VLOOKUP($B243,S6M4!$A$1:$B$161,2,0),0)</f>
        <v>0</v>
      </c>
      <c r="L243" s="29">
        <f>IFERROR(VLOOKUP(K243,S6M4!$B$1:$C$161,2,0),0)</f>
        <v>0</v>
      </c>
      <c r="M243" s="28">
        <f>IFERROR(VLOOKUP($B243,S6M5!$A$1:$B$161,2,0),0)</f>
        <v>0</v>
      </c>
      <c r="N243" s="29">
        <f>IFERROR(VLOOKUP(M243,S6M5!$B$1:$C$161,2,0),0)</f>
        <v>0</v>
      </c>
      <c r="O243" s="28">
        <f>IFERROR(VLOOKUP($B243,S6M6!$A$1:$B$161,2,0),0)</f>
        <v>0</v>
      </c>
      <c r="P243" s="29">
        <f>IFERROR(VLOOKUP(O243,S6M6!$B$1:$C$161,2,0),0)</f>
        <v>0</v>
      </c>
      <c r="Q243" s="28">
        <f>IFERROR(VLOOKUP($B243,S6M7!$A$1:$B$161,2,0),0)</f>
        <v>0</v>
      </c>
      <c r="R243" s="29">
        <f>IFERROR(VLOOKUP(Q243,S6M7!$B$1:$C$161,2,0),0)</f>
        <v>0</v>
      </c>
      <c r="S243" s="28">
        <f>IFERROR(VLOOKUP($B243,S6M8!$A$1:$B$161,2,0),0)</f>
        <v>0</v>
      </c>
      <c r="T243" s="29">
        <f>IFERROR(VLOOKUP(S243,S6M8!$B$1:$C$161,2,0),0)</f>
        <v>0</v>
      </c>
      <c r="U243" s="29">
        <f>IFERROR(VLOOKUP(E243,S6M1!$B$1:$C$161,2,0),0)</f>
        <v>0</v>
      </c>
      <c r="V243" s="29">
        <f>IFERROR(VLOOKUP(G243,S6M2!$B$1:$C$161,2,0),0)</f>
        <v>0</v>
      </c>
      <c r="W243" s="29">
        <f>IFERROR(VLOOKUP(I243,S6M3!$B$1:$C$161,2,0),0)</f>
        <v>0</v>
      </c>
      <c r="X243" s="29">
        <f>IFERROR(VLOOKUP(K243,S6M4!$B$1:$C$161,2,0),0)</f>
        <v>0</v>
      </c>
      <c r="Y243" s="29">
        <f>IFERROR(VLOOKUP(M243,S6M5!$B$1:$C$161,2,0),0)</f>
        <v>0</v>
      </c>
      <c r="Z243" s="29">
        <f>IFERROR(VLOOKUP(O243,S6M6!$B$1:$C$161,2,0),0)</f>
        <v>0</v>
      </c>
      <c r="AA243" s="29">
        <f>IFERROR(VLOOKUP(Q243,S6M7!$B$1:$C$161,2,0),0)</f>
        <v>0</v>
      </c>
      <c r="AB243" s="29">
        <f>IFERROR(VLOOKUP(S243,S6M8!$B$1:$C$161,2,0),0)</f>
        <v>0</v>
      </c>
    </row>
    <row r="244">
      <c r="A244" s="42">
        <v>243.0</v>
      </c>
      <c r="B244" s="40"/>
      <c r="C244" s="26">
        <f t="shared" si="1"/>
        <v>0</v>
      </c>
      <c r="D244" s="27"/>
      <c r="E244" s="28">
        <f>IFERROR(VLOOKUP($B244,S6M1!$A$1:$B$161,2,0),0)</f>
        <v>0</v>
      </c>
      <c r="F244" s="29">
        <f>IFERROR(VLOOKUP(E244,S6M1!$B$1:$C$161,2,0),0)</f>
        <v>0</v>
      </c>
      <c r="G244" s="28">
        <f>IFERROR(VLOOKUP($B244,S6M2!$A$1:$B$161,2,0),0)</f>
        <v>0</v>
      </c>
      <c r="H244" s="29">
        <f>IFERROR(VLOOKUP(G244,S6M2!$B$1:$C$161,2,0),0)</f>
        <v>0</v>
      </c>
      <c r="I244" s="28">
        <f>IFERROR(VLOOKUP($B244,S6M3!$A$1:$B$161,2,0),0)</f>
        <v>0</v>
      </c>
      <c r="J244" s="29">
        <f>IFERROR(VLOOKUP(I244,S6M3!$B$1:$C$161,2,0),0)</f>
        <v>0</v>
      </c>
      <c r="K244" s="28">
        <f>IFERROR(VLOOKUP($B244,S6M4!$A$1:$B$161,2,0),0)</f>
        <v>0</v>
      </c>
      <c r="L244" s="29">
        <f>IFERROR(VLOOKUP(K244,S6M4!$B$1:$C$161,2,0),0)</f>
        <v>0</v>
      </c>
      <c r="M244" s="28">
        <f>IFERROR(VLOOKUP($B244,S6M5!$A$1:$B$161,2,0),0)</f>
        <v>0</v>
      </c>
      <c r="N244" s="29">
        <f>IFERROR(VLOOKUP(M244,S6M5!$B$1:$C$161,2,0),0)</f>
        <v>0</v>
      </c>
      <c r="O244" s="28">
        <f>IFERROR(VLOOKUP($B244,S6M6!$A$1:$B$161,2,0),0)</f>
        <v>0</v>
      </c>
      <c r="P244" s="29">
        <f>IFERROR(VLOOKUP(O244,S6M6!$B$1:$C$161,2,0),0)</f>
        <v>0</v>
      </c>
      <c r="Q244" s="28">
        <f>IFERROR(VLOOKUP($B244,S6M7!$A$1:$B$161,2,0),0)</f>
        <v>0</v>
      </c>
      <c r="R244" s="29">
        <f>IFERROR(VLOOKUP(Q244,S6M7!$B$1:$C$161,2,0),0)</f>
        <v>0</v>
      </c>
      <c r="S244" s="28">
        <f>IFERROR(VLOOKUP($B244,S6M8!$A$1:$B$161,2,0),0)</f>
        <v>0</v>
      </c>
      <c r="T244" s="29">
        <f>IFERROR(VLOOKUP(S244,S6M8!$B$1:$C$161,2,0),0)</f>
        <v>0</v>
      </c>
      <c r="U244" s="29">
        <f>IFERROR(VLOOKUP(E244,S6M1!$B$1:$C$161,2,0),0)</f>
        <v>0</v>
      </c>
      <c r="V244" s="29">
        <f>IFERROR(VLOOKUP(G244,S6M2!$B$1:$C$161,2,0),0)</f>
        <v>0</v>
      </c>
      <c r="W244" s="29">
        <f>IFERROR(VLOOKUP(I244,S6M3!$B$1:$C$161,2,0),0)</f>
        <v>0</v>
      </c>
      <c r="X244" s="29">
        <f>IFERROR(VLOOKUP(K244,S6M4!$B$1:$C$161,2,0),0)</f>
        <v>0</v>
      </c>
      <c r="Y244" s="29">
        <f>IFERROR(VLOOKUP(M244,S6M5!$B$1:$C$161,2,0),0)</f>
        <v>0</v>
      </c>
      <c r="Z244" s="29">
        <f>IFERROR(VLOOKUP(O244,S6M6!$B$1:$C$161,2,0),0)</f>
        <v>0</v>
      </c>
      <c r="AA244" s="29">
        <f>IFERROR(VLOOKUP(Q244,S6M7!$B$1:$C$161,2,0),0)</f>
        <v>0</v>
      </c>
      <c r="AB244" s="29">
        <f>IFERROR(VLOOKUP(S244,S6M8!$B$1:$C$161,2,0),0)</f>
        <v>0</v>
      </c>
    </row>
    <row r="245">
      <c r="A245" s="43">
        <v>244.0</v>
      </c>
      <c r="B245" s="40"/>
      <c r="C245" s="26">
        <f t="shared" si="1"/>
        <v>0</v>
      </c>
      <c r="D245" s="27"/>
      <c r="E245" s="28">
        <f>IFERROR(VLOOKUP($B245,S6M1!$A$1:$B$161,2,0),0)</f>
        <v>0</v>
      </c>
      <c r="F245" s="29">
        <f>IFERROR(VLOOKUP(E245,S6M1!$B$1:$C$161,2,0),0)</f>
        <v>0</v>
      </c>
      <c r="G245" s="28">
        <f>IFERROR(VLOOKUP($B245,S6M2!$A$1:$B$161,2,0),0)</f>
        <v>0</v>
      </c>
      <c r="H245" s="29">
        <f>IFERROR(VLOOKUP(G245,S6M2!$B$1:$C$161,2,0),0)</f>
        <v>0</v>
      </c>
      <c r="I245" s="28">
        <f>IFERROR(VLOOKUP($B245,S6M3!$A$1:$B$161,2,0),0)</f>
        <v>0</v>
      </c>
      <c r="J245" s="29">
        <f>IFERROR(VLOOKUP(I245,S6M3!$B$1:$C$161,2,0),0)</f>
        <v>0</v>
      </c>
      <c r="K245" s="28">
        <f>IFERROR(VLOOKUP($B245,S6M4!$A$1:$B$161,2,0),0)</f>
        <v>0</v>
      </c>
      <c r="L245" s="29">
        <f>IFERROR(VLOOKUP(K245,S6M4!$B$1:$C$161,2,0),0)</f>
        <v>0</v>
      </c>
      <c r="M245" s="28">
        <f>IFERROR(VLOOKUP($B245,S6M5!$A$1:$B$161,2,0),0)</f>
        <v>0</v>
      </c>
      <c r="N245" s="29">
        <f>IFERROR(VLOOKUP(M245,S6M5!$B$1:$C$161,2,0),0)</f>
        <v>0</v>
      </c>
      <c r="O245" s="28">
        <f>IFERROR(VLOOKUP($B245,S6M6!$A$1:$B$161,2,0),0)</f>
        <v>0</v>
      </c>
      <c r="P245" s="29">
        <f>IFERROR(VLOOKUP(O245,S6M6!$B$1:$C$161,2,0),0)</f>
        <v>0</v>
      </c>
      <c r="Q245" s="28">
        <f>IFERROR(VLOOKUP($B245,S6M7!$A$1:$B$161,2,0),0)</f>
        <v>0</v>
      </c>
      <c r="R245" s="29">
        <f>IFERROR(VLOOKUP(Q245,S6M7!$B$1:$C$161,2,0),0)</f>
        <v>0</v>
      </c>
      <c r="S245" s="28">
        <f>IFERROR(VLOOKUP($B245,S6M8!$A$1:$B$161,2,0),0)</f>
        <v>0</v>
      </c>
      <c r="T245" s="29">
        <f>IFERROR(VLOOKUP(S245,S6M8!$B$1:$C$161,2,0),0)</f>
        <v>0</v>
      </c>
      <c r="U245" s="29">
        <f>IFERROR(VLOOKUP(E245,S6M1!$B$1:$C$161,2,0),0)</f>
        <v>0</v>
      </c>
      <c r="V245" s="29">
        <f>IFERROR(VLOOKUP(G245,S6M2!$B$1:$C$161,2,0),0)</f>
        <v>0</v>
      </c>
      <c r="W245" s="29">
        <f>IFERROR(VLOOKUP(I245,S6M3!$B$1:$C$161,2,0),0)</f>
        <v>0</v>
      </c>
      <c r="X245" s="29">
        <f>IFERROR(VLOOKUP(K245,S6M4!$B$1:$C$161,2,0),0)</f>
        <v>0</v>
      </c>
      <c r="Y245" s="29">
        <f>IFERROR(VLOOKUP(M245,S6M5!$B$1:$C$161,2,0),0)</f>
        <v>0</v>
      </c>
      <c r="Z245" s="29">
        <f>IFERROR(VLOOKUP(O245,S6M6!$B$1:$C$161,2,0),0)</f>
        <v>0</v>
      </c>
      <c r="AA245" s="29">
        <f>IFERROR(VLOOKUP(Q245,S6M7!$B$1:$C$161,2,0),0)</f>
        <v>0</v>
      </c>
      <c r="AB245" s="29">
        <f>IFERROR(VLOOKUP(S245,S6M8!$B$1:$C$161,2,0),0)</f>
        <v>0</v>
      </c>
    </row>
    <row r="246">
      <c r="A246" s="42">
        <v>245.0</v>
      </c>
      <c r="B246" s="40"/>
      <c r="C246" s="26">
        <f t="shared" si="1"/>
        <v>0</v>
      </c>
      <c r="D246" s="27"/>
      <c r="E246" s="28">
        <f>IFERROR(VLOOKUP($B246,S6M1!$A$1:$B$161,2,0),0)</f>
        <v>0</v>
      </c>
      <c r="F246" s="29">
        <f>IFERROR(VLOOKUP(E246,S6M1!$B$1:$C$161,2,0),0)</f>
        <v>0</v>
      </c>
      <c r="G246" s="28">
        <f>IFERROR(VLOOKUP($B246,S6M2!$A$1:$B$161,2,0),0)</f>
        <v>0</v>
      </c>
      <c r="H246" s="29">
        <f>IFERROR(VLOOKUP(G246,S6M2!$B$1:$C$161,2,0),0)</f>
        <v>0</v>
      </c>
      <c r="I246" s="28">
        <f>IFERROR(VLOOKUP($B246,S6M3!$A$1:$B$161,2,0),0)</f>
        <v>0</v>
      </c>
      <c r="J246" s="29">
        <f>IFERROR(VLOOKUP(I246,S6M3!$B$1:$C$161,2,0),0)</f>
        <v>0</v>
      </c>
      <c r="K246" s="28">
        <f>IFERROR(VLOOKUP($B246,S6M4!$A$1:$B$161,2,0),0)</f>
        <v>0</v>
      </c>
      <c r="L246" s="29">
        <f>IFERROR(VLOOKUP(K246,S6M4!$B$1:$C$161,2,0),0)</f>
        <v>0</v>
      </c>
      <c r="M246" s="28">
        <f>IFERROR(VLOOKUP($B246,S6M5!$A$1:$B$161,2,0),0)</f>
        <v>0</v>
      </c>
      <c r="N246" s="29">
        <f>IFERROR(VLOOKUP(M246,S6M5!$B$1:$C$161,2,0),0)</f>
        <v>0</v>
      </c>
      <c r="O246" s="28">
        <f>IFERROR(VLOOKUP($B246,S6M6!$A$1:$B$161,2,0),0)</f>
        <v>0</v>
      </c>
      <c r="P246" s="29">
        <f>IFERROR(VLOOKUP(O246,S6M6!$B$1:$C$161,2,0),0)</f>
        <v>0</v>
      </c>
      <c r="Q246" s="28">
        <f>IFERROR(VLOOKUP($B246,S6M7!$A$1:$B$161,2,0),0)</f>
        <v>0</v>
      </c>
      <c r="R246" s="29">
        <f>IFERROR(VLOOKUP(Q246,S6M7!$B$1:$C$161,2,0),0)</f>
        <v>0</v>
      </c>
      <c r="S246" s="28">
        <f>IFERROR(VLOOKUP($B246,S6M8!$A$1:$B$161,2,0),0)</f>
        <v>0</v>
      </c>
      <c r="T246" s="29">
        <f>IFERROR(VLOOKUP(S246,S6M8!$B$1:$C$161,2,0),0)</f>
        <v>0</v>
      </c>
      <c r="U246" s="29">
        <f>IFERROR(VLOOKUP(E246,S6M1!$B$1:$C$161,2,0),0)</f>
        <v>0</v>
      </c>
      <c r="V246" s="29">
        <f>IFERROR(VLOOKUP(G246,S6M2!$B$1:$C$161,2,0),0)</f>
        <v>0</v>
      </c>
      <c r="W246" s="29">
        <f>IFERROR(VLOOKUP(I246,S6M3!$B$1:$C$161,2,0),0)</f>
        <v>0</v>
      </c>
      <c r="X246" s="29">
        <f>IFERROR(VLOOKUP(K246,S6M4!$B$1:$C$161,2,0),0)</f>
        <v>0</v>
      </c>
      <c r="Y246" s="29">
        <f>IFERROR(VLOOKUP(M246,S6M5!$B$1:$C$161,2,0),0)</f>
        <v>0</v>
      </c>
      <c r="Z246" s="29">
        <f>IFERROR(VLOOKUP(O246,S6M6!$B$1:$C$161,2,0),0)</f>
        <v>0</v>
      </c>
      <c r="AA246" s="29">
        <f>IFERROR(VLOOKUP(Q246,S6M7!$B$1:$C$161,2,0),0)</f>
        <v>0</v>
      </c>
      <c r="AB246" s="29">
        <f>IFERROR(VLOOKUP(S246,S6M8!$B$1:$C$161,2,0),0)</f>
        <v>0</v>
      </c>
    </row>
    <row r="247">
      <c r="A247" s="42">
        <v>246.0</v>
      </c>
      <c r="B247" s="40"/>
      <c r="C247" s="26">
        <f t="shared" si="1"/>
        <v>0</v>
      </c>
      <c r="D247" s="27"/>
      <c r="E247" s="28">
        <f>IFERROR(VLOOKUP($B247,S6M1!$A$1:$B$161,2,0),0)</f>
        <v>0</v>
      </c>
      <c r="F247" s="29">
        <f>IFERROR(VLOOKUP(E247,S6M1!$B$1:$C$161,2,0),0)</f>
        <v>0</v>
      </c>
      <c r="G247" s="28">
        <f>IFERROR(VLOOKUP($B247,S6M2!$A$1:$B$161,2,0),0)</f>
        <v>0</v>
      </c>
      <c r="H247" s="29">
        <f>IFERROR(VLOOKUP(G247,S6M2!$B$1:$C$161,2,0),0)</f>
        <v>0</v>
      </c>
      <c r="I247" s="28">
        <f>IFERROR(VLOOKUP($B247,S6M3!$A$1:$B$161,2,0),0)</f>
        <v>0</v>
      </c>
      <c r="J247" s="29">
        <f>IFERROR(VLOOKUP(I247,S6M3!$B$1:$C$161,2,0),0)</f>
        <v>0</v>
      </c>
      <c r="K247" s="28">
        <f>IFERROR(VLOOKUP($B247,S6M4!$A$1:$B$161,2,0),0)</f>
        <v>0</v>
      </c>
      <c r="L247" s="29">
        <f>IFERROR(VLOOKUP(K247,S6M4!$B$1:$C$161,2,0),0)</f>
        <v>0</v>
      </c>
      <c r="M247" s="28">
        <f>IFERROR(VLOOKUP($B247,S6M5!$A$1:$B$161,2,0),0)</f>
        <v>0</v>
      </c>
      <c r="N247" s="29">
        <f>IFERROR(VLOOKUP(M247,S6M5!$B$1:$C$161,2,0),0)</f>
        <v>0</v>
      </c>
      <c r="O247" s="28">
        <f>IFERROR(VLOOKUP($B247,S6M6!$A$1:$B$161,2,0),0)</f>
        <v>0</v>
      </c>
      <c r="P247" s="29">
        <f>IFERROR(VLOOKUP(O247,S6M6!$B$1:$C$161,2,0),0)</f>
        <v>0</v>
      </c>
      <c r="Q247" s="28">
        <f>IFERROR(VLOOKUP($B247,S6M7!$A$1:$B$161,2,0),0)</f>
        <v>0</v>
      </c>
      <c r="R247" s="29">
        <f>IFERROR(VLOOKUP(Q247,S6M7!$B$1:$C$161,2,0),0)</f>
        <v>0</v>
      </c>
      <c r="S247" s="28">
        <f>IFERROR(VLOOKUP($B247,S6M8!$A$1:$B$161,2,0),0)</f>
        <v>0</v>
      </c>
      <c r="T247" s="29">
        <f>IFERROR(VLOOKUP(S247,S6M8!$B$1:$C$161,2,0),0)</f>
        <v>0</v>
      </c>
      <c r="U247" s="29">
        <f>IFERROR(VLOOKUP(E247,S6M1!$B$1:$C$161,2,0),0)</f>
        <v>0</v>
      </c>
      <c r="V247" s="29">
        <f>IFERROR(VLOOKUP(G247,S6M2!$B$1:$C$161,2,0),0)</f>
        <v>0</v>
      </c>
      <c r="W247" s="29">
        <f>IFERROR(VLOOKUP(I247,S6M3!$B$1:$C$161,2,0),0)</f>
        <v>0</v>
      </c>
      <c r="X247" s="29">
        <f>IFERROR(VLOOKUP(K247,S6M4!$B$1:$C$161,2,0),0)</f>
        <v>0</v>
      </c>
      <c r="Y247" s="29">
        <f>IFERROR(VLOOKUP(M247,S6M5!$B$1:$C$161,2,0),0)</f>
        <v>0</v>
      </c>
      <c r="Z247" s="29">
        <f>IFERROR(VLOOKUP(O247,S6M6!$B$1:$C$161,2,0),0)</f>
        <v>0</v>
      </c>
      <c r="AA247" s="29">
        <f>IFERROR(VLOOKUP(Q247,S6M7!$B$1:$C$161,2,0),0)</f>
        <v>0</v>
      </c>
      <c r="AB247" s="29">
        <f>IFERROR(VLOOKUP(S247,S6M8!$B$1:$C$161,2,0),0)</f>
        <v>0</v>
      </c>
    </row>
    <row r="248">
      <c r="A248" s="43">
        <v>247.0</v>
      </c>
      <c r="B248" s="40"/>
      <c r="C248" s="26">
        <f t="shared" si="1"/>
        <v>0</v>
      </c>
      <c r="D248" s="27"/>
      <c r="E248" s="28">
        <f>IFERROR(VLOOKUP($B248,S6M1!$A$1:$B$161,2,0),0)</f>
        <v>0</v>
      </c>
      <c r="F248" s="29">
        <f>IFERROR(VLOOKUP(E248,S6M1!$B$1:$C$161,2,0),0)</f>
        <v>0</v>
      </c>
      <c r="G248" s="28">
        <f>IFERROR(VLOOKUP($B248,S6M2!$A$1:$B$161,2,0),0)</f>
        <v>0</v>
      </c>
      <c r="H248" s="29">
        <f>IFERROR(VLOOKUP(G248,S6M2!$B$1:$C$161,2,0),0)</f>
        <v>0</v>
      </c>
      <c r="I248" s="28">
        <f>IFERROR(VLOOKUP($B248,S6M3!$A$1:$B$161,2,0),0)</f>
        <v>0</v>
      </c>
      <c r="J248" s="29">
        <f>IFERROR(VLOOKUP(I248,S6M3!$B$1:$C$161,2,0),0)</f>
        <v>0</v>
      </c>
      <c r="K248" s="28">
        <f>IFERROR(VLOOKUP($B248,S6M4!$A$1:$B$161,2,0),0)</f>
        <v>0</v>
      </c>
      <c r="L248" s="29">
        <f>IFERROR(VLOOKUP(K248,S6M4!$B$1:$C$161,2,0),0)</f>
        <v>0</v>
      </c>
      <c r="M248" s="28">
        <f>IFERROR(VLOOKUP($B248,S6M5!$A$1:$B$161,2,0),0)</f>
        <v>0</v>
      </c>
      <c r="N248" s="29">
        <f>IFERROR(VLOOKUP(M248,S6M5!$B$1:$C$161,2,0),0)</f>
        <v>0</v>
      </c>
      <c r="O248" s="28">
        <f>IFERROR(VLOOKUP($B248,S6M6!$A$1:$B$161,2,0),0)</f>
        <v>0</v>
      </c>
      <c r="P248" s="29">
        <f>IFERROR(VLOOKUP(O248,S6M6!$B$1:$C$161,2,0),0)</f>
        <v>0</v>
      </c>
      <c r="Q248" s="28">
        <f>IFERROR(VLOOKUP($B248,S6M7!$A$1:$B$161,2,0),0)</f>
        <v>0</v>
      </c>
      <c r="R248" s="29">
        <f>IFERROR(VLOOKUP(Q248,S6M7!$B$1:$C$161,2,0),0)</f>
        <v>0</v>
      </c>
      <c r="S248" s="28">
        <f>IFERROR(VLOOKUP($B248,S6M8!$A$1:$B$161,2,0),0)</f>
        <v>0</v>
      </c>
      <c r="T248" s="29">
        <f>IFERROR(VLOOKUP(S248,S6M8!$B$1:$C$161,2,0),0)</f>
        <v>0</v>
      </c>
      <c r="U248" s="29">
        <f>IFERROR(VLOOKUP(E248,S6M1!$B$1:$C$161,2,0),0)</f>
        <v>0</v>
      </c>
      <c r="V248" s="29">
        <f>IFERROR(VLOOKUP(G248,S6M2!$B$1:$C$161,2,0),0)</f>
        <v>0</v>
      </c>
      <c r="W248" s="29">
        <f>IFERROR(VLOOKUP(I248,S6M3!$B$1:$C$161,2,0),0)</f>
        <v>0</v>
      </c>
      <c r="X248" s="29">
        <f>IFERROR(VLOOKUP(K248,S6M4!$B$1:$C$161,2,0),0)</f>
        <v>0</v>
      </c>
      <c r="Y248" s="29">
        <f>IFERROR(VLOOKUP(M248,S6M5!$B$1:$C$161,2,0),0)</f>
        <v>0</v>
      </c>
      <c r="Z248" s="29">
        <f>IFERROR(VLOOKUP(O248,S6M6!$B$1:$C$161,2,0),0)</f>
        <v>0</v>
      </c>
      <c r="AA248" s="29">
        <f>IFERROR(VLOOKUP(Q248,S6M7!$B$1:$C$161,2,0),0)</f>
        <v>0</v>
      </c>
      <c r="AB248" s="29">
        <f>IFERROR(VLOOKUP(S248,S6M8!$B$1:$C$161,2,0),0)</f>
        <v>0</v>
      </c>
    </row>
    <row r="249">
      <c r="A249" s="42">
        <v>248.0</v>
      </c>
      <c r="B249" s="40"/>
      <c r="C249" s="26">
        <f t="shared" si="1"/>
        <v>0</v>
      </c>
      <c r="D249" s="27"/>
      <c r="E249" s="28">
        <f>IFERROR(VLOOKUP($B249,S6M1!$A$1:$B$161,2,0),0)</f>
        <v>0</v>
      </c>
      <c r="F249" s="29">
        <f>IFERROR(VLOOKUP(E249,S6M1!$B$1:$C$161,2,0),0)</f>
        <v>0</v>
      </c>
      <c r="G249" s="28">
        <f>IFERROR(VLOOKUP($B249,S6M2!$A$1:$B$161,2,0),0)</f>
        <v>0</v>
      </c>
      <c r="H249" s="29">
        <f>IFERROR(VLOOKUP(G249,S6M2!$B$1:$C$161,2,0),0)</f>
        <v>0</v>
      </c>
      <c r="I249" s="28">
        <f>IFERROR(VLOOKUP($B249,S6M3!$A$1:$B$161,2,0),0)</f>
        <v>0</v>
      </c>
      <c r="J249" s="29">
        <f>IFERROR(VLOOKUP(I249,S6M3!$B$1:$C$161,2,0),0)</f>
        <v>0</v>
      </c>
      <c r="K249" s="28">
        <f>IFERROR(VLOOKUP($B249,S6M4!$A$1:$B$161,2,0),0)</f>
        <v>0</v>
      </c>
      <c r="L249" s="29">
        <f>IFERROR(VLOOKUP(K249,S6M4!$B$1:$C$161,2,0),0)</f>
        <v>0</v>
      </c>
      <c r="M249" s="28">
        <f>IFERROR(VLOOKUP($B249,S6M5!$A$1:$B$161,2,0),0)</f>
        <v>0</v>
      </c>
      <c r="N249" s="29">
        <f>IFERROR(VLOOKUP(M249,S6M5!$B$1:$C$161,2,0),0)</f>
        <v>0</v>
      </c>
      <c r="O249" s="28">
        <f>IFERROR(VLOOKUP($B249,S6M6!$A$1:$B$161,2,0),0)</f>
        <v>0</v>
      </c>
      <c r="P249" s="29">
        <f>IFERROR(VLOOKUP(O249,S6M6!$B$1:$C$161,2,0),0)</f>
        <v>0</v>
      </c>
      <c r="Q249" s="28">
        <f>IFERROR(VLOOKUP($B249,S6M7!$A$1:$B$161,2,0),0)</f>
        <v>0</v>
      </c>
      <c r="R249" s="29">
        <f>IFERROR(VLOOKUP(Q249,S6M7!$B$1:$C$161,2,0),0)</f>
        <v>0</v>
      </c>
      <c r="S249" s="28">
        <f>IFERROR(VLOOKUP($B249,S6M8!$A$1:$B$161,2,0),0)</f>
        <v>0</v>
      </c>
      <c r="T249" s="29">
        <f>IFERROR(VLOOKUP(S249,S6M8!$B$1:$C$161,2,0),0)</f>
        <v>0</v>
      </c>
      <c r="U249" s="29">
        <f>IFERROR(VLOOKUP(E249,S6M1!$B$1:$C$161,2,0),0)</f>
        <v>0</v>
      </c>
      <c r="V249" s="29">
        <f>IFERROR(VLOOKUP(G249,S6M2!$B$1:$C$161,2,0),0)</f>
        <v>0</v>
      </c>
      <c r="W249" s="29">
        <f>IFERROR(VLOOKUP(I249,S6M3!$B$1:$C$161,2,0),0)</f>
        <v>0</v>
      </c>
      <c r="X249" s="29">
        <f>IFERROR(VLOOKUP(K249,S6M4!$B$1:$C$161,2,0),0)</f>
        <v>0</v>
      </c>
      <c r="Y249" s="29">
        <f>IFERROR(VLOOKUP(M249,S6M5!$B$1:$C$161,2,0),0)</f>
        <v>0</v>
      </c>
      <c r="Z249" s="29">
        <f>IFERROR(VLOOKUP(O249,S6M6!$B$1:$C$161,2,0),0)</f>
        <v>0</v>
      </c>
      <c r="AA249" s="29">
        <f>IFERROR(VLOOKUP(Q249,S6M7!$B$1:$C$161,2,0),0)</f>
        <v>0</v>
      </c>
      <c r="AB249" s="29">
        <f>IFERROR(VLOOKUP(S249,S6M8!$B$1:$C$161,2,0),0)</f>
        <v>0</v>
      </c>
    </row>
    <row r="250">
      <c r="A250" s="43">
        <v>249.0</v>
      </c>
      <c r="B250" s="40"/>
      <c r="C250" s="26">
        <f t="shared" si="1"/>
        <v>0</v>
      </c>
      <c r="D250" s="27"/>
      <c r="E250" s="28">
        <f>IFERROR(VLOOKUP($B250,S6M1!$A$1:$B$161,2,0),0)</f>
        <v>0</v>
      </c>
      <c r="F250" s="29">
        <f>IFERROR(VLOOKUP(E250,S6M1!$B$1:$C$161,2,0),0)</f>
        <v>0</v>
      </c>
      <c r="G250" s="28">
        <f>IFERROR(VLOOKUP($B250,S6M2!$A$1:$B$161,2,0),0)</f>
        <v>0</v>
      </c>
      <c r="H250" s="29">
        <f>IFERROR(VLOOKUP(G250,S6M2!$B$1:$C$161,2,0),0)</f>
        <v>0</v>
      </c>
      <c r="I250" s="28">
        <f>IFERROR(VLOOKUP($B250,S6M3!$A$1:$B$161,2,0),0)</f>
        <v>0</v>
      </c>
      <c r="J250" s="29">
        <f>IFERROR(VLOOKUP(I250,S6M3!$B$1:$C$161,2,0),0)</f>
        <v>0</v>
      </c>
      <c r="K250" s="28">
        <f>IFERROR(VLOOKUP($B250,S6M4!$A$1:$B$161,2,0),0)</f>
        <v>0</v>
      </c>
      <c r="L250" s="29">
        <f>IFERROR(VLOOKUP(K250,S6M4!$B$1:$C$161,2,0),0)</f>
        <v>0</v>
      </c>
      <c r="M250" s="28">
        <f>IFERROR(VLOOKUP($B250,S6M5!$A$1:$B$161,2,0),0)</f>
        <v>0</v>
      </c>
      <c r="N250" s="29">
        <f>IFERROR(VLOOKUP(M250,S6M5!$B$1:$C$161,2,0),0)</f>
        <v>0</v>
      </c>
      <c r="O250" s="28">
        <f>IFERROR(VLOOKUP($B250,S6M6!$A$1:$B$161,2,0),0)</f>
        <v>0</v>
      </c>
      <c r="P250" s="29">
        <f>IFERROR(VLOOKUP(O250,S6M6!$B$1:$C$161,2,0),0)</f>
        <v>0</v>
      </c>
      <c r="Q250" s="28">
        <f>IFERROR(VLOOKUP($B250,S6M7!$A$1:$B$161,2,0),0)</f>
        <v>0</v>
      </c>
      <c r="R250" s="29">
        <f>IFERROR(VLOOKUP(Q250,S6M7!$B$1:$C$161,2,0),0)</f>
        <v>0</v>
      </c>
      <c r="S250" s="28">
        <f>IFERROR(VLOOKUP($B250,S6M8!$A$1:$B$161,2,0),0)</f>
        <v>0</v>
      </c>
      <c r="T250" s="29">
        <f>IFERROR(VLOOKUP(S250,S6M8!$B$1:$C$161,2,0),0)</f>
        <v>0</v>
      </c>
      <c r="U250" s="29">
        <f>IFERROR(VLOOKUP(E250,S6M1!$B$1:$C$161,2,0),0)</f>
        <v>0</v>
      </c>
      <c r="V250" s="29">
        <f>IFERROR(VLOOKUP(G250,S6M2!$B$1:$C$161,2,0),0)</f>
        <v>0</v>
      </c>
      <c r="W250" s="29">
        <f>IFERROR(VLOOKUP(I250,S6M3!$B$1:$C$161,2,0),0)</f>
        <v>0</v>
      </c>
      <c r="X250" s="29">
        <f>IFERROR(VLOOKUP(K250,S6M4!$B$1:$C$161,2,0),0)</f>
        <v>0</v>
      </c>
      <c r="Y250" s="29">
        <f>IFERROR(VLOOKUP(M250,S6M5!$B$1:$C$161,2,0),0)</f>
        <v>0</v>
      </c>
      <c r="Z250" s="29">
        <f>IFERROR(VLOOKUP(O250,S6M6!$B$1:$C$161,2,0),0)</f>
        <v>0</v>
      </c>
      <c r="AA250" s="29">
        <f>IFERROR(VLOOKUP(Q250,S6M7!$B$1:$C$161,2,0),0)</f>
        <v>0</v>
      </c>
      <c r="AB250" s="29">
        <f>IFERROR(VLOOKUP(S250,S6M8!$B$1:$C$161,2,0),0)</f>
        <v>0</v>
      </c>
    </row>
    <row r="251">
      <c r="A251" s="42">
        <v>250.0</v>
      </c>
      <c r="B251" s="40"/>
      <c r="C251" s="26">
        <f t="shared" si="1"/>
        <v>0</v>
      </c>
      <c r="D251" s="27"/>
      <c r="E251" s="28">
        <f>IFERROR(VLOOKUP($B251,S6M1!$A$1:$B$161,2,0),0)</f>
        <v>0</v>
      </c>
      <c r="F251" s="29">
        <f>IFERROR(VLOOKUP(E251,S6M1!$B$1:$C$161,2,0),0)</f>
        <v>0</v>
      </c>
      <c r="G251" s="28">
        <f>IFERROR(VLOOKUP($B251,S6M2!$A$1:$B$161,2,0),0)</f>
        <v>0</v>
      </c>
      <c r="H251" s="29">
        <f>IFERROR(VLOOKUP(G251,S6M2!$B$1:$C$161,2,0),0)</f>
        <v>0</v>
      </c>
      <c r="I251" s="28">
        <f>IFERROR(VLOOKUP($B251,S6M3!$A$1:$B$161,2,0),0)</f>
        <v>0</v>
      </c>
      <c r="J251" s="29">
        <f>IFERROR(VLOOKUP(I251,S6M3!$B$1:$C$161,2,0),0)</f>
        <v>0</v>
      </c>
      <c r="K251" s="28">
        <f>IFERROR(VLOOKUP($B251,S6M4!$A$1:$B$161,2,0),0)</f>
        <v>0</v>
      </c>
      <c r="L251" s="29">
        <f>IFERROR(VLOOKUP(K251,S6M4!$B$1:$C$161,2,0),0)</f>
        <v>0</v>
      </c>
      <c r="M251" s="28">
        <f>IFERROR(VLOOKUP($B251,S6M5!$A$1:$B$161,2,0),0)</f>
        <v>0</v>
      </c>
      <c r="N251" s="29">
        <f>IFERROR(VLOOKUP(M251,S6M5!$B$1:$C$161,2,0),0)</f>
        <v>0</v>
      </c>
      <c r="O251" s="28">
        <f>IFERROR(VLOOKUP($B251,S6M6!$A$1:$B$161,2,0),0)</f>
        <v>0</v>
      </c>
      <c r="P251" s="29">
        <f>IFERROR(VLOOKUP(O251,S6M6!$B$1:$C$161,2,0),0)</f>
        <v>0</v>
      </c>
      <c r="Q251" s="28">
        <f>IFERROR(VLOOKUP($B251,S6M7!$A$1:$B$161,2,0),0)</f>
        <v>0</v>
      </c>
      <c r="R251" s="29">
        <f>IFERROR(VLOOKUP(Q251,S6M7!$B$1:$C$161,2,0),0)</f>
        <v>0</v>
      </c>
      <c r="S251" s="28">
        <f>IFERROR(VLOOKUP($B251,S6M8!$A$1:$B$161,2,0),0)</f>
        <v>0</v>
      </c>
      <c r="T251" s="29">
        <f>IFERROR(VLOOKUP(S251,S6M8!$B$1:$C$161,2,0),0)</f>
        <v>0</v>
      </c>
      <c r="U251" s="29">
        <f>IFERROR(VLOOKUP(E251,S6M1!$B$1:$C$161,2,0),0)</f>
        <v>0</v>
      </c>
      <c r="V251" s="29">
        <f>IFERROR(VLOOKUP(G251,S6M2!$B$1:$C$161,2,0),0)</f>
        <v>0</v>
      </c>
      <c r="W251" s="29">
        <f>IFERROR(VLOOKUP(I251,S6M3!$B$1:$C$161,2,0),0)</f>
        <v>0</v>
      </c>
      <c r="X251" s="29">
        <f>IFERROR(VLOOKUP(K251,S6M4!$B$1:$C$161,2,0),0)</f>
        <v>0</v>
      </c>
      <c r="Y251" s="29">
        <f>IFERROR(VLOOKUP(M251,S6M5!$B$1:$C$161,2,0),0)</f>
        <v>0</v>
      </c>
      <c r="Z251" s="29">
        <f>IFERROR(VLOOKUP(O251,S6M6!$B$1:$C$161,2,0),0)</f>
        <v>0</v>
      </c>
      <c r="AA251" s="29">
        <f>IFERROR(VLOOKUP(Q251,S6M7!$B$1:$C$161,2,0),0)</f>
        <v>0</v>
      </c>
      <c r="AB251" s="29">
        <f>IFERROR(VLOOKUP(S251,S6M8!$B$1:$C$161,2,0),0)</f>
        <v>0</v>
      </c>
    </row>
    <row r="252">
      <c r="A252" s="6"/>
      <c r="B252" s="44"/>
      <c r="C252" s="45"/>
      <c r="D252" s="45"/>
      <c r="E252" s="45"/>
      <c r="F252" s="46"/>
      <c r="G252" s="45"/>
      <c r="H252" s="46"/>
      <c r="I252" s="45"/>
      <c r="J252" s="46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</row>
    <row r="253">
      <c r="A253" s="6"/>
      <c r="B253" s="44"/>
      <c r="C253" s="45"/>
      <c r="D253" s="45"/>
      <c r="E253" s="45"/>
      <c r="F253" s="46"/>
      <c r="G253" s="45"/>
      <c r="H253" s="46"/>
      <c r="I253" s="45"/>
      <c r="J253" s="46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</row>
    <row r="254">
      <c r="A254" s="6"/>
      <c r="B254" s="44"/>
      <c r="C254" s="45"/>
      <c r="D254" s="45"/>
      <c r="E254" s="45"/>
      <c r="F254" s="46"/>
      <c r="G254" s="45"/>
      <c r="H254" s="46"/>
      <c r="I254" s="45"/>
      <c r="J254" s="46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</row>
    <row r="255">
      <c r="A255" s="6"/>
      <c r="B255" s="44"/>
      <c r="C255" s="45"/>
      <c r="D255" s="45"/>
      <c r="E255" s="45"/>
      <c r="F255" s="46"/>
      <c r="G255" s="45"/>
      <c r="H255" s="46"/>
      <c r="I255" s="45"/>
      <c r="J255" s="46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</row>
    <row r="256">
      <c r="A256" s="6"/>
      <c r="B256" s="44"/>
      <c r="C256" s="45"/>
      <c r="D256" s="45"/>
      <c r="E256" s="45"/>
      <c r="F256" s="46"/>
      <c r="G256" s="45"/>
      <c r="H256" s="46"/>
      <c r="I256" s="45"/>
      <c r="J256" s="46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</row>
    <row r="257">
      <c r="A257" s="6"/>
      <c r="B257" s="44"/>
      <c r="C257" s="45"/>
      <c r="D257" s="45"/>
      <c r="E257" s="45"/>
      <c r="F257" s="46"/>
      <c r="G257" s="45"/>
      <c r="H257" s="46"/>
      <c r="I257" s="45"/>
      <c r="J257" s="46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</row>
    <row r="258">
      <c r="A258" s="6"/>
      <c r="B258" s="44"/>
      <c r="C258" s="45"/>
      <c r="D258" s="45"/>
      <c r="E258" s="45"/>
      <c r="F258" s="46"/>
      <c r="G258" s="45"/>
      <c r="H258" s="46"/>
      <c r="I258" s="45"/>
      <c r="J258" s="46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</row>
    <row r="259">
      <c r="A259" s="6"/>
      <c r="B259" s="44"/>
      <c r="C259" s="45"/>
      <c r="D259" s="45"/>
      <c r="E259" s="45"/>
      <c r="F259" s="46"/>
      <c r="G259" s="45"/>
      <c r="H259" s="46"/>
      <c r="I259" s="45"/>
      <c r="J259" s="46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</row>
    <row r="260">
      <c r="A260" s="6"/>
      <c r="B260" s="44"/>
      <c r="C260" s="45"/>
      <c r="D260" s="45"/>
      <c r="E260" s="45"/>
      <c r="F260" s="46"/>
      <c r="G260" s="45"/>
      <c r="H260" s="46"/>
      <c r="I260" s="45"/>
      <c r="J260" s="46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</row>
    <row r="261">
      <c r="A261" s="6"/>
      <c r="B261" s="44"/>
      <c r="C261" s="45"/>
      <c r="D261" s="45"/>
      <c r="E261" s="45"/>
      <c r="F261" s="46"/>
      <c r="G261" s="45"/>
      <c r="H261" s="46"/>
      <c r="I261" s="45"/>
      <c r="J261" s="46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</row>
    <row r="262">
      <c r="A262" s="6"/>
      <c r="B262" s="44"/>
      <c r="C262" s="45"/>
      <c r="D262" s="45"/>
      <c r="E262" s="45"/>
      <c r="F262" s="46"/>
      <c r="G262" s="45"/>
      <c r="H262" s="46"/>
      <c r="I262" s="45"/>
      <c r="J262" s="46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</row>
    <row r="263">
      <c r="A263" s="6"/>
      <c r="B263" s="44"/>
      <c r="C263" s="45"/>
      <c r="D263" s="45"/>
      <c r="E263" s="45"/>
      <c r="F263" s="46"/>
      <c r="G263" s="45"/>
      <c r="H263" s="46"/>
      <c r="I263" s="45"/>
      <c r="J263" s="46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</row>
    <row r="264">
      <c r="A264" s="6"/>
      <c r="B264" s="44"/>
      <c r="C264" s="45"/>
      <c r="D264" s="45"/>
      <c r="E264" s="45"/>
      <c r="F264" s="46"/>
      <c r="G264" s="45"/>
      <c r="H264" s="46"/>
      <c r="I264" s="45"/>
      <c r="J264" s="46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</row>
    <row r="265">
      <c r="A265" s="6"/>
      <c r="B265" s="44"/>
      <c r="C265" s="45"/>
      <c r="D265" s="45"/>
      <c r="E265" s="45"/>
      <c r="F265" s="46"/>
      <c r="G265" s="45"/>
      <c r="H265" s="46"/>
      <c r="I265" s="45"/>
      <c r="J265" s="46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</row>
    <row r="266">
      <c r="A266" s="6"/>
      <c r="B266" s="44"/>
      <c r="C266" s="45"/>
      <c r="D266" s="45"/>
      <c r="E266" s="45"/>
      <c r="F266" s="46"/>
      <c r="G266" s="45"/>
      <c r="H266" s="46"/>
      <c r="I266" s="45"/>
      <c r="J266" s="46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</row>
    <row r="267">
      <c r="A267" s="6"/>
      <c r="B267" s="44"/>
      <c r="C267" s="45"/>
      <c r="D267" s="45"/>
      <c r="E267" s="45"/>
      <c r="F267" s="46"/>
      <c r="G267" s="45"/>
      <c r="H267" s="46"/>
      <c r="I267" s="45"/>
      <c r="J267" s="46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</row>
    <row r="268">
      <c r="A268" s="6"/>
      <c r="B268" s="44"/>
      <c r="C268" s="45"/>
      <c r="D268" s="45"/>
      <c r="E268" s="45"/>
      <c r="F268" s="46"/>
      <c r="G268" s="45"/>
      <c r="H268" s="46"/>
      <c r="I268" s="45"/>
      <c r="J268" s="46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</row>
    <row r="269">
      <c r="A269" s="6"/>
      <c r="B269" s="44"/>
      <c r="C269" s="45"/>
      <c r="D269" s="45"/>
      <c r="E269" s="45"/>
      <c r="F269" s="46"/>
      <c r="G269" s="45"/>
      <c r="H269" s="46"/>
      <c r="I269" s="45"/>
      <c r="J269" s="46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</row>
    <row r="270">
      <c r="A270" s="6"/>
      <c r="B270" s="44"/>
      <c r="C270" s="45"/>
      <c r="D270" s="45"/>
      <c r="E270" s="45"/>
      <c r="F270" s="46"/>
      <c r="G270" s="45"/>
      <c r="H270" s="46"/>
      <c r="I270" s="45"/>
      <c r="J270" s="46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</row>
    <row r="271">
      <c r="A271" s="6"/>
      <c r="B271" s="44"/>
      <c r="C271" s="45"/>
      <c r="D271" s="45"/>
      <c r="E271" s="45"/>
      <c r="F271" s="46"/>
      <c r="G271" s="45"/>
      <c r="H271" s="46"/>
      <c r="I271" s="45"/>
      <c r="J271" s="46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</row>
    <row r="272">
      <c r="A272" s="6"/>
      <c r="B272" s="44"/>
      <c r="C272" s="45"/>
      <c r="D272" s="45"/>
      <c r="E272" s="45"/>
      <c r="F272" s="46"/>
      <c r="G272" s="45"/>
      <c r="H272" s="46"/>
      <c r="I272" s="45"/>
      <c r="J272" s="46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</row>
    <row r="273">
      <c r="A273" s="6"/>
      <c r="B273" s="44"/>
      <c r="C273" s="45"/>
      <c r="D273" s="45"/>
      <c r="E273" s="45"/>
      <c r="F273" s="46"/>
      <c r="G273" s="45"/>
      <c r="H273" s="46"/>
      <c r="I273" s="45"/>
      <c r="J273" s="46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</row>
    <row r="274">
      <c r="A274" s="6"/>
      <c r="B274" s="44"/>
      <c r="C274" s="45"/>
      <c r="D274" s="45"/>
      <c r="E274" s="45"/>
      <c r="F274" s="46"/>
      <c r="G274" s="45"/>
      <c r="H274" s="46"/>
      <c r="I274" s="45"/>
      <c r="J274" s="46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</row>
    <row r="275">
      <c r="A275" s="6"/>
      <c r="B275" s="44"/>
      <c r="C275" s="45"/>
      <c r="D275" s="45"/>
      <c r="E275" s="45"/>
      <c r="F275" s="46"/>
      <c r="G275" s="45"/>
      <c r="H275" s="46"/>
      <c r="I275" s="45"/>
      <c r="J275" s="46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</row>
    <row r="276">
      <c r="A276" s="6"/>
      <c r="B276" s="44"/>
      <c r="C276" s="45"/>
      <c r="D276" s="45"/>
      <c r="E276" s="45"/>
      <c r="F276" s="46"/>
      <c r="G276" s="45"/>
      <c r="H276" s="46"/>
      <c r="I276" s="45"/>
      <c r="J276" s="46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</row>
    <row r="277">
      <c r="A277" s="6"/>
      <c r="B277" s="44"/>
      <c r="C277" s="45"/>
      <c r="D277" s="45"/>
      <c r="E277" s="45"/>
      <c r="F277" s="46"/>
      <c r="G277" s="45"/>
      <c r="H277" s="46"/>
      <c r="I277" s="45"/>
      <c r="J277" s="46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</row>
    <row r="278">
      <c r="A278" s="6"/>
      <c r="B278" s="44"/>
      <c r="C278" s="45"/>
      <c r="D278" s="45"/>
      <c r="E278" s="45"/>
      <c r="F278" s="46"/>
      <c r="G278" s="45"/>
      <c r="H278" s="46"/>
      <c r="I278" s="45"/>
      <c r="J278" s="46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</row>
    <row r="279">
      <c r="A279" s="6"/>
      <c r="B279" s="44"/>
      <c r="C279" s="45"/>
      <c r="D279" s="45"/>
      <c r="E279" s="45"/>
      <c r="F279" s="46"/>
      <c r="G279" s="45"/>
      <c r="H279" s="46"/>
      <c r="I279" s="45"/>
      <c r="J279" s="46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</row>
    <row r="280">
      <c r="A280" s="6"/>
      <c r="B280" s="44"/>
      <c r="C280" s="45"/>
      <c r="D280" s="45"/>
      <c r="E280" s="45"/>
      <c r="F280" s="46"/>
      <c r="G280" s="45"/>
      <c r="H280" s="46"/>
      <c r="I280" s="45"/>
      <c r="J280" s="46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</row>
    <row r="281">
      <c r="A281" s="6"/>
      <c r="B281" s="44"/>
      <c r="C281" s="45"/>
      <c r="D281" s="45"/>
      <c r="E281" s="45"/>
      <c r="F281" s="46"/>
      <c r="G281" s="45"/>
      <c r="H281" s="46"/>
      <c r="I281" s="45"/>
      <c r="J281" s="46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</row>
    <row r="282">
      <c r="A282" s="6"/>
      <c r="B282" s="44"/>
      <c r="C282" s="45"/>
      <c r="D282" s="45"/>
      <c r="E282" s="45"/>
      <c r="F282" s="46"/>
      <c r="G282" s="45"/>
      <c r="H282" s="46"/>
      <c r="I282" s="45"/>
      <c r="J282" s="46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</row>
    <row r="283">
      <c r="A283" s="6"/>
      <c r="B283" s="44"/>
      <c r="C283" s="45"/>
      <c r="D283" s="45"/>
      <c r="E283" s="45"/>
      <c r="F283" s="46"/>
      <c r="G283" s="45"/>
      <c r="H283" s="46"/>
      <c r="I283" s="45"/>
      <c r="J283" s="46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</row>
    <row r="284">
      <c r="A284" s="6"/>
      <c r="B284" s="44"/>
      <c r="C284" s="45"/>
      <c r="D284" s="45"/>
      <c r="E284" s="45"/>
      <c r="F284" s="46"/>
      <c r="G284" s="45"/>
      <c r="H284" s="46"/>
      <c r="I284" s="45"/>
      <c r="J284" s="46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</row>
    <row r="285">
      <c r="A285" s="6"/>
      <c r="B285" s="44"/>
      <c r="C285" s="45"/>
      <c r="D285" s="45"/>
      <c r="E285" s="45"/>
      <c r="F285" s="46"/>
      <c r="G285" s="45"/>
      <c r="H285" s="46"/>
      <c r="I285" s="45"/>
      <c r="J285" s="46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</row>
    <row r="286">
      <c r="A286" s="6"/>
      <c r="B286" s="44"/>
      <c r="C286" s="45"/>
      <c r="D286" s="45"/>
      <c r="E286" s="45"/>
      <c r="F286" s="46"/>
      <c r="G286" s="45"/>
      <c r="H286" s="46"/>
      <c r="I286" s="45"/>
      <c r="J286" s="46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</row>
    <row r="287">
      <c r="A287" s="6"/>
      <c r="B287" s="44"/>
      <c r="C287" s="45"/>
      <c r="D287" s="45"/>
      <c r="E287" s="45"/>
      <c r="F287" s="46"/>
      <c r="G287" s="45"/>
      <c r="H287" s="46"/>
      <c r="I287" s="45"/>
      <c r="J287" s="46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</row>
    <row r="288">
      <c r="A288" s="6"/>
      <c r="B288" s="44"/>
      <c r="C288" s="45"/>
      <c r="D288" s="45"/>
      <c r="E288" s="45"/>
      <c r="F288" s="46"/>
      <c r="G288" s="45"/>
      <c r="H288" s="46"/>
      <c r="I288" s="45"/>
      <c r="J288" s="46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</row>
    <row r="289">
      <c r="A289" s="6"/>
      <c r="B289" s="44"/>
      <c r="C289" s="45"/>
      <c r="D289" s="45"/>
      <c r="E289" s="45"/>
      <c r="F289" s="46"/>
      <c r="G289" s="45"/>
      <c r="H289" s="46"/>
      <c r="I289" s="45"/>
      <c r="J289" s="46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</row>
    <row r="290">
      <c r="A290" s="6"/>
      <c r="B290" s="44"/>
      <c r="C290" s="45"/>
      <c r="D290" s="45"/>
      <c r="E290" s="45"/>
      <c r="F290" s="46"/>
      <c r="G290" s="45"/>
      <c r="H290" s="46"/>
      <c r="I290" s="45"/>
      <c r="J290" s="46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>
      <c r="A291" s="6"/>
      <c r="B291" s="44"/>
      <c r="C291" s="45"/>
      <c r="D291" s="45"/>
      <c r="E291" s="45"/>
      <c r="F291" s="46"/>
      <c r="G291" s="45"/>
      <c r="H291" s="46"/>
      <c r="I291" s="45"/>
      <c r="J291" s="46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</row>
    <row r="292">
      <c r="A292" s="6"/>
      <c r="B292" s="44"/>
      <c r="C292" s="45"/>
      <c r="D292" s="45"/>
      <c r="E292" s="45"/>
      <c r="F292" s="46"/>
      <c r="G292" s="45"/>
      <c r="H292" s="46"/>
      <c r="I292" s="45"/>
      <c r="J292" s="46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</row>
    <row r="293">
      <c r="A293" s="6"/>
      <c r="B293" s="44"/>
      <c r="C293" s="45"/>
      <c r="D293" s="45"/>
      <c r="E293" s="45"/>
      <c r="F293" s="46"/>
      <c r="G293" s="45"/>
      <c r="H293" s="46"/>
      <c r="I293" s="45"/>
      <c r="J293" s="46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</row>
    <row r="294">
      <c r="A294" s="6"/>
      <c r="B294" s="44"/>
      <c r="C294" s="45"/>
      <c r="D294" s="45"/>
      <c r="E294" s="45"/>
      <c r="F294" s="46"/>
      <c r="G294" s="45"/>
      <c r="H294" s="46"/>
      <c r="I294" s="45"/>
      <c r="J294" s="46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</row>
    <row r="295">
      <c r="A295" s="6"/>
      <c r="B295" s="44"/>
      <c r="C295" s="45"/>
      <c r="D295" s="45"/>
      <c r="E295" s="45"/>
      <c r="F295" s="46"/>
      <c r="G295" s="45"/>
      <c r="H295" s="46"/>
      <c r="I295" s="45"/>
      <c r="J295" s="46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</row>
    <row r="296">
      <c r="A296" s="6"/>
      <c r="B296" s="44"/>
      <c r="C296" s="45"/>
      <c r="D296" s="45"/>
      <c r="E296" s="45"/>
      <c r="F296" s="46"/>
      <c r="G296" s="45"/>
      <c r="H296" s="46"/>
      <c r="I296" s="45"/>
      <c r="J296" s="46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</row>
    <row r="297">
      <c r="A297" s="6"/>
      <c r="B297" s="44"/>
      <c r="C297" s="45"/>
      <c r="D297" s="45"/>
      <c r="E297" s="45"/>
      <c r="F297" s="46"/>
      <c r="G297" s="45"/>
      <c r="H297" s="46"/>
      <c r="I297" s="45"/>
      <c r="J297" s="46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</row>
    <row r="298">
      <c r="A298" s="6"/>
      <c r="B298" s="44"/>
      <c r="C298" s="45"/>
      <c r="D298" s="45"/>
      <c r="E298" s="45"/>
      <c r="F298" s="46"/>
      <c r="G298" s="45"/>
      <c r="H298" s="46"/>
      <c r="I298" s="45"/>
      <c r="J298" s="46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</row>
    <row r="299">
      <c r="A299" s="6"/>
      <c r="B299" s="44"/>
      <c r="C299" s="45"/>
      <c r="D299" s="45"/>
      <c r="E299" s="45"/>
      <c r="F299" s="46"/>
      <c r="G299" s="45"/>
      <c r="H299" s="46"/>
      <c r="I299" s="45"/>
      <c r="J299" s="46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</row>
    <row r="300">
      <c r="A300" s="6"/>
      <c r="B300" s="44"/>
      <c r="C300" s="45"/>
      <c r="D300" s="45"/>
      <c r="E300" s="45"/>
      <c r="F300" s="46"/>
      <c r="G300" s="45"/>
      <c r="H300" s="46"/>
      <c r="I300" s="45"/>
      <c r="J300" s="46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</row>
    <row r="301">
      <c r="A301" s="6"/>
      <c r="B301" s="44"/>
      <c r="C301" s="45"/>
      <c r="D301" s="45"/>
      <c r="E301" s="45"/>
      <c r="F301" s="46"/>
      <c r="G301" s="45"/>
      <c r="H301" s="46"/>
      <c r="I301" s="45"/>
      <c r="J301" s="46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</row>
    <row r="302">
      <c r="A302" s="6"/>
      <c r="B302" s="44"/>
      <c r="C302" s="45"/>
      <c r="D302" s="45"/>
      <c r="E302" s="45"/>
      <c r="F302" s="46"/>
      <c r="G302" s="45"/>
      <c r="H302" s="46"/>
      <c r="I302" s="45"/>
      <c r="J302" s="46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</row>
    <row r="303">
      <c r="A303" s="6"/>
      <c r="B303" s="44"/>
      <c r="C303" s="45"/>
      <c r="D303" s="45"/>
      <c r="E303" s="45"/>
      <c r="F303" s="46"/>
      <c r="G303" s="45"/>
      <c r="H303" s="46"/>
      <c r="I303" s="45"/>
      <c r="J303" s="46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</row>
    <row r="304">
      <c r="A304" s="6"/>
      <c r="B304" s="44"/>
      <c r="C304" s="45"/>
      <c r="D304" s="45"/>
      <c r="E304" s="45"/>
      <c r="F304" s="46"/>
      <c r="G304" s="45"/>
      <c r="H304" s="46"/>
      <c r="I304" s="45"/>
      <c r="J304" s="46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</row>
    <row r="305">
      <c r="A305" s="6"/>
      <c r="B305" s="44"/>
      <c r="C305" s="45"/>
      <c r="D305" s="45"/>
      <c r="E305" s="45"/>
      <c r="F305" s="46"/>
      <c r="G305" s="45"/>
      <c r="H305" s="46"/>
      <c r="I305" s="45"/>
      <c r="J305" s="46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</row>
    <row r="306">
      <c r="A306" s="6"/>
      <c r="B306" s="44"/>
      <c r="C306" s="45"/>
      <c r="D306" s="45"/>
      <c r="E306" s="45"/>
      <c r="F306" s="46"/>
      <c r="G306" s="45"/>
      <c r="H306" s="46"/>
      <c r="I306" s="45"/>
      <c r="J306" s="46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</row>
    <row r="307">
      <c r="A307" s="6"/>
      <c r="B307" s="44"/>
      <c r="C307" s="45"/>
      <c r="D307" s="45"/>
      <c r="E307" s="45"/>
      <c r="F307" s="46"/>
      <c r="G307" s="45"/>
      <c r="H307" s="46"/>
      <c r="I307" s="45"/>
      <c r="J307" s="46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</row>
    <row r="308">
      <c r="A308" s="6"/>
      <c r="B308" s="44"/>
      <c r="C308" s="45"/>
      <c r="D308" s="45"/>
      <c r="E308" s="45"/>
      <c r="F308" s="46"/>
      <c r="G308" s="45"/>
      <c r="H308" s="46"/>
      <c r="I308" s="45"/>
      <c r="J308" s="46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</row>
    <row r="309">
      <c r="A309" s="6"/>
      <c r="B309" s="44"/>
      <c r="C309" s="45"/>
      <c r="D309" s="45"/>
      <c r="E309" s="45"/>
      <c r="F309" s="46"/>
      <c r="G309" s="45"/>
      <c r="H309" s="46"/>
      <c r="I309" s="45"/>
      <c r="J309" s="46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</row>
    <row r="310">
      <c r="A310" s="6"/>
      <c r="B310" s="44"/>
      <c r="C310" s="45"/>
      <c r="D310" s="45"/>
      <c r="E310" s="45"/>
      <c r="F310" s="46"/>
      <c r="G310" s="45"/>
      <c r="H310" s="46"/>
      <c r="I310" s="45"/>
      <c r="J310" s="46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>
      <c r="A311" s="6"/>
      <c r="B311" s="44"/>
      <c r="C311" s="45"/>
      <c r="D311" s="45"/>
      <c r="E311" s="45"/>
      <c r="F311" s="46"/>
      <c r="G311" s="45"/>
      <c r="H311" s="46"/>
      <c r="I311" s="45"/>
      <c r="J311" s="46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</row>
    <row r="312">
      <c r="A312" s="6"/>
      <c r="B312" s="44"/>
      <c r="C312" s="45"/>
      <c r="D312" s="45"/>
      <c r="E312" s="45"/>
      <c r="F312" s="46"/>
      <c r="G312" s="45"/>
      <c r="H312" s="46"/>
      <c r="I312" s="45"/>
      <c r="J312" s="46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</row>
    <row r="313">
      <c r="A313" s="6"/>
      <c r="B313" s="44"/>
      <c r="C313" s="45"/>
      <c r="D313" s="45"/>
      <c r="E313" s="45"/>
      <c r="F313" s="46"/>
      <c r="G313" s="45"/>
      <c r="H313" s="46"/>
      <c r="I313" s="45"/>
      <c r="J313" s="46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</row>
    <row r="314">
      <c r="A314" s="6"/>
      <c r="B314" s="44"/>
      <c r="C314" s="45"/>
      <c r="D314" s="45"/>
      <c r="E314" s="45"/>
      <c r="F314" s="46"/>
      <c r="G314" s="45"/>
      <c r="H314" s="46"/>
      <c r="I314" s="45"/>
      <c r="J314" s="46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</row>
    <row r="315">
      <c r="A315" s="6"/>
      <c r="B315" s="44"/>
      <c r="C315" s="45"/>
      <c r="D315" s="45"/>
      <c r="E315" s="45"/>
      <c r="F315" s="46"/>
      <c r="G315" s="45"/>
      <c r="H315" s="46"/>
      <c r="I315" s="45"/>
      <c r="J315" s="46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</row>
    <row r="316">
      <c r="A316" s="6"/>
      <c r="B316" s="44"/>
      <c r="C316" s="45"/>
      <c r="D316" s="45"/>
      <c r="E316" s="45"/>
      <c r="F316" s="46"/>
      <c r="G316" s="45"/>
      <c r="H316" s="46"/>
      <c r="I316" s="45"/>
      <c r="J316" s="46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>
      <c r="A317" s="6"/>
      <c r="B317" s="44"/>
      <c r="C317" s="45"/>
      <c r="D317" s="45"/>
      <c r="E317" s="45"/>
      <c r="F317" s="46"/>
      <c r="G317" s="45"/>
      <c r="H317" s="46"/>
      <c r="I317" s="45"/>
      <c r="J317" s="46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</row>
    <row r="318">
      <c r="A318" s="6"/>
      <c r="B318" s="44"/>
      <c r="C318" s="45"/>
      <c r="D318" s="45"/>
      <c r="E318" s="45"/>
      <c r="F318" s="46"/>
      <c r="G318" s="45"/>
      <c r="H318" s="46"/>
      <c r="I318" s="45"/>
      <c r="J318" s="46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</row>
    <row r="319">
      <c r="A319" s="6"/>
      <c r="B319" s="44"/>
      <c r="C319" s="45"/>
      <c r="D319" s="45"/>
      <c r="E319" s="45"/>
      <c r="F319" s="46"/>
      <c r="G319" s="45"/>
      <c r="H319" s="46"/>
      <c r="I319" s="45"/>
      <c r="J319" s="46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</row>
    <row r="320">
      <c r="A320" s="6"/>
      <c r="B320" s="44"/>
      <c r="C320" s="45"/>
      <c r="D320" s="45"/>
      <c r="E320" s="45"/>
      <c r="F320" s="46"/>
      <c r="G320" s="45"/>
      <c r="H320" s="46"/>
      <c r="I320" s="45"/>
      <c r="J320" s="46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</row>
    <row r="321">
      <c r="A321" s="6"/>
      <c r="B321" s="44"/>
      <c r="C321" s="45"/>
      <c r="D321" s="45"/>
      <c r="E321" s="45"/>
      <c r="F321" s="46"/>
      <c r="G321" s="45"/>
      <c r="H321" s="46"/>
      <c r="I321" s="45"/>
      <c r="J321" s="46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</row>
    <row r="322">
      <c r="A322" s="6"/>
      <c r="B322" s="44"/>
      <c r="C322" s="45"/>
      <c r="D322" s="45"/>
      <c r="E322" s="45"/>
      <c r="F322" s="46"/>
      <c r="G322" s="45"/>
      <c r="H322" s="46"/>
      <c r="I322" s="45"/>
      <c r="J322" s="46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</row>
    <row r="323">
      <c r="A323" s="6"/>
      <c r="B323" s="44"/>
      <c r="C323" s="45"/>
      <c r="D323" s="45"/>
      <c r="E323" s="45"/>
      <c r="F323" s="46"/>
      <c r="G323" s="45"/>
      <c r="H323" s="46"/>
      <c r="I323" s="45"/>
      <c r="J323" s="46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</row>
    <row r="324">
      <c r="A324" s="6"/>
      <c r="B324" s="44"/>
      <c r="C324" s="45"/>
      <c r="D324" s="45"/>
      <c r="E324" s="45"/>
      <c r="F324" s="46"/>
      <c r="G324" s="45"/>
      <c r="H324" s="46"/>
      <c r="I324" s="45"/>
      <c r="J324" s="46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</row>
    <row r="325">
      <c r="A325" s="6"/>
      <c r="B325" s="44"/>
      <c r="C325" s="45"/>
      <c r="D325" s="45"/>
      <c r="E325" s="45"/>
      <c r="F325" s="46"/>
      <c r="G325" s="45"/>
      <c r="H325" s="46"/>
      <c r="I325" s="45"/>
      <c r="J325" s="46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</row>
    <row r="326">
      <c r="A326" s="6"/>
      <c r="B326" s="44"/>
      <c r="C326" s="45"/>
      <c r="D326" s="45"/>
      <c r="E326" s="45"/>
      <c r="F326" s="46"/>
      <c r="G326" s="45"/>
      <c r="H326" s="46"/>
      <c r="I326" s="45"/>
      <c r="J326" s="46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</row>
    <row r="327">
      <c r="A327" s="6"/>
      <c r="B327" s="44"/>
      <c r="C327" s="45"/>
      <c r="D327" s="45"/>
      <c r="E327" s="45"/>
      <c r="F327" s="46"/>
      <c r="G327" s="45"/>
      <c r="H327" s="46"/>
      <c r="I327" s="45"/>
      <c r="J327" s="46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</row>
    <row r="328">
      <c r="A328" s="6"/>
      <c r="B328" s="44"/>
      <c r="C328" s="45"/>
      <c r="D328" s="45"/>
      <c r="E328" s="45"/>
      <c r="F328" s="46"/>
      <c r="G328" s="45"/>
      <c r="H328" s="46"/>
      <c r="I328" s="45"/>
      <c r="J328" s="46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</row>
    <row r="329">
      <c r="A329" s="6"/>
      <c r="B329" s="44"/>
      <c r="C329" s="45"/>
      <c r="D329" s="45"/>
      <c r="E329" s="45"/>
      <c r="F329" s="46"/>
      <c r="G329" s="45"/>
      <c r="H329" s="46"/>
      <c r="I329" s="45"/>
      <c r="J329" s="46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</row>
    <row r="330">
      <c r="A330" s="6"/>
      <c r="B330" s="44"/>
      <c r="C330" s="45"/>
      <c r="D330" s="45"/>
      <c r="E330" s="45"/>
      <c r="F330" s="46"/>
      <c r="G330" s="45"/>
      <c r="H330" s="46"/>
      <c r="I330" s="45"/>
      <c r="J330" s="46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</row>
    <row r="331">
      <c r="A331" s="6"/>
      <c r="B331" s="44"/>
      <c r="C331" s="45"/>
      <c r="D331" s="45"/>
      <c r="E331" s="45"/>
      <c r="F331" s="46"/>
      <c r="G331" s="45"/>
      <c r="H331" s="46"/>
      <c r="I331" s="45"/>
      <c r="J331" s="46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</row>
    <row r="332">
      <c r="A332" s="6"/>
      <c r="B332" s="44"/>
      <c r="C332" s="45"/>
      <c r="D332" s="45"/>
      <c r="E332" s="45"/>
      <c r="F332" s="46"/>
      <c r="G332" s="45"/>
      <c r="H332" s="46"/>
      <c r="I332" s="45"/>
      <c r="J332" s="46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</row>
    <row r="333">
      <c r="A333" s="6"/>
      <c r="B333" s="44"/>
      <c r="C333" s="45"/>
      <c r="D333" s="45"/>
      <c r="E333" s="45"/>
      <c r="F333" s="46"/>
      <c r="G333" s="45"/>
      <c r="H333" s="46"/>
      <c r="I333" s="45"/>
      <c r="J333" s="46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</row>
    <row r="334">
      <c r="A334" s="6"/>
      <c r="B334" s="44"/>
      <c r="C334" s="45"/>
      <c r="D334" s="45"/>
      <c r="E334" s="45"/>
      <c r="F334" s="46"/>
      <c r="G334" s="45"/>
      <c r="H334" s="46"/>
      <c r="I334" s="45"/>
      <c r="J334" s="46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</row>
    <row r="335">
      <c r="A335" s="6"/>
      <c r="B335" s="44"/>
      <c r="C335" s="45"/>
      <c r="D335" s="45"/>
      <c r="E335" s="45"/>
      <c r="F335" s="46"/>
      <c r="G335" s="45"/>
      <c r="H335" s="46"/>
      <c r="I335" s="45"/>
      <c r="J335" s="46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</row>
    <row r="336">
      <c r="A336" s="6"/>
      <c r="B336" s="44"/>
      <c r="C336" s="45"/>
      <c r="D336" s="45"/>
      <c r="E336" s="45"/>
      <c r="F336" s="46"/>
      <c r="G336" s="45"/>
      <c r="H336" s="46"/>
      <c r="I336" s="45"/>
      <c r="J336" s="46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</row>
    <row r="337">
      <c r="A337" s="6"/>
      <c r="B337" s="44"/>
      <c r="C337" s="45"/>
      <c r="D337" s="45"/>
      <c r="E337" s="45"/>
      <c r="F337" s="46"/>
      <c r="G337" s="45"/>
      <c r="H337" s="46"/>
      <c r="I337" s="45"/>
      <c r="J337" s="46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</row>
    <row r="338">
      <c r="A338" s="6"/>
      <c r="B338" s="44"/>
      <c r="C338" s="45"/>
      <c r="D338" s="45"/>
      <c r="E338" s="45"/>
      <c r="F338" s="46"/>
      <c r="G338" s="45"/>
      <c r="H338" s="46"/>
      <c r="I338" s="45"/>
      <c r="J338" s="46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</row>
    <row r="339">
      <c r="A339" s="6"/>
      <c r="B339" s="44"/>
      <c r="C339" s="45"/>
      <c r="D339" s="45"/>
      <c r="E339" s="45"/>
      <c r="F339" s="46"/>
      <c r="G339" s="45"/>
      <c r="H339" s="46"/>
      <c r="I339" s="45"/>
      <c r="J339" s="46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</row>
    <row r="340">
      <c r="A340" s="6"/>
      <c r="B340" s="44"/>
      <c r="C340" s="45"/>
      <c r="D340" s="45"/>
      <c r="E340" s="45"/>
      <c r="F340" s="46"/>
      <c r="G340" s="45"/>
      <c r="H340" s="46"/>
      <c r="I340" s="45"/>
      <c r="J340" s="46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</row>
    <row r="341">
      <c r="A341" s="6"/>
      <c r="B341" s="44"/>
      <c r="C341" s="45"/>
      <c r="D341" s="45"/>
      <c r="E341" s="45"/>
      <c r="F341" s="46"/>
      <c r="G341" s="45"/>
      <c r="H341" s="46"/>
      <c r="I341" s="45"/>
      <c r="J341" s="46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</row>
    <row r="342">
      <c r="A342" s="6"/>
      <c r="B342" s="44"/>
      <c r="C342" s="45"/>
      <c r="D342" s="45"/>
      <c r="E342" s="45"/>
      <c r="F342" s="46"/>
      <c r="G342" s="45"/>
      <c r="H342" s="46"/>
      <c r="I342" s="45"/>
      <c r="J342" s="46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</row>
    <row r="343">
      <c r="A343" s="6"/>
      <c r="B343" s="44"/>
      <c r="C343" s="45"/>
      <c r="D343" s="45"/>
      <c r="E343" s="45"/>
      <c r="F343" s="46"/>
      <c r="G343" s="45"/>
      <c r="H343" s="46"/>
      <c r="I343" s="45"/>
      <c r="J343" s="46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</row>
    <row r="344">
      <c r="A344" s="6"/>
      <c r="B344" s="44"/>
      <c r="C344" s="45"/>
      <c r="D344" s="45"/>
      <c r="E344" s="45"/>
      <c r="F344" s="46"/>
      <c r="G344" s="45"/>
      <c r="H344" s="46"/>
      <c r="I344" s="45"/>
      <c r="J344" s="46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</row>
    <row r="345">
      <c r="A345" s="6"/>
      <c r="B345" s="44"/>
      <c r="C345" s="45"/>
      <c r="D345" s="45"/>
      <c r="E345" s="45"/>
      <c r="F345" s="46"/>
      <c r="G345" s="45"/>
      <c r="H345" s="46"/>
      <c r="I345" s="45"/>
      <c r="J345" s="46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</row>
    <row r="346">
      <c r="A346" s="6"/>
      <c r="B346" s="44"/>
      <c r="C346" s="45"/>
      <c r="D346" s="45"/>
      <c r="E346" s="45"/>
      <c r="F346" s="46"/>
      <c r="G346" s="45"/>
      <c r="H346" s="46"/>
      <c r="I346" s="45"/>
      <c r="J346" s="46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</row>
    <row r="347">
      <c r="A347" s="6"/>
      <c r="B347" s="44"/>
      <c r="C347" s="45"/>
      <c r="D347" s="45"/>
      <c r="E347" s="45"/>
      <c r="F347" s="46"/>
      <c r="G347" s="45"/>
      <c r="H347" s="46"/>
      <c r="I347" s="45"/>
      <c r="J347" s="46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</row>
    <row r="348">
      <c r="A348" s="6"/>
      <c r="B348" s="44"/>
      <c r="C348" s="45"/>
      <c r="D348" s="45"/>
      <c r="E348" s="45"/>
      <c r="F348" s="46"/>
      <c r="G348" s="45"/>
      <c r="H348" s="46"/>
      <c r="I348" s="45"/>
      <c r="J348" s="46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</row>
    <row r="349">
      <c r="A349" s="6"/>
      <c r="B349" s="44"/>
      <c r="C349" s="45"/>
      <c r="D349" s="45"/>
      <c r="E349" s="45"/>
      <c r="F349" s="46"/>
      <c r="G349" s="45"/>
      <c r="H349" s="46"/>
      <c r="I349" s="45"/>
      <c r="J349" s="46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</row>
    <row r="350">
      <c r="A350" s="6"/>
      <c r="B350" s="44"/>
      <c r="C350" s="45"/>
      <c r="D350" s="45"/>
      <c r="E350" s="45"/>
      <c r="F350" s="46"/>
      <c r="G350" s="45"/>
      <c r="H350" s="46"/>
      <c r="I350" s="45"/>
      <c r="J350" s="46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</row>
    <row r="351">
      <c r="A351" s="6"/>
      <c r="B351" s="44"/>
      <c r="C351" s="45"/>
      <c r="D351" s="45"/>
      <c r="E351" s="45"/>
      <c r="F351" s="46"/>
      <c r="G351" s="45"/>
      <c r="H351" s="46"/>
      <c r="I351" s="45"/>
      <c r="J351" s="46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</row>
    <row r="352">
      <c r="A352" s="6"/>
      <c r="B352" s="44"/>
      <c r="C352" s="45"/>
      <c r="D352" s="45"/>
      <c r="E352" s="45"/>
      <c r="F352" s="46"/>
      <c r="G352" s="45"/>
      <c r="H352" s="46"/>
      <c r="I352" s="45"/>
      <c r="J352" s="46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</row>
    <row r="353">
      <c r="A353" s="6"/>
      <c r="B353" s="44"/>
      <c r="C353" s="45"/>
      <c r="D353" s="45"/>
      <c r="E353" s="45"/>
      <c r="F353" s="46"/>
      <c r="G353" s="45"/>
      <c r="H353" s="46"/>
      <c r="I353" s="45"/>
      <c r="J353" s="46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</row>
    <row r="354">
      <c r="A354" s="6"/>
      <c r="B354" s="44"/>
      <c r="C354" s="45"/>
      <c r="D354" s="45"/>
      <c r="E354" s="45"/>
      <c r="F354" s="46"/>
      <c r="G354" s="45"/>
      <c r="H354" s="46"/>
      <c r="I354" s="45"/>
      <c r="J354" s="46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</row>
    <row r="355">
      <c r="A355" s="6"/>
      <c r="B355" s="44"/>
      <c r="C355" s="45"/>
      <c r="D355" s="45"/>
      <c r="E355" s="45"/>
      <c r="F355" s="46"/>
      <c r="G355" s="45"/>
      <c r="H355" s="46"/>
      <c r="I355" s="45"/>
      <c r="J355" s="46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</row>
    <row r="356">
      <c r="A356" s="6"/>
      <c r="B356" s="44"/>
      <c r="C356" s="45"/>
      <c r="D356" s="45"/>
      <c r="E356" s="45"/>
      <c r="F356" s="46"/>
      <c r="G356" s="45"/>
      <c r="H356" s="46"/>
      <c r="I356" s="45"/>
      <c r="J356" s="46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</row>
    <row r="357">
      <c r="A357" s="6"/>
      <c r="B357" s="44"/>
      <c r="C357" s="45"/>
      <c r="D357" s="45"/>
      <c r="E357" s="45"/>
      <c r="F357" s="46"/>
      <c r="G357" s="45"/>
      <c r="H357" s="46"/>
      <c r="I357" s="45"/>
      <c r="J357" s="46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</row>
    <row r="358">
      <c r="A358" s="6"/>
      <c r="B358" s="44"/>
      <c r="C358" s="45"/>
      <c r="D358" s="45"/>
      <c r="E358" s="45"/>
      <c r="F358" s="46"/>
      <c r="G358" s="45"/>
      <c r="H358" s="46"/>
      <c r="I358" s="45"/>
      <c r="J358" s="46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</row>
    <row r="359">
      <c r="A359" s="6"/>
      <c r="B359" s="44"/>
      <c r="C359" s="45"/>
      <c r="D359" s="45"/>
      <c r="E359" s="45"/>
      <c r="F359" s="46"/>
      <c r="G359" s="45"/>
      <c r="H359" s="46"/>
      <c r="I359" s="45"/>
      <c r="J359" s="46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</row>
    <row r="360">
      <c r="A360" s="6"/>
      <c r="B360" s="44"/>
      <c r="C360" s="45"/>
      <c r="D360" s="45"/>
      <c r="E360" s="45"/>
      <c r="F360" s="46"/>
      <c r="G360" s="45"/>
      <c r="H360" s="46"/>
      <c r="I360" s="45"/>
      <c r="J360" s="46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</row>
    <row r="361">
      <c r="A361" s="6"/>
      <c r="B361" s="44"/>
      <c r="C361" s="45"/>
      <c r="D361" s="45"/>
      <c r="E361" s="45"/>
      <c r="F361" s="46"/>
      <c r="G361" s="45"/>
      <c r="H361" s="46"/>
      <c r="I361" s="45"/>
      <c r="J361" s="46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</row>
    <row r="362">
      <c r="A362" s="6"/>
      <c r="B362" s="44"/>
      <c r="C362" s="45"/>
      <c r="D362" s="45"/>
      <c r="E362" s="45"/>
      <c r="F362" s="46"/>
      <c r="G362" s="45"/>
      <c r="H362" s="46"/>
      <c r="I362" s="45"/>
      <c r="J362" s="46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</row>
    <row r="363">
      <c r="A363" s="6"/>
      <c r="B363" s="44"/>
      <c r="C363" s="45"/>
      <c r="D363" s="45"/>
      <c r="E363" s="45"/>
      <c r="F363" s="46"/>
      <c r="G363" s="45"/>
      <c r="H363" s="46"/>
      <c r="I363" s="45"/>
      <c r="J363" s="46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>
      <c r="A364" s="6"/>
      <c r="B364" s="44"/>
      <c r="C364" s="45"/>
      <c r="D364" s="45"/>
      <c r="E364" s="45"/>
      <c r="F364" s="46"/>
      <c r="G364" s="45"/>
      <c r="H364" s="46"/>
      <c r="I364" s="45"/>
      <c r="J364" s="46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</row>
    <row r="365">
      <c r="A365" s="6"/>
      <c r="B365" s="44"/>
      <c r="C365" s="45"/>
      <c r="D365" s="45"/>
      <c r="E365" s="45"/>
      <c r="F365" s="46"/>
      <c r="G365" s="45"/>
      <c r="H365" s="46"/>
      <c r="I365" s="45"/>
      <c r="J365" s="46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</row>
    <row r="366">
      <c r="A366" s="6"/>
      <c r="B366" s="44"/>
      <c r="C366" s="45"/>
      <c r="D366" s="45"/>
      <c r="E366" s="45"/>
      <c r="F366" s="46"/>
      <c r="G366" s="45"/>
      <c r="H366" s="46"/>
      <c r="I366" s="45"/>
      <c r="J366" s="46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</row>
    <row r="367">
      <c r="A367" s="6"/>
      <c r="B367" s="44"/>
      <c r="C367" s="45"/>
      <c r="D367" s="45"/>
      <c r="E367" s="45"/>
      <c r="F367" s="46"/>
      <c r="G367" s="45"/>
      <c r="H367" s="46"/>
      <c r="I367" s="45"/>
      <c r="J367" s="46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</row>
    <row r="368">
      <c r="A368" s="6"/>
      <c r="B368" s="44"/>
      <c r="C368" s="45"/>
      <c r="D368" s="45"/>
      <c r="E368" s="45"/>
      <c r="F368" s="46"/>
      <c r="G368" s="45"/>
      <c r="H368" s="46"/>
      <c r="I368" s="45"/>
      <c r="J368" s="46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</row>
    <row r="369">
      <c r="A369" s="6"/>
      <c r="B369" s="44"/>
      <c r="C369" s="45"/>
      <c r="D369" s="45"/>
      <c r="E369" s="45"/>
      <c r="F369" s="46"/>
      <c r="G369" s="45"/>
      <c r="H369" s="46"/>
      <c r="I369" s="45"/>
      <c r="J369" s="46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</row>
    <row r="370">
      <c r="A370" s="6"/>
      <c r="B370" s="44"/>
      <c r="C370" s="45"/>
      <c r="D370" s="45"/>
      <c r="E370" s="45"/>
      <c r="F370" s="46"/>
      <c r="G370" s="45"/>
      <c r="H370" s="46"/>
      <c r="I370" s="45"/>
      <c r="J370" s="46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</row>
    <row r="371">
      <c r="A371" s="6"/>
      <c r="B371" s="44"/>
      <c r="C371" s="45"/>
      <c r="D371" s="45"/>
      <c r="E371" s="45"/>
      <c r="F371" s="46"/>
      <c r="G371" s="45"/>
      <c r="H371" s="46"/>
      <c r="I371" s="45"/>
      <c r="J371" s="46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</row>
    <row r="372">
      <c r="A372" s="6"/>
      <c r="B372" s="44"/>
      <c r="C372" s="45"/>
      <c r="D372" s="45"/>
      <c r="E372" s="45"/>
      <c r="F372" s="46"/>
      <c r="G372" s="45"/>
      <c r="H372" s="46"/>
      <c r="I372" s="45"/>
      <c r="J372" s="46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</row>
    <row r="373">
      <c r="A373" s="6"/>
      <c r="B373" s="44"/>
      <c r="C373" s="45"/>
      <c r="D373" s="45"/>
      <c r="E373" s="45"/>
      <c r="F373" s="46"/>
      <c r="G373" s="45"/>
      <c r="H373" s="46"/>
      <c r="I373" s="45"/>
      <c r="J373" s="46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</row>
    <row r="374">
      <c r="A374" s="6"/>
      <c r="B374" s="44"/>
      <c r="C374" s="45"/>
      <c r="D374" s="45"/>
      <c r="E374" s="45"/>
      <c r="F374" s="46"/>
      <c r="G374" s="45"/>
      <c r="H374" s="46"/>
      <c r="I374" s="45"/>
      <c r="J374" s="46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</row>
    <row r="375">
      <c r="A375" s="6"/>
      <c r="B375" s="44"/>
      <c r="C375" s="45"/>
      <c r="D375" s="45"/>
      <c r="E375" s="45"/>
      <c r="F375" s="46"/>
      <c r="G375" s="45"/>
      <c r="H375" s="46"/>
      <c r="I375" s="45"/>
      <c r="J375" s="46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</row>
    <row r="376">
      <c r="A376" s="6"/>
      <c r="B376" s="44"/>
      <c r="C376" s="45"/>
      <c r="D376" s="45"/>
      <c r="E376" s="45"/>
      <c r="F376" s="46"/>
      <c r="G376" s="45"/>
      <c r="H376" s="46"/>
      <c r="I376" s="45"/>
      <c r="J376" s="46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</row>
    <row r="377">
      <c r="A377" s="6"/>
      <c r="B377" s="44"/>
      <c r="C377" s="45"/>
      <c r="D377" s="45"/>
      <c r="E377" s="45"/>
      <c r="F377" s="46"/>
      <c r="G377" s="45"/>
      <c r="H377" s="46"/>
      <c r="I377" s="45"/>
      <c r="J377" s="46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</row>
    <row r="378">
      <c r="A378" s="6"/>
      <c r="B378" s="44"/>
      <c r="C378" s="45"/>
      <c r="D378" s="45"/>
      <c r="E378" s="45"/>
      <c r="F378" s="46"/>
      <c r="G378" s="45"/>
      <c r="H378" s="46"/>
      <c r="I378" s="45"/>
      <c r="J378" s="46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</row>
    <row r="379">
      <c r="A379" s="6"/>
      <c r="B379" s="44"/>
      <c r="C379" s="45"/>
      <c r="D379" s="45"/>
      <c r="E379" s="45"/>
      <c r="F379" s="46"/>
      <c r="G379" s="45"/>
      <c r="H379" s="46"/>
      <c r="I379" s="45"/>
      <c r="J379" s="46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</row>
    <row r="380">
      <c r="A380" s="6"/>
      <c r="B380" s="44"/>
      <c r="C380" s="45"/>
      <c r="D380" s="45"/>
      <c r="E380" s="45"/>
      <c r="F380" s="46"/>
      <c r="G380" s="45"/>
      <c r="H380" s="46"/>
      <c r="I380" s="45"/>
      <c r="J380" s="46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</row>
    <row r="381">
      <c r="A381" s="6"/>
      <c r="B381" s="44"/>
      <c r="C381" s="45"/>
      <c r="D381" s="45"/>
      <c r="E381" s="45"/>
      <c r="F381" s="46"/>
      <c r="G381" s="45"/>
      <c r="H381" s="46"/>
      <c r="I381" s="45"/>
      <c r="J381" s="46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</row>
    <row r="382">
      <c r="A382" s="6"/>
      <c r="B382" s="44"/>
      <c r="C382" s="45"/>
      <c r="D382" s="45"/>
      <c r="E382" s="45"/>
      <c r="F382" s="46"/>
      <c r="G382" s="45"/>
      <c r="H382" s="46"/>
      <c r="I382" s="45"/>
      <c r="J382" s="46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</row>
    <row r="383">
      <c r="A383" s="6"/>
      <c r="B383" s="44"/>
      <c r="C383" s="45"/>
      <c r="D383" s="45"/>
      <c r="E383" s="45"/>
      <c r="F383" s="46"/>
      <c r="G383" s="45"/>
      <c r="H383" s="46"/>
      <c r="I383" s="45"/>
      <c r="J383" s="46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</row>
    <row r="384">
      <c r="A384" s="6"/>
      <c r="B384" s="44"/>
      <c r="C384" s="45"/>
      <c r="D384" s="45"/>
      <c r="E384" s="45"/>
      <c r="F384" s="46"/>
      <c r="G384" s="45"/>
      <c r="H384" s="46"/>
      <c r="I384" s="45"/>
      <c r="J384" s="46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</row>
    <row r="385">
      <c r="A385" s="6"/>
      <c r="B385" s="44"/>
      <c r="C385" s="45"/>
      <c r="D385" s="45"/>
      <c r="E385" s="45"/>
      <c r="F385" s="46"/>
      <c r="G385" s="45"/>
      <c r="H385" s="46"/>
      <c r="I385" s="45"/>
      <c r="J385" s="46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</row>
    <row r="386">
      <c r="A386" s="6"/>
      <c r="B386" s="44"/>
      <c r="C386" s="45"/>
      <c r="D386" s="45"/>
      <c r="E386" s="45"/>
      <c r="F386" s="46"/>
      <c r="G386" s="45"/>
      <c r="H386" s="46"/>
      <c r="I386" s="45"/>
      <c r="J386" s="46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</row>
    <row r="387">
      <c r="A387" s="6"/>
      <c r="B387" s="44"/>
      <c r="C387" s="45"/>
      <c r="D387" s="45"/>
      <c r="E387" s="45"/>
      <c r="F387" s="46"/>
      <c r="G387" s="45"/>
      <c r="H387" s="46"/>
      <c r="I387" s="45"/>
      <c r="J387" s="46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</row>
    <row r="388">
      <c r="A388" s="6"/>
      <c r="B388" s="44"/>
      <c r="C388" s="45"/>
      <c r="D388" s="45"/>
      <c r="E388" s="45"/>
      <c r="F388" s="46"/>
      <c r="G388" s="45"/>
      <c r="H388" s="46"/>
      <c r="I388" s="45"/>
      <c r="J388" s="46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</row>
    <row r="389">
      <c r="A389" s="6"/>
      <c r="B389" s="44"/>
      <c r="C389" s="45"/>
      <c r="D389" s="45"/>
      <c r="E389" s="45"/>
      <c r="F389" s="46"/>
      <c r="G389" s="45"/>
      <c r="H389" s="46"/>
      <c r="I389" s="45"/>
      <c r="J389" s="46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</row>
    <row r="390">
      <c r="A390" s="6"/>
      <c r="B390" s="44"/>
      <c r="C390" s="45"/>
      <c r="D390" s="45"/>
      <c r="E390" s="45"/>
      <c r="F390" s="46"/>
      <c r="G390" s="45"/>
      <c r="H390" s="46"/>
      <c r="I390" s="45"/>
      <c r="J390" s="46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</row>
    <row r="391">
      <c r="A391" s="6"/>
      <c r="B391" s="44"/>
      <c r="C391" s="45"/>
      <c r="D391" s="45"/>
      <c r="E391" s="45"/>
      <c r="F391" s="46"/>
      <c r="G391" s="45"/>
      <c r="H391" s="46"/>
      <c r="I391" s="45"/>
      <c r="J391" s="46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</row>
    <row r="392">
      <c r="A392" s="6"/>
      <c r="B392" s="44"/>
      <c r="C392" s="45"/>
      <c r="D392" s="45"/>
      <c r="E392" s="45"/>
      <c r="F392" s="46"/>
      <c r="G392" s="45"/>
      <c r="H392" s="46"/>
      <c r="I392" s="45"/>
      <c r="J392" s="46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</row>
    <row r="393">
      <c r="A393" s="6"/>
      <c r="B393" s="44"/>
      <c r="C393" s="45"/>
      <c r="D393" s="45"/>
      <c r="E393" s="45"/>
      <c r="F393" s="46"/>
      <c r="G393" s="45"/>
      <c r="H393" s="46"/>
      <c r="I393" s="45"/>
      <c r="J393" s="46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</row>
    <row r="394">
      <c r="A394" s="6"/>
      <c r="B394" s="44"/>
      <c r="C394" s="45"/>
      <c r="D394" s="45"/>
      <c r="E394" s="45"/>
      <c r="F394" s="46"/>
      <c r="G394" s="45"/>
      <c r="H394" s="46"/>
      <c r="I394" s="45"/>
      <c r="J394" s="46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</row>
    <row r="395">
      <c r="A395" s="6"/>
      <c r="B395" s="44"/>
      <c r="C395" s="45"/>
      <c r="D395" s="45"/>
      <c r="E395" s="45"/>
      <c r="F395" s="46"/>
      <c r="G395" s="45"/>
      <c r="H395" s="46"/>
      <c r="I395" s="45"/>
      <c r="J395" s="46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</row>
    <row r="396">
      <c r="A396" s="6"/>
      <c r="B396" s="44"/>
      <c r="C396" s="45"/>
      <c r="D396" s="45"/>
      <c r="E396" s="45"/>
      <c r="F396" s="46"/>
      <c r="G396" s="45"/>
      <c r="H396" s="46"/>
      <c r="I396" s="45"/>
      <c r="J396" s="46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</row>
    <row r="397">
      <c r="A397" s="6"/>
      <c r="B397" s="44"/>
      <c r="C397" s="45"/>
      <c r="D397" s="45"/>
      <c r="E397" s="45"/>
      <c r="F397" s="46"/>
      <c r="G397" s="45"/>
      <c r="H397" s="46"/>
      <c r="I397" s="45"/>
      <c r="J397" s="46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</row>
    <row r="398">
      <c r="A398" s="6"/>
      <c r="B398" s="44"/>
      <c r="C398" s="45"/>
      <c r="D398" s="45"/>
      <c r="E398" s="45"/>
      <c r="F398" s="46"/>
      <c r="G398" s="45"/>
      <c r="H398" s="46"/>
      <c r="I398" s="45"/>
      <c r="J398" s="46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</row>
    <row r="399">
      <c r="A399" s="6"/>
      <c r="B399" s="44"/>
      <c r="C399" s="45"/>
      <c r="D399" s="45"/>
      <c r="E399" s="45"/>
      <c r="F399" s="46"/>
      <c r="G399" s="45"/>
      <c r="H399" s="46"/>
      <c r="I399" s="45"/>
      <c r="J399" s="46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</row>
    <row r="400">
      <c r="A400" s="6"/>
      <c r="B400" s="44"/>
      <c r="C400" s="45"/>
      <c r="D400" s="45"/>
      <c r="E400" s="45"/>
      <c r="F400" s="46"/>
      <c r="G400" s="45"/>
      <c r="H400" s="46"/>
      <c r="I400" s="45"/>
      <c r="J400" s="46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</row>
    <row r="401">
      <c r="A401" s="6"/>
      <c r="B401" s="44"/>
      <c r="C401" s="45"/>
      <c r="D401" s="45"/>
      <c r="E401" s="45"/>
      <c r="F401" s="46"/>
      <c r="G401" s="45"/>
      <c r="H401" s="46"/>
      <c r="I401" s="45"/>
      <c r="J401" s="46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</row>
    <row r="402">
      <c r="A402" s="6"/>
      <c r="B402" s="44"/>
      <c r="C402" s="45"/>
      <c r="D402" s="45"/>
      <c r="E402" s="45"/>
      <c r="F402" s="46"/>
      <c r="G402" s="45"/>
      <c r="H402" s="46"/>
      <c r="I402" s="45"/>
      <c r="J402" s="46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</row>
    <row r="403">
      <c r="A403" s="6"/>
      <c r="B403" s="44"/>
      <c r="C403" s="45"/>
      <c r="D403" s="45"/>
      <c r="E403" s="45"/>
      <c r="F403" s="46"/>
      <c r="G403" s="45"/>
      <c r="H403" s="46"/>
      <c r="I403" s="45"/>
      <c r="J403" s="46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</row>
    <row r="404">
      <c r="A404" s="6"/>
      <c r="B404" s="44"/>
      <c r="C404" s="45"/>
      <c r="D404" s="45"/>
      <c r="E404" s="45"/>
      <c r="F404" s="46"/>
      <c r="G404" s="45"/>
      <c r="H404" s="46"/>
      <c r="I404" s="45"/>
      <c r="J404" s="46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</row>
    <row r="405">
      <c r="A405" s="6"/>
      <c r="B405" s="44"/>
      <c r="C405" s="45"/>
      <c r="D405" s="45"/>
      <c r="E405" s="45"/>
      <c r="F405" s="46"/>
      <c r="G405" s="45"/>
      <c r="H405" s="46"/>
      <c r="I405" s="45"/>
      <c r="J405" s="46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</row>
    <row r="406">
      <c r="A406" s="6"/>
      <c r="B406" s="44"/>
      <c r="C406" s="45"/>
      <c r="D406" s="45"/>
      <c r="E406" s="45"/>
      <c r="F406" s="46"/>
      <c r="G406" s="45"/>
      <c r="H406" s="46"/>
      <c r="I406" s="45"/>
      <c r="J406" s="46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</row>
    <row r="407">
      <c r="A407" s="6"/>
      <c r="B407" s="44"/>
      <c r="C407" s="45"/>
      <c r="D407" s="45"/>
      <c r="E407" s="45"/>
      <c r="F407" s="46"/>
      <c r="G407" s="45"/>
      <c r="H407" s="46"/>
      <c r="I407" s="45"/>
      <c r="J407" s="46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</row>
    <row r="408">
      <c r="A408" s="6"/>
      <c r="B408" s="44"/>
      <c r="C408" s="45"/>
      <c r="D408" s="45"/>
      <c r="E408" s="45"/>
      <c r="F408" s="46"/>
      <c r="G408" s="45"/>
      <c r="H408" s="46"/>
      <c r="I408" s="45"/>
      <c r="J408" s="46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</row>
    <row r="409">
      <c r="A409" s="6"/>
      <c r="B409" s="44"/>
      <c r="C409" s="45"/>
      <c r="D409" s="45"/>
      <c r="E409" s="45"/>
      <c r="F409" s="46"/>
      <c r="G409" s="45"/>
      <c r="H409" s="46"/>
      <c r="I409" s="45"/>
      <c r="J409" s="46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</row>
    <row r="410">
      <c r="A410" s="6"/>
      <c r="B410" s="44"/>
      <c r="C410" s="45"/>
      <c r="D410" s="45"/>
      <c r="E410" s="45"/>
      <c r="F410" s="46"/>
      <c r="G410" s="45"/>
      <c r="H410" s="46"/>
      <c r="I410" s="45"/>
      <c r="J410" s="46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</row>
    <row r="411">
      <c r="A411" s="6"/>
      <c r="B411" s="44"/>
      <c r="C411" s="45"/>
      <c r="D411" s="45"/>
      <c r="E411" s="45"/>
      <c r="F411" s="46"/>
      <c r="G411" s="45"/>
      <c r="H411" s="46"/>
      <c r="I411" s="45"/>
      <c r="J411" s="46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</row>
    <row r="412">
      <c r="A412" s="6"/>
      <c r="B412" s="44"/>
      <c r="C412" s="45"/>
      <c r="D412" s="45"/>
      <c r="E412" s="45"/>
      <c r="F412" s="46"/>
      <c r="G412" s="45"/>
      <c r="H412" s="46"/>
      <c r="I412" s="45"/>
      <c r="J412" s="46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</row>
    <row r="413">
      <c r="A413" s="6"/>
      <c r="B413" s="44"/>
      <c r="C413" s="45"/>
      <c r="D413" s="45"/>
      <c r="E413" s="45"/>
      <c r="F413" s="46"/>
      <c r="G413" s="45"/>
      <c r="H413" s="46"/>
      <c r="I413" s="45"/>
      <c r="J413" s="46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</row>
    <row r="414">
      <c r="A414" s="6"/>
      <c r="B414" s="44"/>
      <c r="C414" s="45"/>
      <c r="D414" s="45"/>
      <c r="E414" s="45"/>
      <c r="F414" s="46"/>
      <c r="G414" s="45"/>
      <c r="H414" s="46"/>
      <c r="I414" s="45"/>
      <c r="J414" s="46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</row>
    <row r="415">
      <c r="A415" s="6"/>
      <c r="B415" s="44"/>
      <c r="C415" s="45"/>
      <c r="D415" s="45"/>
      <c r="E415" s="45"/>
      <c r="F415" s="46"/>
      <c r="G415" s="45"/>
      <c r="H415" s="46"/>
      <c r="I415" s="45"/>
      <c r="J415" s="46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</row>
    <row r="416">
      <c r="A416" s="6"/>
      <c r="B416" s="44"/>
      <c r="C416" s="45"/>
      <c r="D416" s="45"/>
      <c r="E416" s="45"/>
      <c r="F416" s="46"/>
      <c r="G416" s="45"/>
      <c r="H416" s="46"/>
      <c r="I416" s="45"/>
      <c r="J416" s="46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</row>
    <row r="417">
      <c r="A417" s="6"/>
      <c r="B417" s="44"/>
      <c r="C417" s="45"/>
      <c r="D417" s="45"/>
      <c r="E417" s="45"/>
      <c r="F417" s="46"/>
      <c r="G417" s="45"/>
      <c r="H417" s="46"/>
      <c r="I417" s="45"/>
      <c r="J417" s="46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</row>
    <row r="418">
      <c r="A418" s="6"/>
      <c r="B418" s="44"/>
      <c r="C418" s="45"/>
      <c r="D418" s="45"/>
      <c r="E418" s="45"/>
      <c r="F418" s="46"/>
      <c r="G418" s="45"/>
      <c r="H418" s="46"/>
      <c r="I418" s="45"/>
      <c r="J418" s="46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</row>
    <row r="419">
      <c r="A419" s="6"/>
      <c r="B419" s="44"/>
      <c r="C419" s="45"/>
      <c r="D419" s="45"/>
      <c r="E419" s="45"/>
      <c r="F419" s="46"/>
      <c r="G419" s="45"/>
      <c r="H419" s="46"/>
      <c r="I419" s="45"/>
      <c r="J419" s="46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</row>
    <row r="420">
      <c r="A420" s="6"/>
      <c r="B420" s="44"/>
      <c r="C420" s="45"/>
      <c r="D420" s="45"/>
      <c r="E420" s="45"/>
      <c r="F420" s="46"/>
      <c r="G420" s="45"/>
      <c r="H420" s="46"/>
      <c r="I420" s="45"/>
      <c r="J420" s="46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</row>
    <row r="421">
      <c r="A421" s="6"/>
      <c r="B421" s="44"/>
      <c r="C421" s="45"/>
      <c r="D421" s="45"/>
      <c r="E421" s="45"/>
      <c r="F421" s="46"/>
      <c r="G421" s="45"/>
      <c r="H421" s="46"/>
      <c r="I421" s="45"/>
      <c r="J421" s="46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</row>
    <row r="422">
      <c r="A422" s="6"/>
      <c r="B422" s="44"/>
      <c r="C422" s="45"/>
      <c r="D422" s="45"/>
      <c r="E422" s="45"/>
      <c r="F422" s="46"/>
      <c r="G422" s="45"/>
      <c r="H422" s="46"/>
      <c r="I422" s="45"/>
      <c r="J422" s="46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</row>
    <row r="423">
      <c r="A423" s="6"/>
      <c r="B423" s="44"/>
      <c r="C423" s="45"/>
      <c r="D423" s="45"/>
      <c r="E423" s="45"/>
      <c r="F423" s="46"/>
      <c r="G423" s="45"/>
      <c r="H423" s="46"/>
      <c r="I423" s="45"/>
      <c r="J423" s="46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</row>
    <row r="424">
      <c r="A424" s="6"/>
      <c r="B424" s="44"/>
      <c r="C424" s="45"/>
      <c r="D424" s="45"/>
      <c r="E424" s="45"/>
      <c r="F424" s="46"/>
      <c r="G424" s="45"/>
      <c r="H424" s="46"/>
      <c r="I424" s="45"/>
      <c r="J424" s="46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</row>
    <row r="425">
      <c r="A425" s="6"/>
      <c r="B425" s="44"/>
      <c r="C425" s="45"/>
      <c r="D425" s="45"/>
      <c r="E425" s="45"/>
      <c r="F425" s="46"/>
      <c r="G425" s="45"/>
      <c r="H425" s="46"/>
      <c r="I425" s="45"/>
      <c r="J425" s="46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</row>
    <row r="426">
      <c r="A426" s="6"/>
      <c r="B426" s="44"/>
      <c r="C426" s="45"/>
      <c r="D426" s="45"/>
      <c r="E426" s="45"/>
      <c r="F426" s="46"/>
      <c r="G426" s="45"/>
      <c r="H426" s="46"/>
      <c r="I426" s="45"/>
      <c r="J426" s="46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</row>
    <row r="427">
      <c r="A427" s="6"/>
      <c r="B427" s="44"/>
      <c r="C427" s="45"/>
      <c r="D427" s="45"/>
      <c r="E427" s="45"/>
      <c r="F427" s="46"/>
      <c r="G427" s="45"/>
      <c r="H427" s="46"/>
      <c r="I427" s="45"/>
      <c r="J427" s="46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</row>
    <row r="428">
      <c r="A428" s="6"/>
      <c r="B428" s="44"/>
      <c r="C428" s="45"/>
      <c r="D428" s="45"/>
      <c r="E428" s="45"/>
      <c r="F428" s="46"/>
      <c r="G428" s="45"/>
      <c r="H428" s="46"/>
      <c r="I428" s="45"/>
      <c r="J428" s="46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</row>
    <row r="429">
      <c r="A429" s="6"/>
      <c r="B429" s="44"/>
      <c r="C429" s="45"/>
      <c r="D429" s="45"/>
      <c r="E429" s="45"/>
      <c r="F429" s="46"/>
      <c r="G429" s="45"/>
      <c r="H429" s="46"/>
      <c r="I429" s="45"/>
      <c r="J429" s="46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</row>
    <row r="430">
      <c r="A430" s="6"/>
      <c r="B430" s="44"/>
      <c r="C430" s="45"/>
      <c r="D430" s="45"/>
      <c r="E430" s="45"/>
      <c r="F430" s="46"/>
      <c r="G430" s="45"/>
      <c r="H430" s="46"/>
      <c r="I430" s="45"/>
      <c r="J430" s="46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</row>
    <row r="431">
      <c r="A431" s="6"/>
      <c r="B431" s="44"/>
      <c r="C431" s="45"/>
      <c r="D431" s="45"/>
      <c r="E431" s="45"/>
      <c r="F431" s="46"/>
      <c r="G431" s="45"/>
      <c r="H431" s="46"/>
      <c r="I431" s="45"/>
      <c r="J431" s="46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</row>
    <row r="432">
      <c r="A432" s="6"/>
      <c r="B432" s="44"/>
      <c r="C432" s="45"/>
      <c r="D432" s="45"/>
      <c r="E432" s="45"/>
      <c r="F432" s="46"/>
      <c r="G432" s="45"/>
      <c r="H432" s="46"/>
      <c r="I432" s="45"/>
      <c r="J432" s="46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</row>
    <row r="433">
      <c r="A433" s="6"/>
      <c r="B433" s="44"/>
      <c r="C433" s="45"/>
      <c r="D433" s="45"/>
      <c r="E433" s="45"/>
      <c r="F433" s="46"/>
      <c r="G433" s="45"/>
      <c r="H433" s="46"/>
      <c r="I433" s="45"/>
      <c r="J433" s="46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</row>
    <row r="434">
      <c r="A434" s="6"/>
      <c r="B434" s="44"/>
      <c r="C434" s="45"/>
      <c r="D434" s="45"/>
      <c r="E434" s="45"/>
      <c r="F434" s="46"/>
      <c r="G434" s="45"/>
      <c r="H434" s="46"/>
      <c r="I434" s="45"/>
      <c r="J434" s="46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</row>
    <row r="435">
      <c r="A435" s="6"/>
      <c r="B435" s="44"/>
      <c r="C435" s="45"/>
      <c r="D435" s="45"/>
      <c r="E435" s="45"/>
      <c r="F435" s="46"/>
      <c r="G435" s="45"/>
      <c r="H435" s="46"/>
      <c r="I435" s="45"/>
      <c r="J435" s="46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</row>
    <row r="436">
      <c r="A436" s="6"/>
      <c r="B436" s="44"/>
      <c r="C436" s="45"/>
      <c r="D436" s="45"/>
      <c r="E436" s="45"/>
      <c r="F436" s="46"/>
      <c r="G436" s="45"/>
      <c r="H436" s="46"/>
      <c r="I436" s="45"/>
      <c r="J436" s="46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>
      <c r="A437" s="6"/>
      <c r="B437" s="44"/>
      <c r="C437" s="45"/>
      <c r="D437" s="45"/>
      <c r="E437" s="45"/>
      <c r="F437" s="46"/>
      <c r="G437" s="45"/>
      <c r="H437" s="46"/>
      <c r="I437" s="45"/>
      <c r="J437" s="46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</row>
    <row r="438">
      <c r="A438" s="6"/>
      <c r="B438" s="44"/>
      <c r="C438" s="45"/>
      <c r="D438" s="45"/>
      <c r="E438" s="45"/>
      <c r="F438" s="46"/>
      <c r="G438" s="45"/>
      <c r="H438" s="46"/>
      <c r="I438" s="45"/>
      <c r="J438" s="46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</row>
    <row r="439">
      <c r="A439" s="6"/>
      <c r="B439" s="44"/>
      <c r="C439" s="45"/>
      <c r="D439" s="45"/>
      <c r="E439" s="45"/>
      <c r="F439" s="46"/>
      <c r="G439" s="45"/>
      <c r="H439" s="46"/>
      <c r="I439" s="45"/>
      <c r="J439" s="46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</row>
    <row r="440">
      <c r="A440" s="6"/>
      <c r="B440" s="44"/>
      <c r="C440" s="45"/>
      <c r="D440" s="45"/>
      <c r="E440" s="45"/>
      <c r="F440" s="46"/>
      <c r="G440" s="45"/>
      <c r="H440" s="46"/>
      <c r="I440" s="45"/>
      <c r="J440" s="46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</row>
    <row r="441">
      <c r="A441" s="6"/>
      <c r="B441" s="44"/>
      <c r="C441" s="45"/>
      <c r="D441" s="45"/>
      <c r="E441" s="45"/>
      <c r="F441" s="46"/>
      <c r="G441" s="45"/>
      <c r="H441" s="46"/>
      <c r="I441" s="45"/>
      <c r="J441" s="46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</row>
    <row r="442">
      <c r="A442" s="6"/>
      <c r="B442" s="44"/>
      <c r="C442" s="45"/>
      <c r="D442" s="45"/>
      <c r="E442" s="45"/>
      <c r="F442" s="46"/>
      <c r="G442" s="45"/>
      <c r="H442" s="46"/>
      <c r="I442" s="45"/>
      <c r="J442" s="46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</row>
    <row r="443">
      <c r="A443" s="6"/>
      <c r="B443" s="44"/>
      <c r="C443" s="45"/>
      <c r="D443" s="45"/>
      <c r="E443" s="45"/>
      <c r="F443" s="46"/>
      <c r="G443" s="45"/>
      <c r="H443" s="46"/>
      <c r="I443" s="45"/>
      <c r="J443" s="46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</row>
    <row r="444">
      <c r="A444" s="6"/>
      <c r="B444" s="44"/>
      <c r="C444" s="45"/>
      <c r="D444" s="45"/>
      <c r="E444" s="45"/>
      <c r="F444" s="46"/>
      <c r="G444" s="45"/>
      <c r="H444" s="46"/>
      <c r="I444" s="45"/>
      <c r="J444" s="46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</row>
    <row r="445">
      <c r="A445" s="6"/>
      <c r="B445" s="44"/>
      <c r="C445" s="45"/>
      <c r="D445" s="45"/>
      <c r="E445" s="45"/>
      <c r="F445" s="46"/>
      <c r="G445" s="45"/>
      <c r="H445" s="46"/>
      <c r="I445" s="45"/>
      <c r="J445" s="46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</row>
    <row r="446">
      <c r="A446" s="6"/>
      <c r="B446" s="44"/>
      <c r="C446" s="45"/>
      <c r="D446" s="45"/>
      <c r="E446" s="45"/>
      <c r="F446" s="46"/>
      <c r="G446" s="45"/>
      <c r="H446" s="46"/>
      <c r="I446" s="45"/>
      <c r="J446" s="46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</row>
    <row r="447">
      <c r="A447" s="6"/>
      <c r="B447" s="44"/>
      <c r="C447" s="45"/>
      <c r="D447" s="45"/>
      <c r="E447" s="45"/>
      <c r="F447" s="46"/>
      <c r="G447" s="45"/>
      <c r="H447" s="46"/>
      <c r="I447" s="45"/>
      <c r="J447" s="46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</row>
    <row r="448">
      <c r="A448" s="6"/>
      <c r="B448" s="44"/>
      <c r="C448" s="45"/>
      <c r="D448" s="45"/>
      <c r="E448" s="45"/>
      <c r="F448" s="46"/>
      <c r="G448" s="45"/>
      <c r="H448" s="46"/>
      <c r="I448" s="45"/>
      <c r="J448" s="46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</row>
    <row r="449">
      <c r="A449" s="6"/>
      <c r="B449" s="44"/>
      <c r="C449" s="45"/>
      <c r="D449" s="45"/>
      <c r="E449" s="45"/>
      <c r="F449" s="46"/>
      <c r="G449" s="45"/>
      <c r="H449" s="46"/>
      <c r="I449" s="45"/>
      <c r="J449" s="46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</row>
    <row r="450">
      <c r="A450" s="6"/>
      <c r="B450" s="44"/>
      <c r="C450" s="45"/>
      <c r="D450" s="45"/>
      <c r="E450" s="45"/>
      <c r="F450" s="46"/>
      <c r="G450" s="45"/>
      <c r="H450" s="46"/>
      <c r="I450" s="45"/>
      <c r="J450" s="46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</row>
    <row r="451">
      <c r="A451" s="6"/>
      <c r="B451" s="44"/>
      <c r="C451" s="45"/>
      <c r="D451" s="45"/>
      <c r="E451" s="45"/>
      <c r="F451" s="46"/>
      <c r="G451" s="45"/>
      <c r="H451" s="46"/>
      <c r="I451" s="45"/>
      <c r="J451" s="46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</row>
    <row r="452">
      <c r="A452" s="6"/>
      <c r="B452" s="44"/>
      <c r="C452" s="45"/>
      <c r="D452" s="45"/>
      <c r="E452" s="45"/>
      <c r="F452" s="46"/>
      <c r="G452" s="45"/>
      <c r="H452" s="46"/>
      <c r="I452" s="45"/>
      <c r="J452" s="46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</row>
    <row r="453">
      <c r="A453" s="6"/>
      <c r="B453" s="44"/>
      <c r="C453" s="45"/>
      <c r="D453" s="45"/>
      <c r="E453" s="45"/>
      <c r="F453" s="46"/>
      <c r="G453" s="45"/>
      <c r="H453" s="46"/>
      <c r="I453" s="45"/>
      <c r="J453" s="46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</row>
    <row r="454">
      <c r="A454" s="6"/>
      <c r="B454" s="44"/>
      <c r="C454" s="45"/>
      <c r="D454" s="45"/>
      <c r="E454" s="45"/>
      <c r="F454" s="46"/>
      <c r="G454" s="45"/>
      <c r="H454" s="46"/>
      <c r="I454" s="45"/>
      <c r="J454" s="46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</row>
    <row r="455">
      <c r="A455" s="6"/>
      <c r="B455" s="44"/>
      <c r="C455" s="45"/>
      <c r="D455" s="45"/>
      <c r="E455" s="45"/>
      <c r="F455" s="46"/>
      <c r="G455" s="45"/>
      <c r="H455" s="46"/>
      <c r="I455" s="45"/>
      <c r="J455" s="46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</row>
    <row r="456">
      <c r="A456" s="6"/>
      <c r="B456" s="44"/>
      <c r="C456" s="45"/>
      <c r="D456" s="45"/>
      <c r="E456" s="45"/>
      <c r="F456" s="46"/>
      <c r="G456" s="45"/>
      <c r="H456" s="46"/>
      <c r="I456" s="45"/>
      <c r="J456" s="46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</row>
    <row r="457">
      <c r="A457" s="6"/>
      <c r="B457" s="44"/>
      <c r="C457" s="45"/>
      <c r="D457" s="45"/>
      <c r="E457" s="45"/>
      <c r="F457" s="46"/>
      <c r="G457" s="45"/>
      <c r="H457" s="46"/>
      <c r="I457" s="45"/>
      <c r="J457" s="46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</row>
    <row r="458">
      <c r="A458" s="6"/>
      <c r="B458" s="44"/>
      <c r="C458" s="45"/>
      <c r="D458" s="45"/>
      <c r="E458" s="45"/>
      <c r="F458" s="46"/>
      <c r="G458" s="45"/>
      <c r="H458" s="46"/>
      <c r="I458" s="45"/>
      <c r="J458" s="46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</row>
    <row r="459">
      <c r="A459" s="6"/>
      <c r="B459" s="44"/>
      <c r="C459" s="45"/>
      <c r="D459" s="45"/>
      <c r="E459" s="45"/>
      <c r="F459" s="46"/>
      <c r="G459" s="45"/>
      <c r="H459" s="46"/>
      <c r="I459" s="45"/>
      <c r="J459" s="46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</row>
    <row r="460">
      <c r="A460" s="6"/>
      <c r="B460" s="44"/>
      <c r="C460" s="45"/>
      <c r="D460" s="45"/>
      <c r="E460" s="45"/>
      <c r="F460" s="46"/>
      <c r="G460" s="45"/>
      <c r="H460" s="46"/>
      <c r="I460" s="45"/>
      <c r="J460" s="46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</row>
    <row r="461">
      <c r="A461" s="6"/>
      <c r="B461" s="44"/>
      <c r="C461" s="45"/>
      <c r="D461" s="45"/>
      <c r="E461" s="45"/>
      <c r="F461" s="46"/>
      <c r="G461" s="45"/>
      <c r="H461" s="46"/>
      <c r="I461" s="45"/>
      <c r="J461" s="46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</row>
    <row r="462">
      <c r="A462" s="6"/>
      <c r="B462" s="44"/>
      <c r="C462" s="45"/>
      <c r="D462" s="45"/>
      <c r="E462" s="45"/>
      <c r="F462" s="46"/>
      <c r="G462" s="45"/>
      <c r="H462" s="46"/>
      <c r="I462" s="45"/>
      <c r="J462" s="46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</row>
    <row r="463">
      <c r="A463" s="6"/>
      <c r="B463" s="44"/>
      <c r="C463" s="45"/>
      <c r="D463" s="45"/>
      <c r="E463" s="45"/>
      <c r="F463" s="46"/>
      <c r="G463" s="45"/>
      <c r="H463" s="46"/>
      <c r="I463" s="45"/>
      <c r="J463" s="46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</row>
    <row r="464">
      <c r="A464" s="6"/>
      <c r="B464" s="44"/>
      <c r="C464" s="45"/>
      <c r="D464" s="45"/>
      <c r="E464" s="45"/>
      <c r="F464" s="46"/>
      <c r="G464" s="45"/>
      <c r="H464" s="46"/>
      <c r="I464" s="45"/>
      <c r="J464" s="46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</row>
    <row r="465">
      <c r="A465" s="6"/>
      <c r="B465" s="44"/>
      <c r="C465" s="45"/>
      <c r="D465" s="45"/>
      <c r="E465" s="45"/>
      <c r="F465" s="46"/>
      <c r="G465" s="45"/>
      <c r="H465" s="46"/>
      <c r="I465" s="45"/>
      <c r="J465" s="46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</row>
    <row r="466">
      <c r="A466" s="6"/>
      <c r="B466" s="44"/>
      <c r="C466" s="45"/>
      <c r="D466" s="45"/>
      <c r="E466" s="45"/>
      <c r="F466" s="46"/>
      <c r="G466" s="45"/>
      <c r="H466" s="46"/>
      <c r="I466" s="45"/>
      <c r="J466" s="46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</row>
    <row r="467">
      <c r="A467" s="6"/>
      <c r="B467" s="44"/>
      <c r="C467" s="45"/>
      <c r="D467" s="45"/>
      <c r="E467" s="45"/>
      <c r="F467" s="46"/>
      <c r="G467" s="45"/>
      <c r="H467" s="46"/>
      <c r="I467" s="45"/>
      <c r="J467" s="46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</row>
    <row r="468">
      <c r="A468" s="6"/>
      <c r="B468" s="44"/>
      <c r="C468" s="45"/>
      <c r="D468" s="45"/>
      <c r="E468" s="45"/>
      <c r="F468" s="46"/>
      <c r="G468" s="45"/>
      <c r="H468" s="46"/>
      <c r="I468" s="45"/>
      <c r="J468" s="46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</row>
    <row r="469">
      <c r="A469" s="6"/>
      <c r="B469" s="44"/>
      <c r="C469" s="45"/>
      <c r="D469" s="45"/>
      <c r="E469" s="45"/>
      <c r="F469" s="46"/>
      <c r="G469" s="45"/>
      <c r="H469" s="46"/>
      <c r="I469" s="45"/>
      <c r="J469" s="46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</row>
    <row r="470">
      <c r="A470" s="6"/>
      <c r="B470" s="44"/>
      <c r="C470" s="45"/>
      <c r="D470" s="45"/>
      <c r="E470" s="45"/>
      <c r="F470" s="46"/>
      <c r="G470" s="45"/>
      <c r="H470" s="46"/>
      <c r="I470" s="45"/>
      <c r="J470" s="46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</row>
    <row r="471">
      <c r="A471" s="6"/>
      <c r="B471" s="44"/>
      <c r="C471" s="45"/>
      <c r="D471" s="45"/>
      <c r="E471" s="45"/>
      <c r="F471" s="46"/>
      <c r="G471" s="45"/>
      <c r="H471" s="46"/>
      <c r="I471" s="45"/>
      <c r="J471" s="46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</row>
    <row r="472">
      <c r="A472" s="6"/>
      <c r="B472" s="44"/>
      <c r="C472" s="45"/>
      <c r="D472" s="45"/>
      <c r="E472" s="45"/>
      <c r="F472" s="46"/>
      <c r="G472" s="45"/>
      <c r="H472" s="46"/>
      <c r="I472" s="45"/>
      <c r="J472" s="46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</row>
    <row r="473">
      <c r="A473" s="6"/>
      <c r="B473" s="44"/>
      <c r="C473" s="45"/>
      <c r="D473" s="45"/>
      <c r="E473" s="45"/>
      <c r="F473" s="46"/>
      <c r="G473" s="45"/>
      <c r="H473" s="46"/>
      <c r="I473" s="45"/>
      <c r="J473" s="46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</row>
    <row r="474">
      <c r="A474" s="6"/>
      <c r="B474" s="44"/>
      <c r="C474" s="45"/>
      <c r="D474" s="45"/>
      <c r="E474" s="45"/>
      <c r="F474" s="46"/>
      <c r="G474" s="45"/>
      <c r="H474" s="46"/>
      <c r="I474" s="45"/>
      <c r="J474" s="46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</row>
    <row r="475">
      <c r="A475" s="6"/>
      <c r="B475" s="44"/>
      <c r="C475" s="45"/>
      <c r="D475" s="45"/>
      <c r="E475" s="45"/>
      <c r="F475" s="46"/>
      <c r="G475" s="45"/>
      <c r="H475" s="46"/>
      <c r="I475" s="45"/>
      <c r="J475" s="46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</row>
    <row r="476">
      <c r="A476" s="6"/>
      <c r="B476" s="44"/>
      <c r="C476" s="45"/>
      <c r="D476" s="45"/>
      <c r="E476" s="45"/>
      <c r="F476" s="46"/>
      <c r="G476" s="45"/>
      <c r="H476" s="46"/>
      <c r="I476" s="45"/>
      <c r="J476" s="46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</row>
    <row r="477">
      <c r="A477" s="6"/>
      <c r="B477" s="44"/>
      <c r="C477" s="45"/>
      <c r="D477" s="45"/>
      <c r="E477" s="45"/>
      <c r="F477" s="46"/>
      <c r="G477" s="45"/>
      <c r="H477" s="46"/>
      <c r="I477" s="45"/>
      <c r="J477" s="46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</row>
    <row r="478">
      <c r="A478" s="6"/>
      <c r="B478" s="44"/>
      <c r="C478" s="45"/>
      <c r="D478" s="45"/>
      <c r="E478" s="45"/>
      <c r="F478" s="46"/>
      <c r="G478" s="45"/>
      <c r="H478" s="46"/>
      <c r="I478" s="45"/>
      <c r="J478" s="46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</row>
    <row r="479">
      <c r="A479" s="6"/>
      <c r="B479" s="44"/>
      <c r="C479" s="45"/>
      <c r="D479" s="45"/>
      <c r="E479" s="45"/>
      <c r="F479" s="46"/>
      <c r="G479" s="45"/>
      <c r="H479" s="46"/>
      <c r="I479" s="45"/>
      <c r="J479" s="46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</row>
    <row r="480">
      <c r="A480" s="6"/>
      <c r="B480" s="44"/>
      <c r="C480" s="45"/>
      <c r="D480" s="45"/>
      <c r="E480" s="45"/>
      <c r="F480" s="46"/>
      <c r="G480" s="45"/>
      <c r="H480" s="46"/>
      <c r="I480" s="45"/>
      <c r="J480" s="46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</row>
    <row r="481">
      <c r="A481" s="6"/>
      <c r="B481" s="44"/>
      <c r="C481" s="45"/>
      <c r="D481" s="45"/>
      <c r="E481" s="45"/>
      <c r="F481" s="46"/>
      <c r="G481" s="45"/>
      <c r="H481" s="46"/>
      <c r="I481" s="45"/>
      <c r="J481" s="46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</row>
    <row r="482">
      <c r="A482" s="6"/>
      <c r="B482" s="44"/>
      <c r="C482" s="45"/>
      <c r="D482" s="45"/>
      <c r="E482" s="45"/>
      <c r="F482" s="46"/>
      <c r="G482" s="45"/>
      <c r="H482" s="46"/>
      <c r="I482" s="45"/>
      <c r="J482" s="46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</row>
    <row r="483">
      <c r="A483" s="6"/>
      <c r="B483" s="44"/>
      <c r="C483" s="45"/>
      <c r="D483" s="45"/>
      <c r="E483" s="45"/>
      <c r="F483" s="46"/>
      <c r="G483" s="45"/>
      <c r="H483" s="46"/>
      <c r="I483" s="45"/>
      <c r="J483" s="46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</row>
    <row r="484">
      <c r="A484" s="6"/>
      <c r="B484" s="44"/>
      <c r="C484" s="45"/>
      <c r="D484" s="45"/>
      <c r="E484" s="45"/>
      <c r="F484" s="46"/>
      <c r="G484" s="45"/>
      <c r="H484" s="46"/>
      <c r="I484" s="45"/>
      <c r="J484" s="46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</row>
    <row r="485">
      <c r="A485" s="6"/>
      <c r="B485" s="44"/>
      <c r="C485" s="45"/>
      <c r="D485" s="45"/>
      <c r="E485" s="45"/>
      <c r="F485" s="46"/>
      <c r="G485" s="45"/>
      <c r="H485" s="46"/>
      <c r="I485" s="45"/>
      <c r="J485" s="46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</row>
    <row r="486">
      <c r="A486" s="6"/>
      <c r="B486" s="44"/>
      <c r="C486" s="45"/>
      <c r="D486" s="45"/>
      <c r="E486" s="45"/>
      <c r="F486" s="46"/>
      <c r="G486" s="45"/>
      <c r="H486" s="46"/>
      <c r="I486" s="45"/>
      <c r="J486" s="46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</row>
    <row r="487">
      <c r="A487" s="6"/>
      <c r="B487" s="44"/>
      <c r="C487" s="45"/>
      <c r="D487" s="45"/>
      <c r="E487" s="45"/>
      <c r="F487" s="46"/>
      <c r="G487" s="45"/>
      <c r="H487" s="46"/>
      <c r="I487" s="45"/>
      <c r="J487" s="46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</row>
    <row r="488">
      <c r="A488" s="6"/>
      <c r="B488" s="44"/>
      <c r="C488" s="45"/>
      <c r="D488" s="45"/>
      <c r="E488" s="45"/>
      <c r="F488" s="46"/>
      <c r="G488" s="45"/>
      <c r="H488" s="46"/>
      <c r="I488" s="45"/>
      <c r="J488" s="46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</row>
    <row r="489">
      <c r="A489" s="6"/>
      <c r="B489" s="44"/>
      <c r="C489" s="45"/>
      <c r="D489" s="45"/>
      <c r="E489" s="45"/>
      <c r="F489" s="46"/>
      <c r="G489" s="45"/>
      <c r="H489" s="46"/>
      <c r="I489" s="45"/>
      <c r="J489" s="46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</row>
    <row r="490">
      <c r="A490" s="6"/>
      <c r="B490" s="44"/>
      <c r="C490" s="45"/>
      <c r="D490" s="45"/>
      <c r="E490" s="45"/>
      <c r="F490" s="46"/>
      <c r="G490" s="45"/>
      <c r="H490" s="46"/>
      <c r="I490" s="45"/>
      <c r="J490" s="46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</row>
    <row r="491">
      <c r="A491" s="6"/>
      <c r="B491" s="44"/>
      <c r="C491" s="45"/>
      <c r="D491" s="45"/>
      <c r="E491" s="45"/>
      <c r="F491" s="46"/>
      <c r="G491" s="45"/>
      <c r="H491" s="46"/>
      <c r="I491" s="45"/>
      <c r="J491" s="46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</row>
    <row r="492">
      <c r="A492" s="6"/>
      <c r="B492" s="44"/>
      <c r="C492" s="45"/>
      <c r="D492" s="45"/>
      <c r="E492" s="45"/>
      <c r="F492" s="46"/>
      <c r="G492" s="45"/>
      <c r="H492" s="46"/>
      <c r="I492" s="45"/>
      <c r="J492" s="46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</row>
    <row r="493">
      <c r="A493" s="6"/>
      <c r="B493" s="44"/>
      <c r="C493" s="45"/>
      <c r="D493" s="45"/>
      <c r="E493" s="45"/>
      <c r="F493" s="46"/>
      <c r="G493" s="45"/>
      <c r="H493" s="46"/>
      <c r="I493" s="45"/>
      <c r="J493" s="46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</row>
    <row r="494">
      <c r="A494" s="6"/>
      <c r="B494" s="44"/>
      <c r="C494" s="45"/>
      <c r="D494" s="45"/>
      <c r="E494" s="45"/>
      <c r="F494" s="46"/>
      <c r="G494" s="45"/>
      <c r="H494" s="46"/>
      <c r="I494" s="45"/>
      <c r="J494" s="46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</row>
    <row r="495">
      <c r="A495" s="6"/>
      <c r="B495" s="44"/>
      <c r="C495" s="45"/>
      <c r="D495" s="45"/>
      <c r="E495" s="45"/>
      <c r="F495" s="46"/>
      <c r="G495" s="45"/>
      <c r="H495" s="46"/>
      <c r="I495" s="45"/>
      <c r="J495" s="46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</row>
    <row r="496">
      <c r="A496" s="6"/>
      <c r="B496" s="44"/>
      <c r="C496" s="45"/>
      <c r="D496" s="45"/>
      <c r="E496" s="45"/>
      <c r="F496" s="46"/>
      <c r="G496" s="45"/>
      <c r="H496" s="46"/>
      <c r="I496" s="45"/>
      <c r="J496" s="46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</row>
    <row r="497">
      <c r="A497" s="6"/>
      <c r="B497" s="44"/>
      <c r="C497" s="45"/>
      <c r="D497" s="45"/>
      <c r="E497" s="45"/>
      <c r="F497" s="46"/>
      <c r="G497" s="45"/>
      <c r="H497" s="46"/>
      <c r="I497" s="45"/>
      <c r="J497" s="46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</row>
    <row r="498">
      <c r="A498" s="6"/>
      <c r="B498" s="44"/>
      <c r="C498" s="45"/>
      <c r="D498" s="45"/>
      <c r="E498" s="45"/>
      <c r="F498" s="46"/>
      <c r="G498" s="45"/>
      <c r="H498" s="46"/>
      <c r="I498" s="45"/>
      <c r="J498" s="46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</row>
    <row r="499">
      <c r="A499" s="6"/>
      <c r="B499" s="44"/>
      <c r="C499" s="45"/>
      <c r="D499" s="45"/>
      <c r="E499" s="45"/>
      <c r="F499" s="46"/>
      <c r="G499" s="45"/>
      <c r="H499" s="46"/>
      <c r="I499" s="45"/>
      <c r="J499" s="46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</row>
    <row r="500">
      <c r="A500" s="6"/>
      <c r="B500" s="44"/>
      <c r="C500" s="45"/>
      <c r="D500" s="45"/>
      <c r="E500" s="45"/>
      <c r="F500" s="46"/>
      <c r="G500" s="45"/>
      <c r="H500" s="46"/>
      <c r="I500" s="45"/>
      <c r="J500" s="46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</row>
    <row r="501">
      <c r="A501" s="6"/>
      <c r="B501" s="44"/>
      <c r="C501" s="45"/>
      <c r="D501" s="45"/>
      <c r="E501" s="45"/>
      <c r="F501" s="46"/>
      <c r="G501" s="45"/>
      <c r="H501" s="46"/>
      <c r="I501" s="45"/>
      <c r="J501" s="46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</row>
    <row r="502">
      <c r="A502" s="6"/>
      <c r="B502" s="44"/>
      <c r="C502" s="45"/>
      <c r="D502" s="45"/>
      <c r="E502" s="45"/>
      <c r="F502" s="46"/>
      <c r="G502" s="45"/>
      <c r="H502" s="46"/>
      <c r="I502" s="45"/>
      <c r="J502" s="46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</row>
    <row r="503">
      <c r="A503" s="6"/>
      <c r="B503" s="44"/>
      <c r="C503" s="45"/>
      <c r="D503" s="45"/>
      <c r="E503" s="45"/>
      <c r="F503" s="46"/>
      <c r="G503" s="45"/>
      <c r="H503" s="46"/>
      <c r="I503" s="45"/>
      <c r="J503" s="46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</row>
    <row r="504">
      <c r="A504" s="6"/>
      <c r="B504" s="44"/>
      <c r="C504" s="45"/>
      <c r="D504" s="45"/>
      <c r="E504" s="45"/>
      <c r="F504" s="46"/>
      <c r="G504" s="45"/>
      <c r="H504" s="46"/>
      <c r="I504" s="45"/>
      <c r="J504" s="46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</row>
    <row r="505">
      <c r="A505" s="6"/>
      <c r="B505" s="44"/>
      <c r="C505" s="45"/>
      <c r="D505" s="45"/>
      <c r="E505" s="45"/>
      <c r="F505" s="46"/>
      <c r="G505" s="45"/>
      <c r="H505" s="46"/>
      <c r="I505" s="45"/>
      <c r="J505" s="46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</row>
    <row r="506">
      <c r="A506" s="6"/>
      <c r="B506" s="44"/>
      <c r="C506" s="45"/>
      <c r="D506" s="45"/>
      <c r="E506" s="45"/>
      <c r="F506" s="46"/>
      <c r="G506" s="45"/>
      <c r="H506" s="46"/>
      <c r="I506" s="45"/>
      <c r="J506" s="46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</row>
    <row r="507">
      <c r="A507" s="6"/>
      <c r="B507" s="44"/>
      <c r="C507" s="45"/>
      <c r="D507" s="45"/>
      <c r="E507" s="45"/>
      <c r="F507" s="46"/>
      <c r="G507" s="45"/>
      <c r="H507" s="46"/>
      <c r="I507" s="45"/>
      <c r="J507" s="46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</row>
    <row r="508">
      <c r="A508" s="6"/>
      <c r="B508" s="44"/>
      <c r="C508" s="45"/>
      <c r="D508" s="45"/>
      <c r="E508" s="45"/>
      <c r="F508" s="46"/>
      <c r="G508" s="45"/>
      <c r="H508" s="46"/>
      <c r="I508" s="45"/>
      <c r="J508" s="46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</row>
    <row r="509">
      <c r="A509" s="6"/>
      <c r="B509" s="44"/>
      <c r="C509" s="45"/>
      <c r="D509" s="45"/>
      <c r="E509" s="45"/>
      <c r="F509" s="46"/>
      <c r="G509" s="45"/>
      <c r="H509" s="46"/>
      <c r="I509" s="45"/>
      <c r="J509" s="46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>
      <c r="A510" s="6"/>
      <c r="B510" s="44"/>
      <c r="C510" s="45"/>
      <c r="D510" s="45"/>
      <c r="E510" s="45"/>
      <c r="F510" s="46"/>
      <c r="G510" s="45"/>
      <c r="H510" s="46"/>
      <c r="I510" s="45"/>
      <c r="J510" s="46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</row>
    <row r="511">
      <c r="A511" s="6"/>
      <c r="B511" s="44"/>
      <c r="C511" s="45"/>
      <c r="D511" s="45"/>
      <c r="E511" s="45"/>
      <c r="F511" s="46"/>
      <c r="G511" s="45"/>
      <c r="H511" s="46"/>
      <c r="I511" s="45"/>
      <c r="J511" s="46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</row>
    <row r="512">
      <c r="A512" s="6"/>
      <c r="B512" s="44"/>
      <c r="C512" s="45"/>
      <c r="D512" s="45"/>
      <c r="E512" s="45"/>
      <c r="F512" s="46"/>
      <c r="G512" s="45"/>
      <c r="H512" s="46"/>
      <c r="I512" s="45"/>
      <c r="J512" s="46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</row>
    <row r="513">
      <c r="A513" s="6"/>
      <c r="B513" s="44"/>
      <c r="C513" s="45"/>
      <c r="D513" s="45"/>
      <c r="E513" s="45"/>
      <c r="F513" s="46"/>
      <c r="G513" s="45"/>
      <c r="H513" s="46"/>
      <c r="I513" s="45"/>
      <c r="J513" s="46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</row>
    <row r="514">
      <c r="A514" s="6"/>
      <c r="B514" s="44"/>
      <c r="C514" s="45"/>
      <c r="D514" s="45"/>
      <c r="E514" s="45"/>
      <c r="F514" s="46"/>
      <c r="G514" s="45"/>
      <c r="H514" s="46"/>
      <c r="I514" s="45"/>
      <c r="J514" s="46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</row>
    <row r="515">
      <c r="A515" s="6"/>
      <c r="B515" s="44"/>
      <c r="C515" s="45"/>
      <c r="D515" s="45"/>
      <c r="E515" s="45"/>
      <c r="F515" s="46"/>
      <c r="G515" s="45"/>
      <c r="H515" s="46"/>
      <c r="I515" s="45"/>
      <c r="J515" s="46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</row>
    <row r="516">
      <c r="A516" s="6"/>
      <c r="B516" s="44"/>
      <c r="C516" s="45"/>
      <c r="D516" s="45"/>
      <c r="E516" s="45"/>
      <c r="F516" s="46"/>
      <c r="G516" s="45"/>
      <c r="H516" s="46"/>
      <c r="I516" s="45"/>
      <c r="J516" s="46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</row>
    <row r="517">
      <c r="A517" s="6"/>
      <c r="B517" s="44"/>
      <c r="C517" s="45"/>
      <c r="D517" s="45"/>
      <c r="E517" s="45"/>
      <c r="F517" s="46"/>
      <c r="G517" s="45"/>
      <c r="H517" s="46"/>
      <c r="I517" s="45"/>
      <c r="J517" s="46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</row>
    <row r="518">
      <c r="A518" s="6"/>
      <c r="B518" s="44"/>
      <c r="C518" s="45"/>
      <c r="D518" s="45"/>
      <c r="E518" s="45"/>
      <c r="F518" s="46"/>
      <c r="G518" s="45"/>
      <c r="H518" s="46"/>
      <c r="I518" s="45"/>
      <c r="J518" s="46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</row>
    <row r="519">
      <c r="A519" s="6"/>
      <c r="B519" s="44"/>
      <c r="C519" s="45"/>
      <c r="D519" s="45"/>
      <c r="E519" s="45"/>
      <c r="F519" s="46"/>
      <c r="G519" s="45"/>
      <c r="H519" s="46"/>
      <c r="I519" s="45"/>
      <c r="J519" s="46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</row>
    <row r="520">
      <c r="A520" s="6"/>
      <c r="B520" s="44"/>
      <c r="C520" s="45"/>
      <c r="D520" s="45"/>
      <c r="E520" s="45"/>
      <c r="F520" s="46"/>
      <c r="G520" s="45"/>
      <c r="H520" s="46"/>
      <c r="I520" s="45"/>
      <c r="J520" s="46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</row>
    <row r="521">
      <c r="A521" s="6"/>
      <c r="B521" s="44"/>
      <c r="C521" s="45"/>
      <c r="D521" s="45"/>
      <c r="E521" s="45"/>
      <c r="F521" s="46"/>
      <c r="G521" s="45"/>
      <c r="H521" s="46"/>
      <c r="I521" s="45"/>
      <c r="J521" s="46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</row>
    <row r="522">
      <c r="A522" s="6"/>
      <c r="B522" s="44"/>
      <c r="C522" s="45"/>
      <c r="D522" s="45"/>
      <c r="E522" s="45"/>
      <c r="F522" s="46"/>
      <c r="G522" s="45"/>
      <c r="H522" s="46"/>
      <c r="I522" s="45"/>
      <c r="J522" s="46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</row>
    <row r="523">
      <c r="A523" s="6"/>
      <c r="B523" s="44"/>
      <c r="C523" s="45"/>
      <c r="D523" s="45"/>
      <c r="E523" s="45"/>
      <c r="F523" s="46"/>
      <c r="G523" s="45"/>
      <c r="H523" s="46"/>
      <c r="I523" s="45"/>
      <c r="J523" s="46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</row>
    <row r="524">
      <c r="A524" s="6"/>
      <c r="B524" s="44"/>
      <c r="C524" s="45"/>
      <c r="D524" s="45"/>
      <c r="E524" s="45"/>
      <c r="F524" s="46"/>
      <c r="G524" s="45"/>
      <c r="H524" s="46"/>
      <c r="I524" s="45"/>
      <c r="J524" s="46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</row>
    <row r="525">
      <c r="A525" s="6"/>
      <c r="B525" s="44"/>
      <c r="C525" s="45"/>
      <c r="D525" s="45"/>
      <c r="E525" s="45"/>
      <c r="F525" s="46"/>
      <c r="G525" s="45"/>
      <c r="H525" s="46"/>
      <c r="I525" s="45"/>
      <c r="J525" s="46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</row>
    <row r="526">
      <c r="A526" s="6"/>
      <c r="B526" s="44"/>
      <c r="C526" s="45"/>
      <c r="D526" s="45"/>
      <c r="E526" s="45"/>
      <c r="F526" s="46"/>
      <c r="G526" s="45"/>
      <c r="H526" s="46"/>
      <c r="I526" s="45"/>
      <c r="J526" s="46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</row>
    <row r="527">
      <c r="A527" s="6"/>
      <c r="B527" s="44"/>
      <c r="C527" s="45"/>
      <c r="D527" s="45"/>
      <c r="E527" s="45"/>
      <c r="F527" s="46"/>
      <c r="G527" s="45"/>
      <c r="H527" s="46"/>
      <c r="I527" s="45"/>
      <c r="J527" s="46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</row>
    <row r="528">
      <c r="A528" s="6"/>
      <c r="B528" s="44"/>
      <c r="C528" s="45"/>
      <c r="D528" s="45"/>
      <c r="E528" s="45"/>
      <c r="F528" s="46"/>
      <c r="G528" s="45"/>
      <c r="H528" s="46"/>
      <c r="I528" s="45"/>
      <c r="J528" s="46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</row>
    <row r="529">
      <c r="A529" s="6"/>
      <c r="B529" s="44"/>
      <c r="C529" s="45"/>
      <c r="D529" s="45"/>
      <c r="E529" s="45"/>
      <c r="F529" s="46"/>
      <c r="G529" s="45"/>
      <c r="H529" s="46"/>
      <c r="I529" s="45"/>
      <c r="J529" s="46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</row>
    <row r="530">
      <c r="A530" s="6"/>
      <c r="B530" s="44"/>
      <c r="C530" s="45"/>
      <c r="D530" s="45"/>
      <c r="E530" s="45"/>
      <c r="F530" s="46"/>
      <c r="G530" s="45"/>
      <c r="H530" s="46"/>
      <c r="I530" s="45"/>
      <c r="J530" s="46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</row>
    <row r="531">
      <c r="A531" s="6"/>
      <c r="B531" s="44"/>
      <c r="C531" s="45"/>
      <c r="D531" s="45"/>
      <c r="E531" s="45"/>
      <c r="F531" s="46"/>
      <c r="G531" s="45"/>
      <c r="H531" s="46"/>
      <c r="I531" s="45"/>
      <c r="J531" s="46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</row>
    <row r="532">
      <c r="A532" s="6"/>
      <c r="B532" s="44"/>
      <c r="C532" s="45"/>
      <c r="D532" s="45"/>
      <c r="E532" s="45"/>
      <c r="F532" s="46"/>
      <c r="G532" s="45"/>
      <c r="H532" s="46"/>
      <c r="I532" s="45"/>
      <c r="J532" s="46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</row>
    <row r="533">
      <c r="A533" s="6"/>
      <c r="B533" s="44"/>
      <c r="C533" s="45"/>
      <c r="D533" s="45"/>
      <c r="E533" s="45"/>
      <c r="F533" s="46"/>
      <c r="G533" s="45"/>
      <c r="H533" s="46"/>
      <c r="I533" s="45"/>
      <c r="J533" s="46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</row>
    <row r="534">
      <c r="A534" s="6"/>
      <c r="B534" s="44"/>
      <c r="C534" s="45"/>
      <c r="D534" s="45"/>
      <c r="E534" s="45"/>
      <c r="F534" s="46"/>
      <c r="G534" s="45"/>
      <c r="H534" s="46"/>
      <c r="I534" s="45"/>
      <c r="J534" s="46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</row>
    <row r="535">
      <c r="A535" s="6"/>
      <c r="B535" s="44"/>
      <c r="C535" s="45"/>
      <c r="D535" s="45"/>
      <c r="E535" s="45"/>
      <c r="F535" s="46"/>
      <c r="G535" s="45"/>
      <c r="H535" s="46"/>
      <c r="I535" s="45"/>
      <c r="J535" s="46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</row>
    <row r="536">
      <c r="A536" s="6"/>
      <c r="B536" s="44"/>
      <c r="C536" s="45"/>
      <c r="D536" s="45"/>
      <c r="E536" s="45"/>
      <c r="F536" s="46"/>
      <c r="G536" s="45"/>
      <c r="H536" s="46"/>
      <c r="I536" s="45"/>
      <c r="J536" s="46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</row>
    <row r="537">
      <c r="A537" s="6"/>
      <c r="B537" s="44"/>
      <c r="C537" s="45"/>
      <c r="D537" s="45"/>
      <c r="E537" s="45"/>
      <c r="F537" s="46"/>
      <c r="G537" s="45"/>
      <c r="H537" s="46"/>
      <c r="I537" s="45"/>
      <c r="J537" s="46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</row>
    <row r="538">
      <c r="A538" s="6"/>
      <c r="B538" s="44"/>
      <c r="C538" s="45"/>
      <c r="D538" s="45"/>
      <c r="E538" s="45"/>
      <c r="F538" s="46"/>
      <c r="G538" s="45"/>
      <c r="H538" s="46"/>
      <c r="I538" s="45"/>
      <c r="J538" s="46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</row>
    <row r="539">
      <c r="A539" s="6"/>
      <c r="B539" s="44"/>
      <c r="C539" s="45"/>
      <c r="D539" s="45"/>
      <c r="E539" s="45"/>
      <c r="F539" s="46"/>
      <c r="G539" s="45"/>
      <c r="H539" s="46"/>
      <c r="I539" s="45"/>
      <c r="J539" s="46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</row>
    <row r="540">
      <c r="A540" s="6"/>
      <c r="B540" s="44"/>
      <c r="C540" s="45"/>
      <c r="D540" s="45"/>
      <c r="E540" s="45"/>
      <c r="F540" s="46"/>
      <c r="G540" s="45"/>
      <c r="H540" s="46"/>
      <c r="I540" s="45"/>
      <c r="J540" s="46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</row>
    <row r="541">
      <c r="A541" s="6"/>
      <c r="B541" s="44"/>
      <c r="C541" s="45"/>
      <c r="D541" s="45"/>
      <c r="E541" s="45"/>
      <c r="F541" s="46"/>
      <c r="G541" s="45"/>
      <c r="H541" s="46"/>
      <c r="I541" s="45"/>
      <c r="J541" s="46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</row>
    <row r="542">
      <c r="A542" s="6"/>
      <c r="B542" s="44"/>
      <c r="C542" s="45"/>
      <c r="D542" s="45"/>
      <c r="E542" s="45"/>
      <c r="F542" s="46"/>
      <c r="G542" s="45"/>
      <c r="H542" s="46"/>
      <c r="I542" s="45"/>
      <c r="J542" s="46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</row>
    <row r="543">
      <c r="A543" s="6"/>
      <c r="B543" s="44"/>
      <c r="C543" s="45"/>
      <c r="D543" s="45"/>
      <c r="E543" s="45"/>
      <c r="F543" s="46"/>
      <c r="G543" s="45"/>
      <c r="H543" s="46"/>
      <c r="I543" s="45"/>
      <c r="J543" s="46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</row>
    <row r="544">
      <c r="A544" s="6"/>
      <c r="B544" s="44"/>
      <c r="C544" s="45"/>
      <c r="D544" s="45"/>
      <c r="E544" s="45"/>
      <c r="F544" s="46"/>
      <c r="G544" s="45"/>
      <c r="H544" s="46"/>
      <c r="I544" s="45"/>
      <c r="J544" s="46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</row>
    <row r="545">
      <c r="A545" s="6"/>
      <c r="B545" s="44"/>
      <c r="C545" s="45"/>
      <c r="D545" s="45"/>
      <c r="E545" s="45"/>
      <c r="F545" s="46"/>
      <c r="G545" s="45"/>
      <c r="H545" s="46"/>
      <c r="I545" s="45"/>
      <c r="J545" s="46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</row>
    <row r="546">
      <c r="A546" s="6"/>
      <c r="B546" s="44"/>
      <c r="C546" s="45"/>
      <c r="D546" s="45"/>
      <c r="E546" s="45"/>
      <c r="F546" s="46"/>
      <c r="G546" s="45"/>
      <c r="H546" s="46"/>
      <c r="I546" s="45"/>
      <c r="J546" s="46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</row>
    <row r="547">
      <c r="A547" s="6"/>
      <c r="B547" s="44"/>
      <c r="C547" s="45"/>
      <c r="D547" s="45"/>
      <c r="E547" s="45"/>
      <c r="F547" s="46"/>
      <c r="G547" s="45"/>
      <c r="H547" s="46"/>
      <c r="I547" s="45"/>
      <c r="J547" s="46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</row>
    <row r="548">
      <c r="A548" s="6"/>
      <c r="B548" s="44"/>
      <c r="C548" s="45"/>
      <c r="D548" s="45"/>
      <c r="E548" s="45"/>
      <c r="F548" s="46"/>
      <c r="G548" s="45"/>
      <c r="H548" s="46"/>
      <c r="I548" s="45"/>
      <c r="J548" s="46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</row>
    <row r="549">
      <c r="A549" s="6"/>
      <c r="B549" s="44"/>
      <c r="C549" s="45"/>
      <c r="D549" s="45"/>
      <c r="E549" s="45"/>
      <c r="F549" s="46"/>
      <c r="G549" s="45"/>
      <c r="H549" s="46"/>
      <c r="I549" s="45"/>
      <c r="J549" s="46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</row>
    <row r="550">
      <c r="A550" s="6"/>
      <c r="B550" s="44"/>
      <c r="C550" s="45"/>
      <c r="D550" s="45"/>
      <c r="E550" s="45"/>
      <c r="F550" s="46"/>
      <c r="G550" s="45"/>
      <c r="H550" s="46"/>
      <c r="I550" s="45"/>
      <c r="J550" s="46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</row>
    <row r="551">
      <c r="A551" s="6"/>
      <c r="B551" s="44"/>
      <c r="C551" s="45"/>
      <c r="D551" s="45"/>
      <c r="E551" s="45"/>
      <c r="F551" s="46"/>
      <c r="G551" s="45"/>
      <c r="H551" s="46"/>
      <c r="I551" s="45"/>
      <c r="J551" s="46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</row>
    <row r="552">
      <c r="A552" s="6"/>
      <c r="B552" s="44"/>
      <c r="C552" s="45"/>
      <c r="D552" s="45"/>
      <c r="E552" s="45"/>
      <c r="F552" s="46"/>
      <c r="G552" s="45"/>
      <c r="H552" s="46"/>
      <c r="I552" s="45"/>
      <c r="J552" s="46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</row>
    <row r="553">
      <c r="A553" s="6"/>
      <c r="B553" s="44"/>
      <c r="C553" s="45"/>
      <c r="D553" s="45"/>
      <c r="E553" s="45"/>
      <c r="F553" s="46"/>
      <c r="G553" s="45"/>
      <c r="H553" s="46"/>
      <c r="I553" s="45"/>
      <c r="J553" s="46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</row>
    <row r="554">
      <c r="A554" s="6"/>
      <c r="B554" s="44"/>
      <c r="C554" s="45"/>
      <c r="D554" s="45"/>
      <c r="E554" s="45"/>
      <c r="F554" s="46"/>
      <c r="G554" s="45"/>
      <c r="H554" s="46"/>
      <c r="I554" s="45"/>
      <c r="J554" s="46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</row>
    <row r="555">
      <c r="A555" s="6"/>
      <c r="B555" s="44"/>
      <c r="C555" s="45"/>
      <c r="D555" s="45"/>
      <c r="E555" s="45"/>
      <c r="F555" s="46"/>
      <c r="G555" s="45"/>
      <c r="H555" s="46"/>
      <c r="I555" s="45"/>
      <c r="J555" s="46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</row>
    <row r="556">
      <c r="A556" s="6"/>
      <c r="B556" s="44"/>
      <c r="C556" s="45"/>
      <c r="D556" s="45"/>
      <c r="E556" s="45"/>
      <c r="F556" s="46"/>
      <c r="G556" s="45"/>
      <c r="H556" s="46"/>
      <c r="I556" s="45"/>
      <c r="J556" s="46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</row>
    <row r="557">
      <c r="A557" s="6"/>
      <c r="B557" s="44"/>
      <c r="C557" s="45"/>
      <c r="D557" s="45"/>
      <c r="E557" s="45"/>
      <c r="F557" s="46"/>
      <c r="G557" s="45"/>
      <c r="H557" s="46"/>
      <c r="I557" s="45"/>
      <c r="J557" s="46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</row>
    <row r="558">
      <c r="A558" s="6"/>
      <c r="B558" s="44"/>
      <c r="C558" s="45"/>
      <c r="D558" s="45"/>
      <c r="E558" s="45"/>
      <c r="F558" s="46"/>
      <c r="G558" s="45"/>
      <c r="H558" s="46"/>
      <c r="I558" s="45"/>
      <c r="J558" s="46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</row>
    <row r="559">
      <c r="A559" s="6"/>
      <c r="B559" s="44"/>
      <c r="C559" s="45"/>
      <c r="D559" s="45"/>
      <c r="E559" s="45"/>
      <c r="F559" s="46"/>
      <c r="G559" s="45"/>
      <c r="H559" s="46"/>
      <c r="I559" s="45"/>
      <c r="J559" s="46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</row>
    <row r="560">
      <c r="A560" s="6"/>
      <c r="B560" s="44"/>
      <c r="C560" s="45"/>
      <c r="D560" s="45"/>
      <c r="E560" s="45"/>
      <c r="F560" s="46"/>
      <c r="G560" s="45"/>
      <c r="H560" s="46"/>
      <c r="I560" s="45"/>
      <c r="J560" s="46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</row>
    <row r="561">
      <c r="A561" s="6"/>
      <c r="B561" s="44"/>
      <c r="C561" s="45"/>
      <c r="D561" s="45"/>
      <c r="E561" s="45"/>
      <c r="F561" s="46"/>
      <c r="G561" s="45"/>
      <c r="H561" s="46"/>
      <c r="I561" s="45"/>
      <c r="J561" s="46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</row>
    <row r="562">
      <c r="A562" s="6"/>
      <c r="B562" s="44"/>
      <c r="C562" s="45"/>
      <c r="D562" s="45"/>
      <c r="E562" s="45"/>
      <c r="F562" s="46"/>
      <c r="G562" s="45"/>
      <c r="H562" s="46"/>
      <c r="I562" s="45"/>
      <c r="J562" s="46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</row>
    <row r="563">
      <c r="A563" s="6"/>
      <c r="B563" s="44"/>
      <c r="C563" s="45"/>
      <c r="D563" s="45"/>
      <c r="E563" s="45"/>
      <c r="F563" s="46"/>
      <c r="G563" s="45"/>
      <c r="H563" s="46"/>
      <c r="I563" s="45"/>
      <c r="J563" s="46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</row>
    <row r="564">
      <c r="A564" s="6"/>
      <c r="B564" s="44"/>
      <c r="C564" s="45"/>
      <c r="D564" s="45"/>
      <c r="E564" s="45"/>
      <c r="F564" s="46"/>
      <c r="G564" s="45"/>
      <c r="H564" s="46"/>
      <c r="I564" s="45"/>
      <c r="J564" s="46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</row>
    <row r="565">
      <c r="A565" s="6"/>
      <c r="B565" s="44"/>
      <c r="C565" s="45"/>
      <c r="D565" s="45"/>
      <c r="E565" s="45"/>
      <c r="F565" s="46"/>
      <c r="G565" s="45"/>
      <c r="H565" s="46"/>
      <c r="I565" s="45"/>
      <c r="J565" s="46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</row>
    <row r="566">
      <c r="A566" s="6"/>
      <c r="B566" s="44"/>
      <c r="C566" s="45"/>
      <c r="D566" s="45"/>
      <c r="E566" s="45"/>
      <c r="F566" s="46"/>
      <c r="G566" s="45"/>
      <c r="H566" s="46"/>
      <c r="I566" s="45"/>
      <c r="J566" s="46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</row>
    <row r="567">
      <c r="A567" s="6"/>
      <c r="B567" s="44"/>
      <c r="C567" s="45"/>
      <c r="D567" s="45"/>
      <c r="E567" s="45"/>
      <c r="F567" s="46"/>
      <c r="G567" s="45"/>
      <c r="H567" s="46"/>
      <c r="I567" s="45"/>
      <c r="J567" s="46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</row>
    <row r="568">
      <c r="A568" s="6"/>
      <c r="B568" s="44"/>
      <c r="C568" s="45"/>
      <c r="D568" s="45"/>
      <c r="E568" s="45"/>
      <c r="F568" s="46"/>
      <c r="G568" s="45"/>
      <c r="H568" s="46"/>
      <c r="I568" s="45"/>
      <c r="J568" s="46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</row>
    <row r="569">
      <c r="A569" s="6"/>
      <c r="B569" s="44"/>
      <c r="C569" s="45"/>
      <c r="D569" s="45"/>
      <c r="E569" s="45"/>
      <c r="F569" s="46"/>
      <c r="G569" s="45"/>
      <c r="H569" s="46"/>
      <c r="I569" s="45"/>
      <c r="J569" s="46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</row>
    <row r="570">
      <c r="A570" s="6"/>
      <c r="B570" s="44"/>
      <c r="C570" s="45"/>
      <c r="D570" s="45"/>
      <c r="E570" s="45"/>
      <c r="F570" s="46"/>
      <c r="G570" s="45"/>
      <c r="H570" s="46"/>
      <c r="I570" s="45"/>
      <c r="J570" s="46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</row>
    <row r="571">
      <c r="A571" s="6"/>
      <c r="B571" s="44"/>
      <c r="C571" s="45"/>
      <c r="D571" s="45"/>
      <c r="E571" s="45"/>
      <c r="F571" s="46"/>
      <c r="G571" s="45"/>
      <c r="H571" s="46"/>
      <c r="I571" s="45"/>
      <c r="J571" s="46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</row>
    <row r="572">
      <c r="A572" s="6"/>
      <c r="B572" s="44"/>
      <c r="C572" s="45"/>
      <c r="D572" s="45"/>
      <c r="E572" s="45"/>
      <c r="F572" s="46"/>
      <c r="G572" s="45"/>
      <c r="H572" s="46"/>
      <c r="I572" s="45"/>
      <c r="J572" s="46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</row>
    <row r="573">
      <c r="A573" s="6"/>
      <c r="B573" s="44"/>
      <c r="C573" s="45"/>
      <c r="D573" s="45"/>
      <c r="E573" s="45"/>
      <c r="F573" s="46"/>
      <c r="G573" s="45"/>
      <c r="H573" s="46"/>
      <c r="I573" s="45"/>
      <c r="J573" s="46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</row>
    <row r="574">
      <c r="A574" s="6"/>
      <c r="B574" s="44"/>
      <c r="C574" s="45"/>
      <c r="D574" s="45"/>
      <c r="E574" s="45"/>
      <c r="F574" s="46"/>
      <c r="G574" s="45"/>
      <c r="H574" s="46"/>
      <c r="I574" s="45"/>
      <c r="J574" s="46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</row>
    <row r="575">
      <c r="A575" s="6"/>
      <c r="B575" s="44"/>
      <c r="C575" s="45"/>
      <c r="D575" s="45"/>
      <c r="E575" s="45"/>
      <c r="F575" s="46"/>
      <c r="G575" s="45"/>
      <c r="H575" s="46"/>
      <c r="I575" s="45"/>
      <c r="J575" s="46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</row>
    <row r="576">
      <c r="A576" s="6"/>
      <c r="B576" s="44"/>
      <c r="C576" s="45"/>
      <c r="D576" s="45"/>
      <c r="E576" s="45"/>
      <c r="F576" s="46"/>
      <c r="G576" s="45"/>
      <c r="H576" s="46"/>
      <c r="I576" s="45"/>
      <c r="J576" s="46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</row>
    <row r="577">
      <c r="A577" s="6"/>
      <c r="B577" s="44"/>
      <c r="C577" s="45"/>
      <c r="D577" s="45"/>
      <c r="E577" s="45"/>
      <c r="F577" s="46"/>
      <c r="G577" s="45"/>
      <c r="H577" s="46"/>
      <c r="I577" s="45"/>
      <c r="J577" s="46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</row>
    <row r="578">
      <c r="A578" s="6"/>
      <c r="B578" s="44"/>
      <c r="C578" s="45"/>
      <c r="D578" s="45"/>
      <c r="E578" s="45"/>
      <c r="F578" s="46"/>
      <c r="G578" s="45"/>
      <c r="H578" s="46"/>
      <c r="I578" s="45"/>
      <c r="J578" s="46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</row>
    <row r="579">
      <c r="A579" s="6"/>
      <c r="B579" s="44"/>
      <c r="C579" s="45"/>
      <c r="D579" s="45"/>
      <c r="E579" s="45"/>
      <c r="F579" s="46"/>
      <c r="G579" s="45"/>
      <c r="H579" s="46"/>
      <c r="I579" s="45"/>
      <c r="J579" s="46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</row>
    <row r="580">
      <c r="A580" s="6"/>
      <c r="B580" s="44"/>
      <c r="C580" s="45"/>
      <c r="D580" s="45"/>
      <c r="E580" s="45"/>
      <c r="F580" s="46"/>
      <c r="G580" s="45"/>
      <c r="H580" s="46"/>
      <c r="I580" s="45"/>
      <c r="J580" s="46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</row>
    <row r="581">
      <c r="A581" s="6"/>
      <c r="B581" s="44"/>
      <c r="C581" s="45"/>
      <c r="D581" s="45"/>
      <c r="E581" s="45"/>
      <c r="F581" s="46"/>
      <c r="G581" s="45"/>
      <c r="H581" s="46"/>
      <c r="I581" s="45"/>
      <c r="J581" s="46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</row>
    <row r="582">
      <c r="A582" s="6"/>
      <c r="B582" s="44"/>
      <c r="C582" s="45"/>
      <c r="D582" s="45"/>
      <c r="E582" s="45"/>
      <c r="F582" s="46"/>
      <c r="G582" s="45"/>
      <c r="H582" s="46"/>
      <c r="I582" s="45"/>
      <c r="J582" s="46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</row>
    <row r="583">
      <c r="A583" s="6"/>
      <c r="B583" s="44"/>
      <c r="C583" s="45"/>
      <c r="D583" s="45"/>
      <c r="E583" s="45"/>
      <c r="F583" s="46"/>
      <c r="G583" s="45"/>
      <c r="H583" s="46"/>
      <c r="I583" s="45"/>
      <c r="J583" s="46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</row>
    <row r="584">
      <c r="A584" s="6"/>
      <c r="B584" s="44"/>
      <c r="C584" s="45"/>
      <c r="D584" s="45"/>
      <c r="E584" s="45"/>
      <c r="F584" s="46"/>
      <c r="G584" s="45"/>
      <c r="H584" s="46"/>
      <c r="I584" s="45"/>
      <c r="J584" s="46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</row>
    <row r="585">
      <c r="A585" s="6"/>
      <c r="B585" s="44"/>
      <c r="C585" s="45"/>
      <c r="D585" s="45"/>
      <c r="E585" s="45"/>
      <c r="F585" s="46"/>
      <c r="G585" s="45"/>
      <c r="H585" s="46"/>
      <c r="I585" s="45"/>
      <c r="J585" s="46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</row>
    <row r="586">
      <c r="A586" s="6"/>
      <c r="B586" s="44"/>
      <c r="C586" s="45"/>
      <c r="D586" s="45"/>
      <c r="E586" s="45"/>
      <c r="F586" s="46"/>
      <c r="G586" s="45"/>
      <c r="H586" s="46"/>
      <c r="I586" s="45"/>
      <c r="J586" s="46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</row>
    <row r="587">
      <c r="A587" s="6"/>
      <c r="B587" s="44"/>
      <c r="C587" s="45"/>
      <c r="D587" s="45"/>
      <c r="E587" s="45"/>
      <c r="F587" s="46"/>
      <c r="G587" s="45"/>
      <c r="H587" s="46"/>
      <c r="I587" s="45"/>
      <c r="J587" s="46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</row>
    <row r="588">
      <c r="A588" s="6"/>
      <c r="B588" s="44"/>
      <c r="C588" s="45"/>
      <c r="D588" s="45"/>
      <c r="E588" s="45"/>
      <c r="F588" s="46"/>
      <c r="G588" s="45"/>
      <c r="H588" s="46"/>
      <c r="I588" s="45"/>
      <c r="J588" s="46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</row>
    <row r="589">
      <c r="A589" s="6"/>
      <c r="B589" s="44"/>
      <c r="C589" s="45"/>
      <c r="D589" s="45"/>
      <c r="E589" s="45"/>
      <c r="F589" s="46"/>
      <c r="G589" s="45"/>
      <c r="H589" s="46"/>
      <c r="I589" s="45"/>
      <c r="J589" s="46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</row>
    <row r="590">
      <c r="A590" s="6"/>
      <c r="B590" s="44"/>
      <c r="C590" s="45"/>
      <c r="D590" s="45"/>
      <c r="E590" s="45"/>
      <c r="F590" s="46"/>
      <c r="G590" s="45"/>
      <c r="H590" s="46"/>
      <c r="I590" s="45"/>
      <c r="J590" s="46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</row>
    <row r="591">
      <c r="A591" s="6"/>
      <c r="B591" s="44"/>
      <c r="C591" s="45"/>
      <c r="D591" s="45"/>
      <c r="E591" s="45"/>
      <c r="F591" s="46"/>
      <c r="G591" s="45"/>
      <c r="H591" s="46"/>
      <c r="I591" s="45"/>
      <c r="J591" s="46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</row>
    <row r="592">
      <c r="A592" s="6"/>
      <c r="B592" s="44"/>
      <c r="C592" s="45"/>
      <c r="D592" s="45"/>
      <c r="E592" s="45"/>
      <c r="F592" s="46"/>
      <c r="G592" s="45"/>
      <c r="H592" s="46"/>
      <c r="I592" s="45"/>
      <c r="J592" s="46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</row>
    <row r="593">
      <c r="A593" s="6"/>
      <c r="B593" s="44"/>
      <c r="C593" s="45"/>
      <c r="D593" s="45"/>
      <c r="E593" s="45"/>
      <c r="F593" s="46"/>
      <c r="G593" s="45"/>
      <c r="H593" s="46"/>
      <c r="I593" s="45"/>
      <c r="J593" s="46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</row>
    <row r="594">
      <c r="A594" s="6"/>
      <c r="B594" s="44"/>
      <c r="C594" s="45"/>
      <c r="D594" s="45"/>
      <c r="E594" s="45"/>
      <c r="F594" s="46"/>
      <c r="G594" s="45"/>
      <c r="H594" s="46"/>
      <c r="I594" s="45"/>
      <c r="J594" s="46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</row>
    <row r="595">
      <c r="A595" s="6"/>
      <c r="B595" s="44"/>
      <c r="C595" s="45"/>
      <c r="D595" s="45"/>
      <c r="E595" s="45"/>
      <c r="F595" s="46"/>
      <c r="G595" s="45"/>
      <c r="H595" s="46"/>
      <c r="I595" s="45"/>
      <c r="J595" s="46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</row>
    <row r="596">
      <c r="A596" s="6"/>
      <c r="B596" s="44"/>
      <c r="C596" s="45"/>
      <c r="D596" s="45"/>
      <c r="E596" s="45"/>
      <c r="F596" s="46"/>
      <c r="G596" s="45"/>
      <c r="H596" s="46"/>
      <c r="I596" s="45"/>
      <c r="J596" s="46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</row>
    <row r="597">
      <c r="A597" s="6"/>
      <c r="B597" s="44"/>
      <c r="C597" s="45"/>
      <c r="D597" s="45"/>
      <c r="E597" s="45"/>
      <c r="F597" s="46"/>
      <c r="G597" s="45"/>
      <c r="H597" s="46"/>
      <c r="I597" s="45"/>
      <c r="J597" s="46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</row>
    <row r="598">
      <c r="A598" s="6"/>
      <c r="B598" s="44"/>
      <c r="C598" s="45"/>
      <c r="D598" s="45"/>
      <c r="E598" s="45"/>
      <c r="F598" s="46"/>
      <c r="G598" s="45"/>
      <c r="H598" s="46"/>
      <c r="I598" s="45"/>
      <c r="J598" s="46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</row>
    <row r="599">
      <c r="A599" s="6"/>
      <c r="B599" s="44"/>
      <c r="C599" s="45"/>
      <c r="D599" s="45"/>
      <c r="E599" s="45"/>
      <c r="F599" s="46"/>
      <c r="G599" s="45"/>
      <c r="H599" s="46"/>
      <c r="I599" s="45"/>
      <c r="J599" s="46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</row>
    <row r="600">
      <c r="A600" s="6"/>
      <c r="B600" s="44"/>
      <c r="C600" s="45"/>
      <c r="D600" s="45"/>
      <c r="E600" s="45"/>
      <c r="F600" s="46"/>
      <c r="G600" s="45"/>
      <c r="H600" s="46"/>
      <c r="I600" s="45"/>
      <c r="J600" s="46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</row>
    <row r="601">
      <c r="A601" s="6"/>
      <c r="B601" s="44"/>
      <c r="C601" s="45"/>
      <c r="D601" s="45"/>
      <c r="E601" s="45"/>
      <c r="F601" s="46"/>
      <c r="G601" s="45"/>
      <c r="H601" s="46"/>
      <c r="I601" s="45"/>
      <c r="J601" s="46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</row>
    <row r="602">
      <c r="A602" s="6"/>
      <c r="B602" s="44"/>
      <c r="C602" s="45"/>
      <c r="D602" s="45"/>
      <c r="E602" s="45"/>
      <c r="F602" s="46"/>
      <c r="G602" s="45"/>
      <c r="H602" s="46"/>
      <c r="I602" s="45"/>
      <c r="J602" s="46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</row>
    <row r="603">
      <c r="A603" s="6"/>
      <c r="B603" s="44"/>
      <c r="C603" s="45"/>
      <c r="D603" s="45"/>
      <c r="E603" s="45"/>
      <c r="F603" s="46"/>
      <c r="G603" s="45"/>
      <c r="H603" s="46"/>
      <c r="I603" s="45"/>
      <c r="J603" s="46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</row>
    <row r="604">
      <c r="A604" s="6"/>
      <c r="B604" s="44"/>
      <c r="C604" s="45"/>
      <c r="D604" s="45"/>
      <c r="E604" s="45"/>
      <c r="F604" s="46"/>
      <c r="G604" s="45"/>
      <c r="H604" s="46"/>
      <c r="I604" s="45"/>
      <c r="J604" s="46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</row>
    <row r="605">
      <c r="A605" s="6"/>
      <c r="B605" s="44"/>
      <c r="C605" s="45"/>
      <c r="D605" s="45"/>
      <c r="E605" s="45"/>
      <c r="F605" s="46"/>
      <c r="G605" s="45"/>
      <c r="H605" s="46"/>
      <c r="I605" s="45"/>
      <c r="J605" s="46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</row>
    <row r="606">
      <c r="A606" s="6"/>
      <c r="B606" s="44"/>
      <c r="C606" s="45"/>
      <c r="D606" s="45"/>
      <c r="E606" s="45"/>
      <c r="F606" s="46"/>
      <c r="G606" s="45"/>
      <c r="H606" s="46"/>
      <c r="I606" s="45"/>
      <c r="J606" s="46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</row>
    <row r="607">
      <c r="A607" s="6"/>
      <c r="B607" s="44"/>
      <c r="C607" s="45"/>
      <c r="D607" s="45"/>
      <c r="E607" s="45"/>
      <c r="F607" s="46"/>
      <c r="G607" s="45"/>
      <c r="H607" s="46"/>
      <c r="I607" s="45"/>
      <c r="J607" s="46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</row>
    <row r="608">
      <c r="A608" s="6"/>
      <c r="B608" s="44"/>
      <c r="C608" s="45"/>
      <c r="D608" s="45"/>
      <c r="E608" s="45"/>
      <c r="F608" s="46"/>
      <c r="G608" s="45"/>
      <c r="H608" s="46"/>
      <c r="I608" s="45"/>
      <c r="J608" s="46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</row>
    <row r="609">
      <c r="A609" s="6"/>
      <c r="B609" s="44"/>
      <c r="C609" s="45"/>
      <c r="D609" s="45"/>
      <c r="E609" s="45"/>
      <c r="F609" s="46"/>
      <c r="G609" s="45"/>
      <c r="H609" s="46"/>
      <c r="I609" s="45"/>
      <c r="J609" s="46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</row>
    <row r="610">
      <c r="A610" s="6"/>
      <c r="B610" s="44"/>
      <c r="C610" s="45"/>
      <c r="D610" s="45"/>
      <c r="E610" s="45"/>
      <c r="F610" s="46"/>
      <c r="G610" s="45"/>
      <c r="H610" s="46"/>
      <c r="I610" s="45"/>
      <c r="J610" s="46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</row>
    <row r="611">
      <c r="A611" s="6"/>
      <c r="B611" s="44"/>
      <c r="C611" s="45"/>
      <c r="D611" s="45"/>
      <c r="E611" s="45"/>
      <c r="F611" s="46"/>
      <c r="G611" s="45"/>
      <c r="H611" s="46"/>
      <c r="I611" s="45"/>
      <c r="J611" s="46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</row>
    <row r="612">
      <c r="A612" s="6"/>
      <c r="B612" s="44"/>
      <c r="C612" s="45"/>
      <c r="D612" s="45"/>
      <c r="E612" s="45"/>
      <c r="F612" s="46"/>
      <c r="G612" s="45"/>
      <c r="H612" s="46"/>
      <c r="I612" s="45"/>
      <c r="J612" s="46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</row>
    <row r="613">
      <c r="A613" s="6"/>
      <c r="B613" s="44"/>
      <c r="C613" s="45"/>
      <c r="D613" s="45"/>
      <c r="E613" s="45"/>
      <c r="F613" s="46"/>
      <c r="G613" s="45"/>
      <c r="H613" s="46"/>
      <c r="I613" s="45"/>
      <c r="J613" s="46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</row>
    <row r="614">
      <c r="A614" s="6"/>
      <c r="B614" s="44"/>
      <c r="C614" s="45"/>
      <c r="D614" s="45"/>
      <c r="E614" s="45"/>
      <c r="F614" s="46"/>
      <c r="G614" s="45"/>
      <c r="H614" s="46"/>
      <c r="I614" s="45"/>
      <c r="J614" s="46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</row>
    <row r="615">
      <c r="A615" s="6"/>
      <c r="B615" s="44"/>
      <c r="C615" s="45"/>
      <c r="D615" s="45"/>
      <c r="E615" s="45"/>
      <c r="F615" s="46"/>
      <c r="G615" s="45"/>
      <c r="H615" s="46"/>
      <c r="I615" s="45"/>
      <c r="J615" s="46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</row>
    <row r="616">
      <c r="A616" s="6"/>
      <c r="B616" s="44"/>
      <c r="C616" s="45"/>
      <c r="D616" s="45"/>
      <c r="E616" s="45"/>
      <c r="F616" s="46"/>
      <c r="G616" s="45"/>
      <c r="H616" s="46"/>
      <c r="I616" s="45"/>
      <c r="J616" s="46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</row>
    <row r="617">
      <c r="A617" s="6"/>
      <c r="B617" s="44"/>
      <c r="C617" s="45"/>
      <c r="D617" s="45"/>
      <c r="E617" s="45"/>
      <c r="F617" s="46"/>
      <c r="G617" s="45"/>
      <c r="H617" s="46"/>
      <c r="I617" s="45"/>
      <c r="J617" s="46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</row>
    <row r="618">
      <c r="A618" s="6"/>
      <c r="B618" s="44"/>
      <c r="C618" s="45"/>
      <c r="D618" s="45"/>
      <c r="E618" s="45"/>
      <c r="F618" s="46"/>
      <c r="G618" s="45"/>
      <c r="H618" s="46"/>
      <c r="I618" s="45"/>
      <c r="J618" s="46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</row>
    <row r="619">
      <c r="A619" s="6"/>
      <c r="B619" s="44"/>
      <c r="C619" s="45"/>
      <c r="D619" s="45"/>
      <c r="E619" s="45"/>
      <c r="F619" s="46"/>
      <c r="G619" s="45"/>
      <c r="H619" s="46"/>
      <c r="I619" s="45"/>
      <c r="J619" s="46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</row>
    <row r="620">
      <c r="A620" s="6"/>
      <c r="B620" s="44"/>
      <c r="C620" s="45"/>
      <c r="D620" s="45"/>
      <c r="E620" s="45"/>
      <c r="F620" s="46"/>
      <c r="G620" s="45"/>
      <c r="H620" s="46"/>
      <c r="I620" s="45"/>
      <c r="J620" s="46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</row>
    <row r="621">
      <c r="A621" s="6"/>
      <c r="B621" s="44"/>
      <c r="C621" s="45"/>
      <c r="D621" s="45"/>
      <c r="E621" s="45"/>
      <c r="F621" s="46"/>
      <c r="G621" s="45"/>
      <c r="H621" s="46"/>
      <c r="I621" s="45"/>
      <c r="J621" s="46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</row>
    <row r="622">
      <c r="A622" s="6"/>
      <c r="B622" s="44"/>
      <c r="C622" s="45"/>
      <c r="D622" s="45"/>
      <c r="E622" s="45"/>
      <c r="F622" s="46"/>
      <c r="G622" s="45"/>
      <c r="H622" s="46"/>
      <c r="I622" s="45"/>
      <c r="J622" s="46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</row>
    <row r="623">
      <c r="A623" s="6"/>
      <c r="B623" s="44"/>
      <c r="C623" s="45"/>
      <c r="D623" s="45"/>
      <c r="E623" s="45"/>
      <c r="F623" s="46"/>
      <c r="G623" s="45"/>
      <c r="H623" s="46"/>
      <c r="I623" s="45"/>
      <c r="J623" s="46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</row>
    <row r="624">
      <c r="A624" s="6"/>
      <c r="B624" s="44"/>
      <c r="C624" s="45"/>
      <c r="D624" s="45"/>
      <c r="E624" s="45"/>
      <c r="F624" s="46"/>
      <c r="G624" s="45"/>
      <c r="H624" s="46"/>
      <c r="I624" s="45"/>
      <c r="J624" s="46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</row>
    <row r="625">
      <c r="A625" s="6"/>
      <c r="B625" s="44"/>
      <c r="C625" s="45"/>
      <c r="D625" s="45"/>
      <c r="E625" s="45"/>
      <c r="F625" s="46"/>
      <c r="G625" s="45"/>
      <c r="H625" s="46"/>
      <c r="I625" s="45"/>
      <c r="J625" s="46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</row>
    <row r="626">
      <c r="A626" s="6"/>
      <c r="B626" s="44"/>
      <c r="C626" s="45"/>
      <c r="D626" s="45"/>
      <c r="E626" s="45"/>
      <c r="F626" s="46"/>
      <c r="G626" s="45"/>
      <c r="H626" s="46"/>
      <c r="I626" s="45"/>
      <c r="J626" s="46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</row>
    <row r="627">
      <c r="A627" s="6"/>
      <c r="B627" s="44"/>
      <c r="C627" s="45"/>
      <c r="D627" s="45"/>
      <c r="E627" s="45"/>
      <c r="F627" s="46"/>
      <c r="G627" s="45"/>
      <c r="H627" s="46"/>
      <c r="I627" s="45"/>
      <c r="J627" s="46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</row>
    <row r="628">
      <c r="A628" s="6"/>
      <c r="B628" s="44"/>
      <c r="C628" s="45"/>
      <c r="D628" s="45"/>
      <c r="E628" s="45"/>
      <c r="F628" s="46"/>
      <c r="G628" s="45"/>
      <c r="H628" s="46"/>
      <c r="I628" s="45"/>
      <c r="J628" s="46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</row>
    <row r="629">
      <c r="A629" s="6"/>
      <c r="B629" s="44"/>
      <c r="C629" s="45"/>
      <c r="D629" s="45"/>
      <c r="E629" s="45"/>
      <c r="F629" s="46"/>
      <c r="G629" s="45"/>
      <c r="H629" s="46"/>
      <c r="I629" s="45"/>
      <c r="J629" s="46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</row>
    <row r="630">
      <c r="A630" s="6"/>
      <c r="B630" s="44"/>
      <c r="C630" s="45"/>
      <c r="D630" s="45"/>
      <c r="E630" s="45"/>
      <c r="F630" s="46"/>
      <c r="G630" s="45"/>
      <c r="H630" s="46"/>
      <c r="I630" s="45"/>
      <c r="J630" s="46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</row>
    <row r="631">
      <c r="A631" s="6"/>
      <c r="B631" s="44"/>
      <c r="C631" s="45"/>
      <c r="D631" s="45"/>
      <c r="E631" s="45"/>
      <c r="F631" s="46"/>
      <c r="G631" s="45"/>
      <c r="H631" s="46"/>
      <c r="I631" s="45"/>
      <c r="J631" s="46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</row>
    <row r="632">
      <c r="A632" s="6"/>
      <c r="B632" s="44"/>
      <c r="C632" s="45"/>
      <c r="D632" s="45"/>
      <c r="E632" s="45"/>
      <c r="F632" s="46"/>
      <c r="G632" s="45"/>
      <c r="H632" s="46"/>
      <c r="I632" s="45"/>
      <c r="J632" s="46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</row>
    <row r="633">
      <c r="A633" s="6"/>
      <c r="B633" s="44"/>
      <c r="C633" s="45"/>
      <c r="D633" s="45"/>
      <c r="E633" s="45"/>
      <c r="F633" s="46"/>
      <c r="G633" s="45"/>
      <c r="H633" s="46"/>
      <c r="I633" s="45"/>
      <c r="J633" s="46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</row>
    <row r="634">
      <c r="A634" s="6"/>
      <c r="B634" s="44"/>
      <c r="C634" s="45"/>
      <c r="D634" s="45"/>
      <c r="E634" s="45"/>
      <c r="F634" s="46"/>
      <c r="G634" s="45"/>
      <c r="H634" s="46"/>
      <c r="I634" s="45"/>
      <c r="J634" s="46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</row>
    <row r="635">
      <c r="A635" s="6"/>
      <c r="B635" s="44"/>
      <c r="C635" s="45"/>
      <c r="D635" s="45"/>
      <c r="E635" s="45"/>
      <c r="F635" s="46"/>
      <c r="G635" s="45"/>
      <c r="H635" s="46"/>
      <c r="I635" s="45"/>
      <c r="J635" s="46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</row>
    <row r="636">
      <c r="A636" s="6"/>
      <c r="B636" s="44"/>
      <c r="C636" s="45"/>
      <c r="D636" s="45"/>
      <c r="E636" s="45"/>
      <c r="F636" s="46"/>
      <c r="G636" s="45"/>
      <c r="H636" s="46"/>
      <c r="I636" s="45"/>
      <c r="J636" s="46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</row>
    <row r="637">
      <c r="A637" s="6"/>
      <c r="B637" s="44"/>
      <c r="C637" s="45"/>
      <c r="D637" s="45"/>
      <c r="E637" s="45"/>
      <c r="F637" s="46"/>
      <c r="G637" s="45"/>
      <c r="H637" s="46"/>
      <c r="I637" s="45"/>
      <c r="J637" s="46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</row>
    <row r="638">
      <c r="A638" s="6"/>
      <c r="B638" s="44"/>
      <c r="C638" s="45"/>
      <c r="D638" s="45"/>
      <c r="E638" s="45"/>
      <c r="F638" s="46"/>
      <c r="G638" s="45"/>
      <c r="H638" s="46"/>
      <c r="I638" s="45"/>
      <c r="J638" s="46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</row>
    <row r="639">
      <c r="A639" s="6"/>
      <c r="B639" s="44"/>
      <c r="C639" s="45"/>
      <c r="D639" s="45"/>
      <c r="E639" s="45"/>
      <c r="F639" s="46"/>
      <c r="G639" s="45"/>
      <c r="H639" s="46"/>
      <c r="I639" s="45"/>
      <c r="J639" s="46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</row>
    <row r="640">
      <c r="A640" s="6"/>
      <c r="B640" s="44"/>
      <c r="C640" s="45"/>
      <c r="D640" s="45"/>
      <c r="E640" s="45"/>
      <c r="F640" s="46"/>
      <c r="G640" s="45"/>
      <c r="H640" s="46"/>
      <c r="I640" s="45"/>
      <c r="J640" s="46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</row>
    <row r="641">
      <c r="A641" s="6"/>
      <c r="B641" s="44"/>
      <c r="C641" s="45"/>
      <c r="D641" s="45"/>
      <c r="E641" s="45"/>
      <c r="F641" s="46"/>
      <c r="G641" s="45"/>
      <c r="H641" s="46"/>
      <c r="I641" s="45"/>
      <c r="J641" s="46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</row>
    <row r="642">
      <c r="A642" s="6"/>
      <c r="B642" s="44"/>
      <c r="C642" s="45"/>
      <c r="D642" s="45"/>
      <c r="E642" s="45"/>
      <c r="F642" s="46"/>
      <c r="G642" s="45"/>
      <c r="H642" s="46"/>
      <c r="I642" s="45"/>
      <c r="J642" s="46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</row>
    <row r="643">
      <c r="A643" s="6"/>
      <c r="B643" s="44"/>
      <c r="C643" s="45"/>
      <c r="D643" s="45"/>
      <c r="E643" s="45"/>
      <c r="F643" s="46"/>
      <c r="G643" s="45"/>
      <c r="H643" s="46"/>
      <c r="I643" s="45"/>
      <c r="J643" s="46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</row>
    <row r="644">
      <c r="A644" s="6"/>
      <c r="B644" s="44"/>
      <c r="C644" s="45"/>
      <c r="D644" s="45"/>
      <c r="E644" s="45"/>
      <c r="F644" s="46"/>
      <c r="G644" s="45"/>
      <c r="H644" s="46"/>
      <c r="I644" s="45"/>
      <c r="J644" s="46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</row>
    <row r="645">
      <c r="A645" s="6"/>
      <c r="B645" s="44"/>
      <c r="C645" s="45"/>
      <c r="D645" s="45"/>
      <c r="E645" s="45"/>
      <c r="F645" s="46"/>
      <c r="G645" s="45"/>
      <c r="H645" s="46"/>
      <c r="I645" s="45"/>
      <c r="J645" s="46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</row>
    <row r="646">
      <c r="A646" s="6"/>
      <c r="B646" s="44"/>
      <c r="C646" s="45"/>
      <c r="D646" s="45"/>
      <c r="E646" s="45"/>
      <c r="F646" s="46"/>
      <c r="G646" s="45"/>
      <c r="H646" s="46"/>
      <c r="I646" s="45"/>
      <c r="J646" s="46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</row>
    <row r="647">
      <c r="A647" s="6"/>
      <c r="B647" s="44"/>
      <c r="C647" s="45"/>
      <c r="D647" s="45"/>
      <c r="E647" s="45"/>
      <c r="F647" s="46"/>
      <c r="G647" s="45"/>
      <c r="H647" s="46"/>
      <c r="I647" s="45"/>
      <c r="J647" s="46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</row>
    <row r="648">
      <c r="A648" s="6"/>
      <c r="B648" s="44"/>
      <c r="C648" s="45"/>
      <c r="D648" s="45"/>
      <c r="E648" s="45"/>
      <c r="F648" s="46"/>
      <c r="G648" s="45"/>
      <c r="H648" s="46"/>
      <c r="I648" s="45"/>
      <c r="J648" s="46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</row>
    <row r="649">
      <c r="A649" s="6"/>
      <c r="B649" s="44"/>
      <c r="C649" s="45"/>
      <c r="D649" s="45"/>
      <c r="E649" s="45"/>
      <c r="F649" s="46"/>
      <c r="G649" s="45"/>
      <c r="H649" s="46"/>
      <c r="I649" s="45"/>
      <c r="J649" s="46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</row>
    <row r="650">
      <c r="A650" s="6"/>
      <c r="B650" s="44"/>
      <c r="C650" s="45"/>
      <c r="D650" s="45"/>
      <c r="E650" s="45"/>
      <c r="F650" s="46"/>
      <c r="G650" s="45"/>
      <c r="H650" s="46"/>
      <c r="I650" s="45"/>
      <c r="J650" s="46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</row>
    <row r="651">
      <c r="A651" s="6"/>
      <c r="B651" s="44"/>
      <c r="C651" s="45"/>
      <c r="D651" s="45"/>
      <c r="E651" s="45"/>
      <c r="F651" s="46"/>
      <c r="G651" s="45"/>
      <c r="H651" s="46"/>
      <c r="I651" s="45"/>
      <c r="J651" s="46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</row>
    <row r="652">
      <c r="A652" s="6"/>
      <c r="B652" s="44"/>
      <c r="C652" s="45"/>
      <c r="D652" s="45"/>
      <c r="E652" s="45"/>
      <c r="F652" s="46"/>
      <c r="G652" s="45"/>
      <c r="H652" s="46"/>
      <c r="I652" s="45"/>
      <c r="J652" s="46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</row>
    <row r="653">
      <c r="A653" s="6"/>
      <c r="B653" s="44"/>
      <c r="C653" s="45"/>
      <c r="D653" s="45"/>
      <c r="E653" s="45"/>
      <c r="F653" s="46"/>
      <c r="G653" s="45"/>
      <c r="H653" s="46"/>
      <c r="I653" s="45"/>
      <c r="J653" s="46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</row>
    <row r="654">
      <c r="A654" s="6"/>
      <c r="B654" s="44"/>
      <c r="C654" s="45"/>
      <c r="D654" s="45"/>
      <c r="E654" s="45"/>
      <c r="F654" s="46"/>
      <c r="G654" s="45"/>
      <c r="H654" s="46"/>
      <c r="I654" s="45"/>
      <c r="J654" s="46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</row>
    <row r="655">
      <c r="A655" s="6"/>
      <c r="B655" s="44"/>
      <c r="C655" s="45"/>
      <c r="D655" s="45"/>
      <c r="E655" s="45"/>
      <c r="F655" s="46"/>
      <c r="G655" s="45"/>
      <c r="H655" s="46"/>
      <c r="I655" s="45"/>
      <c r="J655" s="46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</row>
    <row r="656">
      <c r="A656" s="6"/>
      <c r="B656" s="44"/>
      <c r="C656" s="45"/>
      <c r="D656" s="45"/>
      <c r="E656" s="45"/>
      <c r="F656" s="46"/>
      <c r="G656" s="45"/>
      <c r="H656" s="46"/>
      <c r="I656" s="45"/>
      <c r="J656" s="46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</row>
    <row r="657">
      <c r="A657" s="6"/>
      <c r="B657" s="44"/>
      <c r="C657" s="45"/>
      <c r="D657" s="45"/>
      <c r="E657" s="45"/>
      <c r="F657" s="46"/>
      <c r="G657" s="45"/>
      <c r="H657" s="46"/>
      <c r="I657" s="45"/>
      <c r="J657" s="46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</row>
    <row r="658">
      <c r="A658" s="6"/>
      <c r="B658" s="44"/>
      <c r="C658" s="45"/>
      <c r="D658" s="45"/>
      <c r="E658" s="45"/>
      <c r="F658" s="46"/>
      <c r="G658" s="45"/>
      <c r="H658" s="46"/>
      <c r="I658" s="45"/>
      <c r="J658" s="46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</row>
    <row r="659">
      <c r="A659" s="6"/>
      <c r="B659" s="44"/>
      <c r="C659" s="45"/>
      <c r="D659" s="45"/>
      <c r="E659" s="45"/>
      <c r="F659" s="46"/>
      <c r="G659" s="45"/>
      <c r="H659" s="46"/>
      <c r="I659" s="45"/>
      <c r="J659" s="46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</row>
    <row r="660">
      <c r="A660" s="6"/>
      <c r="B660" s="44"/>
      <c r="C660" s="45"/>
      <c r="D660" s="45"/>
      <c r="E660" s="45"/>
      <c r="F660" s="46"/>
      <c r="G660" s="45"/>
      <c r="H660" s="46"/>
      <c r="I660" s="45"/>
      <c r="J660" s="46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</row>
    <row r="661">
      <c r="A661" s="6"/>
      <c r="B661" s="44"/>
      <c r="C661" s="45"/>
      <c r="D661" s="45"/>
      <c r="E661" s="45"/>
      <c r="F661" s="46"/>
      <c r="G661" s="45"/>
      <c r="H661" s="46"/>
      <c r="I661" s="45"/>
      <c r="J661" s="46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</row>
    <row r="662">
      <c r="A662" s="6"/>
      <c r="B662" s="44"/>
      <c r="C662" s="45"/>
      <c r="D662" s="45"/>
      <c r="E662" s="45"/>
      <c r="F662" s="46"/>
      <c r="G662" s="45"/>
      <c r="H662" s="46"/>
      <c r="I662" s="45"/>
      <c r="J662" s="46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</row>
    <row r="663">
      <c r="A663" s="6"/>
      <c r="B663" s="44"/>
      <c r="C663" s="45"/>
      <c r="D663" s="45"/>
      <c r="E663" s="45"/>
      <c r="F663" s="46"/>
      <c r="G663" s="45"/>
      <c r="H663" s="46"/>
      <c r="I663" s="45"/>
      <c r="J663" s="46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</row>
    <row r="664">
      <c r="A664" s="6"/>
      <c r="B664" s="44"/>
      <c r="C664" s="45"/>
      <c r="D664" s="45"/>
      <c r="E664" s="45"/>
      <c r="F664" s="46"/>
      <c r="G664" s="45"/>
      <c r="H664" s="46"/>
      <c r="I664" s="45"/>
      <c r="J664" s="46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</row>
    <row r="665">
      <c r="A665" s="6"/>
      <c r="B665" s="44"/>
      <c r="C665" s="45"/>
      <c r="D665" s="45"/>
      <c r="E665" s="45"/>
      <c r="F665" s="46"/>
      <c r="G665" s="45"/>
      <c r="H665" s="46"/>
      <c r="I665" s="45"/>
      <c r="J665" s="46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</row>
    <row r="666">
      <c r="A666" s="6"/>
      <c r="B666" s="44"/>
      <c r="C666" s="45"/>
      <c r="D666" s="45"/>
      <c r="E666" s="45"/>
      <c r="F666" s="46"/>
      <c r="G666" s="45"/>
      <c r="H666" s="46"/>
      <c r="I666" s="45"/>
      <c r="J666" s="46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</row>
    <row r="667">
      <c r="A667" s="6"/>
      <c r="B667" s="44"/>
      <c r="C667" s="45"/>
      <c r="D667" s="45"/>
      <c r="E667" s="45"/>
      <c r="F667" s="46"/>
      <c r="G667" s="45"/>
      <c r="H667" s="46"/>
      <c r="I667" s="45"/>
      <c r="J667" s="46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</row>
    <row r="668">
      <c r="A668" s="6"/>
      <c r="B668" s="44"/>
      <c r="C668" s="45"/>
      <c r="D668" s="45"/>
      <c r="E668" s="45"/>
      <c r="F668" s="46"/>
      <c r="G668" s="45"/>
      <c r="H668" s="46"/>
      <c r="I668" s="45"/>
      <c r="J668" s="46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</row>
    <row r="669">
      <c r="A669" s="6"/>
      <c r="B669" s="44"/>
      <c r="C669" s="45"/>
      <c r="D669" s="45"/>
      <c r="E669" s="45"/>
      <c r="F669" s="46"/>
      <c r="G669" s="45"/>
      <c r="H669" s="46"/>
      <c r="I669" s="45"/>
      <c r="J669" s="46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</row>
    <row r="670">
      <c r="A670" s="6"/>
      <c r="B670" s="44"/>
      <c r="C670" s="45"/>
      <c r="D670" s="45"/>
      <c r="E670" s="45"/>
      <c r="F670" s="46"/>
      <c r="G670" s="45"/>
      <c r="H670" s="46"/>
      <c r="I670" s="45"/>
      <c r="J670" s="46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</row>
    <row r="671">
      <c r="A671" s="6"/>
      <c r="B671" s="44"/>
      <c r="C671" s="45"/>
      <c r="D671" s="45"/>
      <c r="E671" s="45"/>
      <c r="F671" s="46"/>
      <c r="G671" s="45"/>
      <c r="H671" s="46"/>
      <c r="I671" s="45"/>
      <c r="J671" s="46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</row>
    <row r="672">
      <c r="A672" s="6"/>
      <c r="B672" s="44"/>
      <c r="C672" s="45"/>
      <c r="D672" s="45"/>
      <c r="E672" s="45"/>
      <c r="F672" s="46"/>
      <c r="G672" s="45"/>
      <c r="H672" s="46"/>
      <c r="I672" s="45"/>
      <c r="J672" s="46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</row>
    <row r="673">
      <c r="A673" s="6"/>
      <c r="B673" s="44"/>
      <c r="C673" s="45"/>
      <c r="D673" s="45"/>
      <c r="E673" s="45"/>
      <c r="F673" s="46"/>
      <c r="G673" s="45"/>
      <c r="H673" s="46"/>
      <c r="I673" s="45"/>
      <c r="J673" s="46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</row>
    <row r="674">
      <c r="A674" s="6"/>
      <c r="B674" s="44"/>
      <c r="C674" s="45"/>
      <c r="D674" s="45"/>
      <c r="E674" s="45"/>
      <c r="F674" s="46"/>
      <c r="G674" s="45"/>
      <c r="H674" s="46"/>
      <c r="I674" s="45"/>
      <c r="J674" s="46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</row>
    <row r="675">
      <c r="A675" s="6"/>
      <c r="B675" s="44"/>
      <c r="C675" s="45"/>
      <c r="D675" s="45"/>
      <c r="E675" s="45"/>
      <c r="F675" s="46"/>
      <c r="G675" s="45"/>
      <c r="H675" s="46"/>
      <c r="I675" s="45"/>
      <c r="J675" s="46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</row>
    <row r="676">
      <c r="A676" s="6"/>
      <c r="B676" s="44"/>
      <c r="C676" s="45"/>
      <c r="D676" s="45"/>
      <c r="E676" s="45"/>
      <c r="F676" s="46"/>
      <c r="G676" s="45"/>
      <c r="H676" s="46"/>
      <c r="I676" s="45"/>
      <c r="J676" s="46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</row>
    <row r="677">
      <c r="A677" s="6"/>
      <c r="B677" s="44"/>
      <c r="C677" s="45"/>
      <c r="D677" s="45"/>
      <c r="E677" s="45"/>
      <c r="F677" s="46"/>
      <c r="G677" s="45"/>
      <c r="H677" s="46"/>
      <c r="I677" s="45"/>
      <c r="J677" s="46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</row>
    <row r="678">
      <c r="A678" s="6"/>
      <c r="B678" s="44"/>
      <c r="C678" s="45"/>
      <c r="D678" s="45"/>
      <c r="E678" s="45"/>
      <c r="F678" s="46"/>
      <c r="G678" s="45"/>
      <c r="H678" s="46"/>
      <c r="I678" s="45"/>
      <c r="J678" s="46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</row>
    <row r="679">
      <c r="A679" s="6"/>
      <c r="B679" s="44"/>
      <c r="C679" s="45"/>
      <c r="D679" s="45"/>
      <c r="E679" s="45"/>
      <c r="F679" s="46"/>
      <c r="G679" s="45"/>
      <c r="H679" s="46"/>
      <c r="I679" s="45"/>
      <c r="J679" s="46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</row>
    <row r="680">
      <c r="A680" s="6"/>
      <c r="B680" s="44"/>
      <c r="C680" s="45"/>
      <c r="D680" s="45"/>
      <c r="E680" s="45"/>
      <c r="F680" s="46"/>
      <c r="G680" s="45"/>
      <c r="H680" s="46"/>
      <c r="I680" s="45"/>
      <c r="J680" s="46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</row>
    <row r="681">
      <c r="A681" s="6"/>
      <c r="B681" s="44"/>
      <c r="C681" s="45"/>
      <c r="D681" s="45"/>
      <c r="E681" s="45"/>
      <c r="F681" s="46"/>
      <c r="G681" s="45"/>
      <c r="H681" s="46"/>
      <c r="I681" s="45"/>
      <c r="J681" s="46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</row>
    <row r="682">
      <c r="A682" s="6"/>
      <c r="B682" s="44"/>
      <c r="C682" s="45"/>
      <c r="D682" s="45"/>
      <c r="E682" s="45"/>
      <c r="F682" s="46"/>
      <c r="G682" s="45"/>
      <c r="H682" s="46"/>
      <c r="I682" s="45"/>
      <c r="J682" s="46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</row>
    <row r="683">
      <c r="A683" s="6"/>
      <c r="B683" s="44"/>
      <c r="C683" s="45"/>
      <c r="D683" s="45"/>
      <c r="E683" s="45"/>
      <c r="F683" s="46"/>
      <c r="G683" s="45"/>
      <c r="H683" s="46"/>
      <c r="I683" s="45"/>
      <c r="J683" s="46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</row>
    <row r="684">
      <c r="A684" s="6"/>
      <c r="B684" s="44"/>
      <c r="C684" s="45"/>
      <c r="D684" s="45"/>
      <c r="E684" s="45"/>
      <c r="F684" s="46"/>
      <c r="G684" s="45"/>
      <c r="H684" s="46"/>
      <c r="I684" s="45"/>
      <c r="J684" s="46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</row>
    <row r="685">
      <c r="A685" s="6"/>
      <c r="B685" s="44"/>
      <c r="C685" s="45"/>
      <c r="D685" s="45"/>
      <c r="E685" s="45"/>
      <c r="F685" s="46"/>
      <c r="G685" s="45"/>
      <c r="H685" s="46"/>
      <c r="I685" s="45"/>
      <c r="J685" s="46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</row>
    <row r="686">
      <c r="A686" s="6"/>
      <c r="B686" s="44"/>
      <c r="C686" s="45"/>
      <c r="D686" s="45"/>
      <c r="E686" s="45"/>
      <c r="F686" s="46"/>
      <c r="G686" s="45"/>
      <c r="H686" s="46"/>
      <c r="I686" s="45"/>
      <c r="J686" s="46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</row>
    <row r="687">
      <c r="A687" s="6"/>
      <c r="B687" s="44"/>
      <c r="C687" s="45"/>
      <c r="D687" s="45"/>
      <c r="E687" s="45"/>
      <c r="F687" s="46"/>
      <c r="G687" s="45"/>
      <c r="H687" s="46"/>
      <c r="I687" s="45"/>
      <c r="J687" s="46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</row>
    <row r="688">
      <c r="A688" s="6"/>
      <c r="B688" s="44"/>
      <c r="C688" s="45"/>
      <c r="D688" s="45"/>
      <c r="E688" s="45"/>
      <c r="F688" s="46"/>
      <c r="G688" s="45"/>
      <c r="H688" s="46"/>
      <c r="I688" s="45"/>
      <c r="J688" s="46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</row>
    <row r="689">
      <c r="A689" s="6"/>
      <c r="B689" s="44"/>
      <c r="C689" s="45"/>
      <c r="D689" s="45"/>
      <c r="E689" s="45"/>
      <c r="F689" s="46"/>
      <c r="G689" s="45"/>
      <c r="H689" s="46"/>
      <c r="I689" s="45"/>
      <c r="J689" s="46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</row>
    <row r="690">
      <c r="A690" s="6"/>
      <c r="B690" s="44"/>
      <c r="C690" s="45"/>
      <c r="D690" s="45"/>
      <c r="E690" s="45"/>
      <c r="F690" s="46"/>
      <c r="G690" s="45"/>
      <c r="H690" s="46"/>
      <c r="I690" s="45"/>
      <c r="J690" s="46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</row>
    <row r="691">
      <c r="A691" s="6"/>
      <c r="B691" s="44"/>
      <c r="C691" s="45"/>
      <c r="D691" s="45"/>
      <c r="E691" s="45"/>
      <c r="F691" s="46"/>
      <c r="G691" s="45"/>
      <c r="H691" s="46"/>
      <c r="I691" s="45"/>
      <c r="J691" s="46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</row>
    <row r="692">
      <c r="A692" s="6"/>
      <c r="B692" s="44"/>
      <c r="C692" s="45"/>
      <c r="D692" s="45"/>
      <c r="E692" s="45"/>
      <c r="F692" s="46"/>
      <c r="G692" s="45"/>
      <c r="H692" s="46"/>
      <c r="I692" s="45"/>
      <c r="J692" s="46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</row>
    <row r="693">
      <c r="A693" s="6"/>
      <c r="B693" s="44"/>
      <c r="C693" s="45"/>
      <c r="D693" s="45"/>
      <c r="E693" s="45"/>
      <c r="F693" s="46"/>
      <c r="G693" s="45"/>
      <c r="H693" s="46"/>
      <c r="I693" s="45"/>
      <c r="J693" s="46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</row>
    <row r="694">
      <c r="A694" s="6"/>
      <c r="B694" s="44"/>
      <c r="C694" s="45"/>
      <c r="D694" s="45"/>
      <c r="E694" s="45"/>
      <c r="F694" s="46"/>
      <c r="G694" s="45"/>
      <c r="H694" s="46"/>
      <c r="I694" s="45"/>
      <c r="J694" s="46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</row>
    <row r="695">
      <c r="A695" s="6"/>
      <c r="B695" s="44"/>
      <c r="C695" s="45"/>
      <c r="D695" s="45"/>
      <c r="E695" s="45"/>
      <c r="F695" s="46"/>
      <c r="G695" s="45"/>
      <c r="H695" s="46"/>
      <c r="I695" s="45"/>
      <c r="J695" s="46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</row>
    <row r="696">
      <c r="A696" s="6"/>
      <c r="B696" s="44"/>
      <c r="C696" s="45"/>
      <c r="D696" s="45"/>
      <c r="E696" s="45"/>
      <c r="F696" s="46"/>
      <c r="G696" s="45"/>
      <c r="H696" s="46"/>
      <c r="I696" s="45"/>
      <c r="J696" s="46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</row>
    <row r="697">
      <c r="A697" s="6"/>
      <c r="B697" s="44"/>
      <c r="C697" s="45"/>
      <c r="D697" s="45"/>
      <c r="E697" s="45"/>
      <c r="F697" s="46"/>
      <c r="G697" s="45"/>
      <c r="H697" s="46"/>
      <c r="I697" s="45"/>
      <c r="J697" s="46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</row>
    <row r="698">
      <c r="A698" s="6"/>
      <c r="B698" s="44"/>
      <c r="C698" s="45"/>
      <c r="D698" s="45"/>
      <c r="E698" s="45"/>
      <c r="F698" s="46"/>
      <c r="G698" s="45"/>
      <c r="H698" s="46"/>
      <c r="I698" s="45"/>
      <c r="J698" s="46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</row>
    <row r="699">
      <c r="A699" s="6"/>
      <c r="B699" s="44"/>
      <c r="C699" s="45"/>
      <c r="D699" s="45"/>
      <c r="E699" s="45"/>
      <c r="F699" s="46"/>
      <c r="G699" s="45"/>
      <c r="H699" s="46"/>
      <c r="I699" s="45"/>
      <c r="J699" s="46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</row>
    <row r="700">
      <c r="A700" s="6"/>
      <c r="B700" s="44"/>
      <c r="C700" s="45"/>
      <c r="D700" s="45"/>
      <c r="E700" s="45"/>
      <c r="F700" s="46"/>
      <c r="G700" s="45"/>
      <c r="H700" s="46"/>
      <c r="I700" s="45"/>
      <c r="J700" s="46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</row>
    <row r="701">
      <c r="A701" s="6"/>
      <c r="B701" s="44"/>
      <c r="C701" s="45"/>
      <c r="D701" s="45"/>
      <c r="E701" s="45"/>
      <c r="F701" s="46"/>
      <c r="G701" s="45"/>
      <c r="H701" s="46"/>
      <c r="I701" s="45"/>
      <c r="J701" s="46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</row>
    <row r="702">
      <c r="A702" s="6"/>
      <c r="B702" s="44"/>
      <c r="C702" s="45"/>
      <c r="D702" s="45"/>
      <c r="E702" s="45"/>
      <c r="F702" s="46"/>
      <c r="G702" s="45"/>
      <c r="H702" s="46"/>
      <c r="I702" s="45"/>
      <c r="J702" s="46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</row>
    <row r="703">
      <c r="A703" s="6"/>
      <c r="B703" s="44"/>
      <c r="C703" s="45"/>
      <c r="D703" s="45"/>
      <c r="E703" s="45"/>
      <c r="F703" s="46"/>
      <c r="G703" s="45"/>
      <c r="H703" s="46"/>
      <c r="I703" s="45"/>
      <c r="J703" s="46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</row>
    <row r="704">
      <c r="A704" s="6"/>
      <c r="B704" s="44"/>
      <c r="C704" s="45"/>
      <c r="D704" s="45"/>
      <c r="E704" s="45"/>
      <c r="F704" s="46"/>
      <c r="G704" s="45"/>
      <c r="H704" s="46"/>
      <c r="I704" s="45"/>
      <c r="J704" s="46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</row>
    <row r="705">
      <c r="A705" s="6"/>
      <c r="B705" s="44"/>
      <c r="C705" s="45"/>
      <c r="D705" s="45"/>
      <c r="E705" s="45"/>
      <c r="F705" s="46"/>
      <c r="G705" s="45"/>
      <c r="H705" s="46"/>
      <c r="I705" s="45"/>
      <c r="J705" s="46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</row>
    <row r="706">
      <c r="A706" s="6"/>
      <c r="B706" s="44"/>
      <c r="C706" s="45"/>
      <c r="D706" s="45"/>
      <c r="E706" s="45"/>
      <c r="F706" s="46"/>
      <c r="G706" s="45"/>
      <c r="H706" s="46"/>
      <c r="I706" s="45"/>
      <c r="J706" s="46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</row>
    <row r="707">
      <c r="A707" s="6"/>
      <c r="B707" s="44"/>
      <c r="C707" s="45"/>
      <c r="D707" s="45"/>
      <c r="E707" s="45"/>
      <c r="F707" s="46"/>
      <c r="G707" s="45"/>
      <c r="H707" s="46"/>
      <c r="I707" s="45"/>
      <c r="J707" s="46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</row>
    <row r="708">
      <c r="A708" s="6"/>
      <c r="B708" s="44"/>
      <c r="C708" s="45"/>
      <c r="D708" s="45"/>
      <c r="E708" s="45"/>
      <c r="F708" s="46"/>
      <c r="G708" s="45"/>
      <c r="H708" s="46"/>
      <c r="I708" s="45"/>
      <c r="J708" s="46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</row>
    <row r="709">
      <c r="A709" s="6"/>
      <c r="B709" s="44"/>
      <c r="C709" s="45"/>
      <c r="D709" s="45"/>
      <c r="E709" s="45"/>
      <c r="F709" s="46"/>
      <c r="G709" s="45"/>
      <c r="H709" s="46"/>
      <c r="I709" s="45"/>
      <c r="J709" s="46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</row>
    <row r="710">
      <c r="A710" s="6"/>
      <c r="B710" s="44"/>
      <c r="C710" s="45"/>
      <c r="D710" s="45"/>
      <c r="E710" s="45"/>
      <c r="F710" s="46"/>
      <c r="G710" s="45"/>
      <c r="H710" s="46"/>
      <c r="I710" s="45"/>
      <c r="J710" s="46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</row>
    <row r="711">
      <c r="A711" s="6"/>
      <c r="B711" s="44"/>
      <c r="C711" s="45"/>
      <c r="D711" s="45"/>
      <c r="E711" s="45"/>
      <c r="F711" s="46"/>
      <c r="G711" s="45"/>
      <c r="H711" s="46"/>
      <c r="I711" s="45"/>
      <c r="J711" s="46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</row>
    <row r="712">
      <c r="A712" s="6"/>
      <c r="B712" s="44"/>
      <c r="C712" s="45"/>
      <c r="D712" s="45"/>
      <c r="E712" s="45"/>
      <c r="F712" s="46"/>
      <c r="G712" s="45"/>
      <c r="H712" s="46"/>
      <c r="I712" s="45"/>
      <c r="J712" s="46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</row>
    <row r="713">
      <c r="A713" s="6"/>
      <c r="B713" s="44"/>
      <c r="C713" s="45"/>
      <c r="D713" s="45"/>
      <c r="E713" s="45"/>
      <c r="F713" s="46"/>
      <c r="G713" s="45"/>
      <c r="H713" s="46"/>
      <c r="I713" s="45"/>
      <c r="J713" s="46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</row>
    <row r="714">
      <c r="A714" s="6"/>
      <c r="B714" s="44"/>
      <c r="C714" s="45"/>
      <c r="D714" s="45"/>
      <c r="E714" s="45"/>
      <c r="F714" s="46"/>
      <c r="G714" s="45"/>
      <c r="H714" s="46"/>
      <c r="I714" s="45"/>
      <c r="J714" s="46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</row>
    <row r="715">
      <c r="A715" s="6"/>
      <c r="B715" s="44"/>
      <c r="C715" s="45"/>
      <c r="D715" s="45"/>
      <c r="E715" s="45"/>
      <c r="F715" s="46"/>
      <c r="G715" s="45"/>
      <c r="H715" s="46"/>
      <c r="I715" s="45"/>
      <c r="J715" s="46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</row>
    <row r="716">
      <c r="A716" s="6"/>
      <c r="B716" s="44"/>
      <c r="C716" s="45"/>
      <c r="D716" s="45"/>
      <c r="E716" s="45"/>
      <c r="F716" s="46"/>
      <c r="G716" s="45"/>
      <c r="H716" s="46"/>
      <c r="I716" s="45"/>
      <c r="J716" s="46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</row>
    <row r="717">
      <c r="A717" s="6"/>
      <c r="B717" s="44"/>
      <c r="C717" s="45"/>
      <c r="D717" s="45"/>
      <c r="E717" s="45"/>
      <c r="F717" s="46"/>
      <c r="G717" s="45"/>
      <c r="H717" s="46"/>
      <c r="I717" s="45"/>
      <c r="J717" s="46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</row>
    <row r="718">
      <c r="A718" s="6"/>
      <c r="B718" s="44"/>
      <c r="C718" s="45"/>
      <c r="D718" s="45"/>
      <c r="E718" s="45"/>
      <c r="F718" s="46"/>
      <c r="G718" s="45"/>
      <c r="H718" s="46"/>
      <c r="I718" s="45"/>
      <c r="J718" s="46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</row>
    <row r="719">
      <c r="A719" s="6"/>
      <c r="B719" s="44"/>
      <c r="C719" s="45"/>
      <c r="D719" s="45"/>
      <c r="E719" s="45"/>
      <c r="F719" s="46"/>
      <c r="G719" s="45"/>
      <c r="H719" s="46"/>
      <c r="I719" s="45"/>
      <c r="J719" s="46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</row>
    <row r="720">
      <c r="A720" s="6"/>
      <c r="B720" s="44"/>
      <c r="C720" s="45"/>
      <c r="D720" s="45"/>
      <c r="E720" s="45"/>
      <c r="F720" s="46"/>
      <c r="G720" s="45"/>
      <c r="H720" s="46"/>
      <c r="I720" s="45"/>
      <c r="J720" s="46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</row>
    <row r="721">
      <c r="A721" s="6"/>
      <c r="B721" s="44"/>
      <c r="C721" s="45"/>
      <c r="D721" s="45"/>
      <c r="E721" s="45"/>
      <c r="F721" s="46"/>
      <c r="G721" s="45"/>
      <c r="H721" s="46"/>
      <c r="I721" s="45"/>
      <c r="J721" s="46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</row>
    <row r="722">
      <c r="A722" s="6"/>
      <c r="B722" s="44"/>
      <c r="C722" s="45"/>
      <c r="D722" s="45"/>
      <c r="E722" s="45"/>
      <c r="F722" s="46"/>
      <c r="G722" s="45"/>
      <c r="H722" s="46"/>
      <c r="I722" s="45"/>
      <c r="J722" s="46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</row>
    <row r="723">
      <c r="A723" s="6"/>
      <c r="B723" s="44"/>
      <c r="C723" s="45"/>
      <c r="D723" s="45"/>
      <c r="E723" s="45"/>
      <c r="F723" s="46"/>
      <c r="G723" s="45"/>
      <c r="H723" s="46"/>
      <c r="I723" s="45"/>
      <c r="J723" s="46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</row>
    <row r="724">
      <c r="A724" s="6"/>
      <c r="B724" s="44"/>
      <c r="C724" s="45"/>
      <c r="D724" s="45"/>
      <c r="E724" s="45"/>
      <c r="F724" s="46"/>
      <c r="G724" s="45"/>
      <c r="H724" s="46"/>
      <c r="I724" s="45"/>
      <c r="J724" s="46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</row>
    <row r="725">
      <c r="A725" s="6"/>
      <c r="B725" s="44"/>
      <c r="C725" s="45"/>
      <c r="D725" s="45"/>
      <c r="E725" s="45"/>
      <c r="F725" s="46"/>
      <c r="G725" s="45"/>
      <c r="H725" s="46"/>
      <c r="I725" s="45"/>
      <c r="J725" s="46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</row>
    <row r="726">
      <c r="A726" s="6"/>
      <c r="B726" s="44"/>
      <c r="C726" s="45"/>
      <c r="D726" s="45"/>
      <c r="E726" s="45"/>
      <c r="F726" s="46"/>
      <c r="G726" s="45"/>
      <c r="H726" s="46"/>
      <c r="I726" s="45"/>
      <c r="J726" s="46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</row>
    <row r="727">
      <c r="A727" s="6"/>
      <c r="B727" s="44"/>
      <c r="C727" s="45"/>
      <c r="D727" s="45"/>
      <c r="E727" s="45"/>
      <c r="F727" s="46"/>
      <c r="G727" s="45"/>
      <c r="H727" s="46"/>
      <c r="I727" s="45"/>
      <c r="J727" s="46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</row>
    <row r="728">
      <c r="A728" s="6"/>
      <c r="B728" s="44"/>
      <c r="C728" s="45"/>
      <c r="D728" s="45"/>
      <c r="E728" s="45"/>
      <c r="F728" s="46"/>
      <c r="G728" s="45"/>
      <c r="H728" s="46"/>
      <c r="I728" s="45"/>
      <c r="J728" s="46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</row>
    <row r="729">
      <c r="A729" s="6"/>
      <c r="B729" s="44"/>
      <c r="C729" s="45"/>
      <c r="D729" s="45"/>
      <c r="E729" s="45"/>
      <c r="F729" s="46"/>
      <c r="G729" s="45"/>
      <c r="H729" s="46"/>
      <c r="I729" s="45"/>
      <c r="J729" s="46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</row>
    <row r="730">
      <c r="A730" s="6"/>
      <c r="B730" s="44"/>
      <c r="C730" s="45"/>
      <c r="D730" s="45"/>
      <c r="E730" s="45"/>
      <c r="F730" s="46"/>
      <c r="G730" s="45"/>
      <c r="H730" s="46"/>
      <c r="I730" s="45"/>
      <c r="J730" s="46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</row>
    <row r="731">
      <c r="A731" s="6"/>
      <c r="B731" s="44"/>
      <c r="C731" s="45"/>
      <c r="D731" s="45"/>
      <c r="E731" s="45"/>
      <c r="F731" s="46"/>
      <c r="G731" s="45"/>
      <c r="H731" s="46"/>
      <c r="I731" s="45"/>
      <c r="J731" s="46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</row>
    <row r="732">
      <c r="A732" s="6"/>
      <c r="B732" s="44"/>
      <c r="C732" s="45"/>
      <c r="D732" s="45"/>
      <c r="E732" s="45"/>
      <c r="F732" s="46"/>
      <c r="G732" s="45"/>
      <c r="H732" s="46"/>
      <c r="I732" s="45"/>
      <c r="J732" s="46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</row>
    <row r="733">
      <c r="A733" s="6"/>
      <c r="B733" s="44"/>
      <c r="C733" s="45"/>
      <c r="D733" s="45"/>
      <c r="E733" s="45"/>
      <c r="F733" s="46"/>
      <c r="G733" s="45"/>
      <c r="H733" s="46"/>
      <c r="I733" s="45"/>
      <c r="J733" s="46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</row>
    <row r="734">
      <c r="A734" s="6"/>
      <c r="B734" s="44"/>
      <c r="C734" s="45"/>
      <c r="D734" s="45"/>
      <c r="E734" s="45"/>
      <c r="F734" s="46"/>
      <c r="G734" s="45"/>
      <c r="H734" s="46"/>
      <c r="I734" s="45"/>
      <c r="J734" s="46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</row>
    <row r="735">
      <c r="A735" s="6"/>
      <c r="B735" s="44"/>
      <c r="C735" s="45"/>
      <c r="D735" s="45"/>
      <c r="E735" s="45"/>
      <c r="F735" s="46"/>
      <c r="G735" s="45"/>
      <c r="H735" s="46"/>
      <c r="I735" s="45"/>
      <c r="J735" s="46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</row>
    <row r="736">
      <c r="A736" s="6"/>
      <c r="B736" s="44"/>
      <c r="C736" s="45"/>
      <c r="D736" s="45"/>
      <c r="E736" s="45"/>
      <c r="F736" s="46"/>
      <c r="G736" s="45"/>
      <c r="H736" s="46"/>
      <c r="I736" s="45"/>
      <c r="J736" s="46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</row>
    <row r="737">
      <c r="A737" s="6"/>
      <c r="B737" s="44"/>
      <c r="C737" s="45"/>
      <c r="D737" s="45"/>
      <c r="E737" s="45"/>
      <c r="F737" s="46"/>
      <c r="G737" s="45"/>
      <c r="H737" s="46"/>
      <c r="I737" s="45"/>
      <c r="J737" s="46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</row>
    <row r="738">
      <c r="A738" s="6"/>
      <c r="B738" s="44"/>
      <c r="C738" s="45"/>
      <c r="D738" s="45"/>
      <c r="E738" s="45"/>
      <c r="F738" s="46"/>
      <c r="G738" s="45"/>
      <c r="H738" s="46"/>
      <c r="I738" s="45"/>
      <c r="J738" s="46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</row>
    <row r="739">
      <c r="A739" s="6"/>
      <c r="B739" s="44"/>
      <c r="C739" s="45"/>
      <c r="D739" s="45"/>
      <c r="E739" s="45"/>
      <c r="F739" s="46"/>
      <c r="G739" s="45"/>
      <c r="H739" s="46"/>
      <c r="I739" s="45"/>
      <c r="J739" s="46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</row>
    <row r="740">
      <c r="A740" s="6"/>
      <c r="B740" s="44"/>
      <c r="C740" s="45"/>
      <c r="D740" s="45"/>
      <c r="E740" s="45"/>
      <c r="F740" s="46"/>
      <c r="G740" s="45"/>
      <c r="H740" s="46"/>
      <c r="I740" s="45"/>
      <c r="J740" s="46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</row>
    <row r="741">
      <c r="A741" s="6"/>
      <c r="B741" s="44"/>
      <c r="C741" s="45"/>
      <c r="D741" s="45"/>
      <c r="E741" s="45"/>
      <c r="F741" s="46"/>
      <c r="G741" s="45"/>
      <c r="H741" s="46"/>
      <c r="I741" s="45"/>
      <c r="J741" s="46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</row>
    <row r="742">
      <c r="A742" s="6"/>
      <c r="B742" s="44"/>
      <c r="C742" s="45"/>
      <c r="D742" s="45"/>
      <c r="E742" s="45"/>
      <c r="F742" s="46"/>
      <c r="G742" s="45"/>
      <c r="H742" s="46"/>
      <c r="I742" s="45"/>
      <c r="J742" s="46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</row>
    <row r="743">
      <c r="A743" s="6"/>
      <c r="B743" s="44"/>
      <c r="C743" s="45"/>
      <c r="D743" s="45"/>
      <c r="E743" s="45"/>
      <c r="F743" s="46"/>
      <c r="G743" s="45"/>
      <c r="H743" s="46"/>
      <c r="I743" s="45"/>
      <c r="J743" s="46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</row>
    <row r="744">
      <c r="A744" s="6"/>
      <c r="B744" s="44"/>
      <c r="C744" s="45"/>
      <c r="D744" s="45"/>
      <c r="E744" s="45"/>
      <c r="F744" s="46"/>
      <c r="G744" s="45"/>
      <c r="H744" s="46"/>
      <c r="I744" s="45"/>
      <c r="J744" s="46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</row>
    <row r="745">
      <c r="A745" s="6"/>
      <c r="B745" s="44"/>
      <c r="C745" s="45"/>
      <c r="D745" s="45"/>
      <c r="E745" s="45"/>
      <c r="F745" s="46"/>
      <c r="G745" s="45"/>
      <c r="H745" s="46"/>
      <c r="I745" s="45"/>
      <c r="J745" s="46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</row>
    <row r="746">
      <c r="A746" s="6"/>
      <c r="B746" s="44"/>
      <c r="C746" s="45"/>
      <c r="D746" s="45"/>
      <c r="E746" s="45"/>
      <c r="F746" s="46"/>
      <c r="G746" s="45"/>
      <c r="H746" s="46"/>
      <c r="I746" s="45"/>
      <c r="J746" s="46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</row>
    <row r="747">
      <c r="A747" s="6"/>
      <c r="B747" s="44"/>
      <c r="C747" s="45"/>
      <c r="D747" s="45"/>
      <c r="E747" s="45"/>
      <c r="F747" s="46"/>
      <c r="G747" s="45"/>
      <c r="H747" s="46"/>
      <c r="I747" s="45"/>
      <c r="J747" s="46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</row>
    <row r="748">
      <c r="A748" s="6"/>
      <c r="B748" s="44"/>
      <c r="C748" s="45"/>
      <c r="D748" s="45"/>
      <c r="E748" s="45"/>
      <c r="F748" s="46"/>
      <c r="G748" s="45"/>
      <c r="H748" s="46"/>
      <c r="I748" s="45"/>
      <c r="J748" s="46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</row>
    <row r="749">
      <c r="A749" s="6"/>
      <c r="B749" s="44"/>
      <c r="C749" s="45"/>
      <c r="D749" s="45"/>
      <c r="E749" s="45"/>
      <c r="F749" s="46"/>
      <c r="G749" s="45"/>
      <c r="H749" s="46"/>
      <c r="I749" s="45"/>
      <c r="J749" s="46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</row>
    <row r="750">
      <c r="A750" s="6"/>
      <c r="B750" s="44"/>
      <c r="C750" s="45"/>
      <c r="D750" s="45"/>
      <c r="E750" s="45"/>
      <c r="F750" s="46"/>
      <c r="G750" s="45"/>
      <c r="H750" s="46"/>
      <c r="I750" s="45"/>
      <c r="J750" s="46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</row>
    <row r="751">
      <c r="A751" s="6"/>
      <c r="B751" s="44"/>
      <c r="C751" s="45"/>
      <c r="D751" s="45"/>
      <c r="E751" s="45"/>
      <c r="F751" s="46"/>
      <c r="G751" s="45"/>
      <c r="H751" s="46"/>
      <c r="I751" s="45"/>
      <c r="J751" s="46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</row>
    <row r="752">
      <c r="A752" s="6"/>
      <c r="B752" s="44"/>
      <c r="C752" s="45"/>
      <c r="D752" s="45"/>
      <c r="E752" s="45"/>
      <c r="F752" s="46"/>
      <c r="G752" s="45"/>
      <c r="H752" s="46"/>
      <c r="I752" s="45"/>
      <c r="J752" s="46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</row>
    <row r="753">
      <c r="A753" s="6"/>
      <c r="B753" s="44"/>
      <c r="C753" s="45"/>
      <c r="D753" s="45"/>
      <c r="E753" s="45"/>
      <c r="F753" s="46"/>
      <c r="G753" s="45"/>
      <c r="H753" s="46"/>
      <c r="I753" s="45"/>
      <c r="J753" s="46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</row>
    <row r="754">
      <c r="A754" s="6"/>
      <c r="B754" s="44"/>
      <c r="C754" s="45"/>
      <c r="D754" s="45"/>
      <c r="E754" s="45"/>
      <c r="F754" s="46"/>
      <c r="G754" s="45"/>
      <c r="H754" s="46"/>
      <c r="I754" s="45"/>
      <c r="J754" s="46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</row>
    <row r="755">
      <c r="A755" s="6"/>
      <c r="B755" s="44"/>
      <c r="C755" s="45"/>
      <c r="D755" s="45"/>
      <c r="E755" s="45"/>
      <c r="F755" s="46"/>
      <c r="G755" s="45"/>
      <c r="H755" s="46"/>
      <c r="I755" s="45"/>
      <c r="J755" s="46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</row>
    <row r="756">
      <c r="A756" s="6"/>
      <c r="B756" s="44"/>
      <c r="C756" s="45"/>
      <c r="D756" s="45"/>
      <c r="E756" s="45"/>
      <c r="F756" s="46"/>
      <c r="G756" s="45"/>
      <c r="H756" s="46"/>
      <c r="I756" s="45"/>
      <c r="J756" s="46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</row>
    <row r="757">
      <c r="A757" s="6"/>
      <c r="B757" s="44"/>
      <c r="C757" s="45"/>
      <c r="D757" s="45"/>
      <c r="E757" s="45"/>
      <c r="F757" s="46"/>
      <c r="G757" s="45"/>
      <c r="H757" s="46"/>
      <c r="I757" s="45"/>
      <c r="J757" s="46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</row>
    <row r="758">
      <c r="A758" s="6"/>
      <c r="B758" s="44"/>
      <c r="C758" s="45"/>
      <c r="D758" s="45"/>
      <c r="E758" s="45"/>
      <c r="F758" s="46"/>
      <c r="G758" s="45"/>
      <c r="H758" s="46"/>
      <c r="I758" s="45"/>
      <c r="J758" s="46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</row>
    <row r="759">
      <c r="A759" s="6"/>
      <c r="B759" s="44"/>
      <c r="C759" s="45"/>
      <c r="D759" s="45"/>
      <c r="E759" s="45"/>
      <c r="F759" s="46"/>
      <c r="G759" s="45"/>
      <c r="H759" s="46"/>
      <c r="I759" s="45"/>
      <c r="J759" s="46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</row>
    <row r="760">
      <c r="A760" s="6"/>
      <c r="B760" s="44"/>
      <c r="C760" s="45"/>
      <c r="D760" s="45"/>
      <c r="E760" s="45"/>
      <c r="F760" s="46"/>
      <c r="G760" s="45"/>
      <c r="H760" s="46"/>
      <c r="I760" s="45"/>
      <c r="J760" s="46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</row>
    <row r="761">
      <c r="A761" s="6"/>
      <c r="B761" s="44"/>
      <c r="C761" s="45"/>
      <c r="D761" s="45"/>
      <c r="E761" s="45"/>
      <c r="F761" s="46"/>
      <c r="G761" s="45"/>
      <c r="H761" s="46"/>
      <c r="I761" s="45"/>
      <c r="J761" s="46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</row>
    <row r="762">
      <c r="A762" s="6"/>
      <c r="B762" s="44"/>
      <c r="C762" s="45"/>
      <c r="D762" s="45"/>
      <c r="E762" s="45"/>
      <c r="F762" s="46"/>
      <c r="G762" s="45"/>
      <c r="H762" s="46"/>
      <c r="I762" s="45"/>
      <c r="J762" s="46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</row>
    <row r="763">
      <c r="A763" s="6"/>
      <c r="B763" s="44"/>
      <c r="C763" s="45"/>
      <c r="D763" s="45"/>
      <c r="E763" s="45"/>
      <c r="F763" s="46"/>
      <c r="G763" s="45"/>
      <c r="H763" s="46"/>
      <c r="I763" s="45"/>
      <c r="J763" s="46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</row>
    <row r="764">
      <c r="A764" s="6"/>
      <c r="B764" s="44"/>
      <c r="C764" s="45"/>
      <c r="D764" s="45"/>
      <c r="E764" s="45"/>
      <c r="F764" s="46"/>
      <c r="G764" s="45"/>
      <c r="H764" s="46"/>
      <c r="I764" s="45"/>
      <c r="J764" s="46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</row>
    <row r="765">
      <c r="A765" s="6"/>
      <c r="B765" s="44"/>
      <c r="C765" s="45"/>
      <c r="D765" s="45"/>
      <c r="E765" s="45"/>
      <c r="F765" s="46"/>
      <c r="G765" s="45"/>
      <c r="H765" s="46"/>
      <c r="I765" s="45"/>
      <c r="J765" s="46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</row>
    <row r="766">
      <c r="A766" s="6"/>
      <c r="B766" s="44"/>
      <c r="C766" s="45"/>
      <c r="D766" s="45"/>
      <c r="E766" s="45"/>
      <c r="F766" s="46"/>
      <c r="G766" s="45"/>
      <c r="H766" s="46"/>
      <c r="I766" s="45"/>
      <c r="J766" s="46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</row>
    <row r="767">
      <c r="A767" s="6"/>
      <c r="B767" s="44"/>
      <c r="C767" s="45"/>
      <c r="D767" s="45"/>
      <c r="E767" s="45"/>
      <c r="F767" s="46"/>
      <c r="G767" s="45"/>
      <c r="H767" s="46"/>
      <c r="I767" s="45"/>
      <c r="J767" s="46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</row>
    <row r="768">
      <c r="A768" s="6"/>
      <c r="B768" s="44"/>
      <c r="C768" s="45"/>
      <c r="D768" s="45"/>
      <c r="E768" s="45"/>
      <c r="F768" s="46"/>
      <c r="G768" s="45"/>
      <c r="H768" s="46"/>
      <c r="I768" s="45"/>
      <c r="J768" s="46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</row>
    <row r="769">
      <c r="A769" s="6"/>
      <c r="B769" s="44"/>
      <c r="C769" s="45"/>
      <c r="D769" s="45"/>
      <c r="E769" s="45"/>
      <c r="F769" s="46"/>
      <c r="G769" s="45"/>
      <c r="H769" s="46"/>
      <c r="I769" s="45"/>
      <c r="J769" s="46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</row>
    <row r="770">
      <c r="A770" s="6"/>
      <c r="B770" s="44"/>
      <c r="C770" s="45"/>
      <c r="D770" s="45"/>
      <c r="E770" s="45"/>
      <c r="F770" s="46"/>
      <c r="G770" s="45"/>
      <c r="H770" s="46"/>
      <c r="I770" s="45"/>
      <c r="J770" s="46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</row>
    <row r="771">
      <c r="A771" s="6"/>
      <c r="B771" s="44"/>
      <c r="C771" s="45"/>
      <c r="D771" s="45"/>
      <c r="E771" s="45"/>
      <c r="F771" s="46"/>
      <c r="G771" s="45"/>
      <c r="H771" s="46"/>
      <c r="I771" s="45"/>
      <c r="J771" s="46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</row>
    <row r="772">
      <c r="A772" s="6"/>
      <c r="B772" s="44"/>
      <c r="C772" s="45"/>
      <c r="D772" s="45"/>
      <c r="E772" s="45"/>
      <c r="F772" s="46"/>
      <c r="G772" s="45"/>
      <c r="H772" s="46"/>
      <c r="I772" s="45"/>
      <c r="J772" s="46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</row>
    <row r="773">
      <c r="A773" s="6"/>
      <c r="B773" s="44"/>
      <c r="C773" s="45"/>
      <c r="D773" s="45"/>
      <c r="E773" s="45"/>
      <c r="F773" s="46"/>
      <c r="G773" s="45"/>
      <c r="H773" s="46"/>
      <c r="I773" s="45"/>
      <c r="J773" s="46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</row>
    <row r="774">
      <c r="A774" s="6"/>
      <c r="B774" s="44"/>
      <c r="C774" s="45"/>
      <c r="D774" s="45"/>
      <c r="E774" s="45"/>
      <c r="F774" s="46"/>
      <c r="G774" s="45"/>
      <c r="H774" s="46"/>
      <c r="I774" s="45"/>
      <c r="J774" s="46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</row>
    <row r="775">
      <c r="A775" s="6"/>
      <c r="B775" s="44"/>
      <c r="C775" s="45"/>
      <c r="D775" s="45"/>
      <c r="E775" s="45"/>
      <c r="F775" s="46"/>
      <c r="G775" s="45"/>
      <c r="H775" s="46"/>
      <c r="I775" s="45"/>
      <c r="J775" s="46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</row>
    <row r="776">
      <c r="A776" s="6"/>
      <c r="B776" s="44"/>
      <c r="C776" s="45"/>
      <c r="D776" s="45"/>
      <c r="E776" s="45"/>
      <c r="F776" s="46"/>
      <c r="G776" s="45"/>
      <c r="H776" s="46"/>
      <c r="I776" s="45"/>
      <c r="J776" s="46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</row>
    <row r="777">
      <c r="A777" s="6"/>
      <c r="B777" s="44"/>
      <c r="C777" s="45"/>
      <c r="D777" s="45"/>
      <c r="E777" s="45"/>
      <c r="F777" s="46"/>
      <c r="G777" s="45"/>
      <c r="H777" s="46"/>
      <c r="I777" s="45"/>
      <c r="J777" s="46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</row>
    <row r="778">
      <c r="A778" s="6"/>
      <c r="B778" s="44"/>
      <c r="C778" s="45"/>
      <c r="D778" s="45"/>
      <c r="E778" s="45"/>
      <c r="F778" s="46"/>
      <c r="G778" s="45"/>
      <c r="H778" s="46"/>
      <c r="I778" s="45"/>
      <c r="J778" s="46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</row>
    <row r="779">
      <c r="A779" s="6"/>
      <c r="B779" s="44"/>
      <c r="C779" s="45"/>
      <c r="D779" s="45"/>
      <c r="E779" s="45"/>
      <c r="F779" s="46"/>
      <c r="G779" s="45"/>
      <c r="H779" s="46"/>
      <c r="I779" s="45"/>
      <c r="J779" s="46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</row>
    <row r="780">
      <c r="A780" s="6"/>
      <c r="B780" s="44"/>
      <c r="C780" s="45"/>
      <c r="D780" s="45"/>
      <c r="E780" s="45"/>
      <c r="F780" s="46"/>
      <c r="G780" s="45"/>
      <c r="H780" s="46"/>
      <c r="I780" s="45"/>
      <c r="J780" s="46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</row>
    <row r="781">
      <c r="A781" s="6"/>
      <c r="B781" s="44"/>
      <c r="C781" s="45"/>
      <c r="D781" s="45"/>
      <c r="E781" s="45"/>
      <c r="F781" s="46"/>
      <c r="G781" s="45"/>
      <c r="H781" s="46"/>
      <c r="I781" s="45"/>
      <c r="J781" s="46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</row>
    <row r="782">
      <c r="A782" s="6"/>
      <c r="B782" s="44"/>
      <c r="C782" s="45"/>
      <c r="D782" s="45"/>
      <c r="E782" s="45"/>
      <c r="F782" s="46"/>
      <c r="G782" s="45"/>
      <c r="H782" s="46"/>
      <c r="I782" s="45"/>
      <c r="J782" s="46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</row>
    <row r="783">
      <c r="A783" s="6"/>
      <c r="B783" s="44"/>
      <c r="C783" s="45"/>
      <c r="D783" s="45"/>
      <c r="E783" s="45"/>
      <c r="F783" s="46"/>
      <c r="G783" s="45"/>
      <c r="H783" s="46"/>
      <c r="I783" s="45"/>
      <c r="J783" s="46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</row>
    <row r="784">
      <c r="A784" s="6"/>
      <c r="B784" s="44"/>
      <c r="C784" s="45"/>
      <c r="D784" s="45"/>
      <c r="E784" s="45"/>
      <c r="F784" s="46"/>
      <c r="G784" s="45"/>
      <c r="H784" s="46"/>
      <c r="I784" s="45"/>
      <c r="J784" s="46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</row>
    <row r="785">
      <c r="A785" s="6"/>
      <c r="B785" s="44"/>
      <c r="C785" s="45"/>
      <c r="D785" s="45"/>
      <c r="E785" s="45"/>
      <c r="F785" s="46"/>
      <c r="G785" s="45"/>
      <c r="H785" s="46"/>
      <c r="I785" s="45"/>
      <c r="J785" s="46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</row>
    <row r="786">
      <c r="A786" s="6"/>
      <c r="B786" s="44"/>
      <c r="C786" s="45"/>
      <c r="D786" s="45"/>
      <c r="E786" s="45"/>
      <c r="F786" s="46"/>
      <c r="G786" s="45"/>
      <c r="H786" s="46"/>
      <c r="I786" s="45"/>
      <c r="J786" s="46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</row>
    <row r="787">
      <c r="A787" s="6"/>
      <c r="B787" s="44"/>
      <c r="C787" s="45"/>
      <c r="D787" s="45"/>
      <c r="E787" s="45"/>
      <c r="F787" s="46"/>
      <c r="G787" s="45"/>
      <c r="H787" s="46"/>
      <c r="I787" s="45"/>
      <c r="J787" s="46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</row>
    <row r="788">
      <c r="A788" s="6"/>
      <c r="B788" s="44"/>
      <c r="C788" s="45"/>
      <c r="D788" s="45"/>
      <c r="E788" s="45"/>
      <c r="F788" s="46"/>
      <c r="G788" s="45"/>
      <c r="H788" s="46"/>
      <c r="I788" s="45"/>
      <c r="J788" s="46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</row>
    <row r="789">
      <c r="A789" s="6"/>
      <c r="B789" s="44"/>
      <c r="C789" s="45"/>
      <c r="D789" s="45"/>
      <c r="E789" s="45"/>
      <c r="F789" s="46"/>
      <c r="G789" s="45"/>
      <c r="H789" s="46"/>
      <c r="I789" s="45"/>
      <c r="J789" s="46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</row>
    <row r="790">
      <c r="A790" s="6"/>
      <c r="B790" s="44"/>
      <c r="C790" s="45"/>
      <c r="D790" s="45"/>
      <c r="E790" s="45"/>
      <c r="F790" s="46"/>
      <c r="G790" s="45"/>
      <c r="H790" s="46"/>
      <c r="I790" s="45"/>
      <c r="J790" s="46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</row>
    <row r="791">
      <c r="A791" s="6"/>
      <c r="B791" s="44"/>
      <c r="C791" s="45"/>
      <c r="D791" s="45"/>
      <c r="E791" s="45"/>
      <c r="F791" s="46"/>
      <c r="G791" s="45"/>
      <c r="H791" s="46"/>
      <c r="I791" s="45"/>
      <c r="J791" s="46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</row>
    <row r="792">
      <c r="A792" s="6"/>
      <c r="B792" s="44"/>
      <c r="C792" s="45"/>
      <c r="D792" s="45"/>
      <c r="E792" s="45"/>
      <c r="F792" s="46"/>
      <c r="G792" s="45"/>
      <c r="H792" s="46"/>
      <c r="I792" s="45"/>
      <c r="J792" s="46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</row>
    <row r="793">
      <c r="A793" s="6"/>
      <c r="B793" s="44"/>
      <c r="C793" s="45"/>
      <c r="D793" s="45"/>
      <c r="E793" s="45"/>
      <c r="F793" s="46"/>
      <c r="G793" s="45"/>
      <c r="H793" s="46"/>
      <c r="I793" s="45"/>
      <c r="J793" s="46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</row>
    <row r="794">
      <c r="A794" s="6"/>
      <c r="B794" s="44"/>
      <c r="C794" s="45"/>
      <c r="D794" s="45"/>
      <c r="E794" s="45"/>
      <c r="F794" s="46"/>
      <c r="G794" s="45"/>
      <c r="H794" s="46"/>
      <c r="I794" s="45"/>
      <c r="J794" s="46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</row>
    <row r="795">
      <c r="A795" s="6"/>
      <c r="B795" s="44"/>
      <c r="C795" s="45"/>
      <c r="D795" s="45"/>
      <c r="E795" s="45"/>
      <c r="F795" s="46"/>
      <c r="G795" s="45"/>
      <c r="H795" s="46"/>
      <c r="I795" s="45"/>
      <c r="J795" s="46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</row>
    <row r="796">
      <c r="A796" s="6"/>
      <c r="B796" s="44"/>
      <c r="C796" s="45"/>
      <c r="D796" s="45"/>
      <c r="E796" s="45"/>
      <c r="F796" s="46"/>
      <c r="G796" s="45"/>
      <c r="H796" s="46"/>
      <c r="I796" s="45"/>
      <c r="J796" s="46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</row>
    <row r="797">
      <c r="A797" s="6"/>
      <c r="B797" s="44"/>
      <c r="C797" s="45"/>
      <c r="D797" s="45"/>
      <c r="E797" s="45"/>
      <c r="F797" s="46"/>
      <c r="G797" s="45"/>
      <c r="H797" s="46"/>
      <c r="I797" s="45"/>
      <c r="J797" s="46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</row>
    <row r="798">
      <c r="A798" s="6"/>
      <c r="B798" s="44"/>
      <c r="C798" s="45"/>
      <c r="D798" s="45"/>
      <c r="E798" s="45"/>
      <c r="F798" s="46"/>
      <c r="G798" s="45"/>
      <c r="H798" s="46"/>
      <c r="I798" s="45"/>
      <c r="J798" s="46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</row>
    <row r="799">
      <c r="A799" s="6"/>
      <c r="B799" s="44"/>
      <c r="C799" s="45"/>
      <c r="D799" s="45"/>
      <c r="E799" s="45"/>
      <c r="F799" s="46"/>
      <c r="G799" s="45"/>
      <c r="H799" s="46"/>
      <c r="I799" s="45"/>
      <c r="J799" s="46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</row>
    <row r="800">
      <c r="A800" s="6"/>
      <c r="B800" s="44"/>
      <c r="C800" s="45"/>
      <c r="D800" s="45"/>
      <c r="E800" s="45"/>
      <c r="F800" s="46"/>
      <c r="G800" s="45"/>
      <c r="H800" s="46"/>
      <c r="I800" s="45"/>
      <c r="J800" s="46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</row>
    <row r="801">
      <c r="A801" s="6"/>
      <c r="B801" s="44"/>
      <c r="C801" s="45"/>
      <c r="D801" s="45"/>
      <c r="E801" s="45"/>
      <c r="F801" s="46"/>
      <c r="G801" s="45"/>
      <c r="H801" s="46"/>
      <c r="I801" s="45"/>
      <c r="J801" s="46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</row>
    <row r="802">
      <c r="A802" s="6"/>
      <c r="B802" s="44"/>
      <c r="C802" s="45"/>
      <c r="D802" s="45"/>
      <c r="E802" s="45"/>
      <c r="F802" s="46"/>
      <c r="G802" s="45"/>
      <c r="H802" s="46"/>
      <c r="I802" s="45"/>
      <c r="J802" s="46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</row>
    <row r="803">
      <c r="A803" s="6"/>
      <c r="B803" s="44"/>
      <c r="C803" s="45"/>
      <c r="D803" s="45"/>
      <c r="E803" s="45"/>
      <c r="F803" s="46"/>
      <c r="G803" s="45"/>
      <c r="H803" s="46"/>
      <c r="I803" s="45"/>
      <c r="J803" s="46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</row>
    <row r="804">
      <c r="A804" s="6"/>
      <c r="B804" s="44"/>
      <c r="C804" s="45"/>
      <c r="D804" s="45"/>
      <c r="E804" s="45"/>
      <c r="F804" s="46"/>
      <c r="G804" s="45"/>
      <c r="H804" s="46"/>
      <c r="I804" s="45"/>
      <c r="J804" s="46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</row>
    <row r="805">
      <c r="A805" s="6"/>
      <c r="B805" s="44"/>
      <c r="C805" s="45"/>
      <c r="D805" s="45"/>
      <c r="E805" s="45"/>
      <c r="F805" s="46"/>
      <c r="G805" s="45"/>
      <c r="H805" s="46"/>
      <c r="I805" s="45"/>
      <c r="J805" s="46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</row>
    <row r="806">
      <c r="A806" s="6"/>
      <c r="B806" s="44"/>
      <c r="C806" s="45"/>
      <c r="D806" s="45"/>
      <c r="E806" s="45"/>
      <c r="F806" s="46"/>
      <c r="G806" s="45"/>
      <c r="H806" s="46"/>
      <c r="I806" s="45"/>
      <c r="J806" s="46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</row>
    <row r="807">
      <c r="A807" s="6"/>
      <c r="B807" s="44"/>
      <c r="C807" s="45"/>
      <c r="D807" s="45"/>
      <c r="E807" s="45"/>
      <c r="F807" s="46"/>
      <c r="G807" s="45"/>
      <c r="H807" s="46"/>
      <c r="I807" s="45"/>
      <c r="J807" s="46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</row>
    <row r="808">
      <c r="A808" s="6"/>
      <c r="B808" s="44"/>
      <c r="C808" s="45"/>
      <c r="D808" s="45"/>
      <c r="E808" s="45"/>
      <c r="F808" s="46"/>
      <c r="G808" s="45"/>
      <c r="H808" s="46"/>
      <c r="I808" s="45"/>
      <c r="J808" s="46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</row>
    <row r="809">
      <c r="A809" s="6"/>
      <c r="B809" s="44"/>
      <c r="C809" s="45"/>
      <c r="D809" s="45"/>
      <c r="E809" s="45"/>
      <c r="F809" s="46"/>
      <c r="G809" s="45"/>
      <c r="H809" s="46"/>
      <c r="I809" s="45"/>
      <c r="J809" s="46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</row>
    <row r="810">
      <c r="A810" s="6"/>
      <c r="B810" s="44"/>
      <c r="C810" s="45"/>
      <c r="D810" s="45"/>
      <c r="E810" s="45"/>
      <c r="F810" s="46"/>
      <c r="G810" s="45"/>
      <c r="H810" s="46"/>
      <c r="I810" s="45"/>
      <c r="J810" s="46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</row>
    <row r="811">
      <c r="A811" s="6"/>
      <c r="B811" s="44"/>
      <c r="C811" s="45"/>
      <c r="D811" s="45"/>
      <c r="E811" s="45"/>
      <c r="F811" s="46"/>
      <c r="G811" s="45"/>
      <c r="H811" s="46"/>
      <c r="I811" s="45"/>
      <c r="J811" s="46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</row>
    <row r="812">
      <c r="A812" s="6"/>
      <c r="B812" s="44"/>
      <c r="C812" s="45"/>
      <c r="D812" s="45"/>
      <c r="E812" s="45"/>
      <c r="F812" s="46"/>
      <c r="G812" s="45"/>
      <c r="H812" s="46"/>
      <c r="I812" s="45"/>
      <c r="J812" s="46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</row>
    <row r="813">
      <c r="A813" s="6"/>
      <c r="B813" s="44"/>
      <c r="C813" s="45"/>
      <c r="D813" s="45"/>
      <c r="E813" s="45"/>
      <c r="F813" s="46"/>
      <c r="G813" s="45"/>
      <c r="H813" s="46"/>
      <c r="I813" s="45"/>
      <c r="J813" s="46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</row>
    <row r="814">
      <c r="A814" s="6"/>
      <c r="B814" s="44"/>
      <c r="C814" s="45"/>
      <c r="D814" s="45"/>
      <c r="E814" s="45"/>
      <c r="F814" s="46"/>
      <c r="G814" s="45"/>
      <c r="H814" s="46"/>
      <c r="I814" s="45"/>
      <c r="J814" s="46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</row>
    <row r="815">
      <c r="A815" s="6"/>
      <c r="B815" s="44"/>
      <c r="C815" s="45"/>
      <c r="D815" s="45"/>
      <c r="E815" s="45"/>
      <c r="F815" s="46"/>
      <c r="G815" s="45"/>
      <c r="H815" s="46"/>
      <c r="I815" s="45"/>
      <c r="J815" s="46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</row>
    <row r="816">
      <c r="A816" s="6"/>
      <c r="B816" s="44"/>
      <c r="C816" s="45"/>
      <c r="D816" s="45"/>
      <c r="E816" s="45"/>
      <c r="F816" s="46"/>
      <c r="G816" s="45"/>
      <c r="H816" s="46"/>
      <c r="I816" s="45"/>
      <c r="J816" s="46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</row>
    <row r="817">
      <c r="A817" s="6"/>
      <c r="B817" s="44"/>
      <c r="C817" s="45"/>
      <c r="D817" s="45"/>
      <c r="E817" s="45"/>
      <c r="F817" s="46"/>
      <c r="G817" s="45"/>
      <c r="H817" s="46"/>
      <c r="I817" s="45"/>
      <c r="J817" s="46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</row>
    <row r="818">
      <c r="A818" s="6"/>
      <c r="B818" s="44"/>
      <c r="C818" s="45"/>
      <c r="D818" s="45"/>
      <c r="E818" s="45"/>
      <c r="F818" s="46"/>
      <c r="G818" s="45"/>
      <c r="H818" s="46"/>
      <c r="I818" s="45"/>
      <c r="J818" s="46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</row>
    <row r="819">
      <c r="A819" s="6"/>
      <c r="B819" s="44"/>
      <c r="C819" s="45"/>
      <c r="D819" s="45"/>
      <c r="E819" s="45"/>
      <c r="F819" s="46"/>
      <c r="G819" s="45"/>
      <c r="H819" s="46"/>
      <c r="I819" s="45"/>
      <c r="J819" s="46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</row>
    <row r="820">
      <c r="A820" s="6"/>
      <c r="B820" s="44"/>
      <c r="C820" s="45"/>
      <c r="D820" s="45"/>
      <c r="E820" s="45"/>
      <c r="F820" s="46"/>
      <c r="G820" s="45"/>
      <c r="H820" s="46"/>
      <c r="I820" s="45"/>
      <c r="J820" s="46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</row>
    <row r="821">
      <c r="A821" s="6"/>
      <c r="B821" s="44"/>
      <c r="C821" s="45"/>
      <c r="D821" s="45"/>
      <c r="E821" s="45"/>
      <c r="F821" s="46"/>
      <c r="G821" s="45"/>
      <c r="H821" s="46"/>
      <c r="I821" s="45"/>
      <c r="J821" s="46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</row>
    <row r="822">
      <c r="A822" s="6"/>
      <c r="B822" s="44"/>
      <c r="C822" s="45"/>
      <c r="D822" s="45"/>
      <c r="E822" s="45"/>
      <c r="F822" s="46"/>
      <c r="G822" s="45"/>
      <c r="H822" s="46"/>
      <c r="I822" s="45"/>
      <c r="J822" s="46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</row>
    <row r="823">
      <c r="A823" s="6"/>
      <c r="B823" s="44"/>
      <c r="C823" s="45"/>
      <c r="D823" s="45"/>
      <c r="E823" s="45"/>
      <c r="F823" s="46"/>
      <c r="G823" s="45"/>
      <c r="H823" s="46"/>
      <c r="I823" s="45"/>
      <c r="J823" s="46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</row>
    <row r="824">
      <c r="A824" s="6"/>
      <c r="B824" s="44"/>
      <c r="C824" s="45"/>
      <c r="D824" s="45"/>
      <c r="E824" s="45"/>
      <c r="F824" s="46"/>
      <c r="G824" s="45"/>
      <c r="H824" s="46"/>
      <c r="I824" s="45"/>
      <c r="J824" s="46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</row>
    <row r="825">
      <c r="A825" s="6"/>
      <c r="B825" s="44"/>
      <c r="C825" s="45"/>
      <c r="D825" s="45"/>
      <c r="E825" s="45"/>
      <c r="F825" s="46"/>
      <c r="G825" s="45"/>
      <c r="H825" s="46"/>
      <c r="I825" s="45"/>
      <c r="J825" s="46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</row>
    <row r="826">
      <c r="A826" s="6"/>
      <c r="B826" s="44"/>
      <c r="C826" s="45"/>
      <c r="D826" s="45"/>
      <c r="E826" s="45"/>
      <c r="F826" s="46"/>
      <c r="G826" s="45"/>
      <c r="H826" s="46"/>
      <c r="I826" s="45"/>
      <c r="J826" s="46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</row>
    <row r="827">
      <c r="A827" s="6"/>
      <c r="B827" s="44"/>
      <c r="C827" s="45"/>
      <c r="D827" s="45"/>
      <c r="E827" s="45"/>
      <c r="F827" s="46"/>
      <c r="G827" s="45"/>
      <c r="H827" s="46"/>
      <c r="I827" s="45"/>
      <c r="J827" s="46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</row>
    <row r="828">
      <c r="A828" s="6"/>
      <c r="B828" s="44"/>
      <c r="C828" s="45"/>
      <c r="D828" s="45"/>
      <c r="E828" s="45"/>
      <c r="F828" s="46"/>
      <c r="G828" s="45"/>
      <c r="H828" s="46"/>
      <c r="I828" s="45"/>
      <c r="J828" s="46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</row>
    <row r="829">
      <c r="A829" s="6"/>
      <c r="B829" s="44"/>
      <c r="C829" s="45"/>
      <c r="D829" s="45"/>
      <c r="E829" s="45"/>
      <c r="F829" s="46"/>
      <c r="G829" s="45"/>
      <c r="H829" s="46"/>
      <c r="I829" s="45"/>
      <c r="J829" s="46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</row>
    <row r="830">
      <c r="A830" s="6"/>
      <c r="B830" s="44"/>
      <c r="C830" s="45"/>
      <c r="D830" s="45"/>
      <c r="E830" s="45"/>
      <c r="F830" s="46"/>
      <c r="G830" s="45"/>
      <c r="H830" s="46"/>
      <c r="I830" s="45"/>
      <c r="J830" s="46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</row>
    <row r="831">
      <c r="A831" s="6"/>
      <c r="B831" s="44"/>
      <c r="C831" s="45"/>
      <c r="D831" s="45"/>
      <c r="E831" s="45"/>
      <c r="F831" s="46"/>
      <c r="G831" s="45"/>
      <c r="H831" s="46"/>
      <c r="I831" s="45"/>
      <c r="J831" s="46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</row>
    <row r="832">
      <c r="A832" s="6"/>
      <c r="B832" s="44"/>
      <c r="C832" s="45"/>
      <c r="D832" s="45"/>
      <c r="E832" s="45"/>
      <c r="F832" s="46"/>
      <c r="G832" s="45"/>
      <c r="H832" s="46"/>
      <c r="I832" s="45"/>
      <c r="J832" s="46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</row>
    <row r="833">
      <c r="A833" s="6"/>
      <c r="B833" s="44"/>
      <c r="C833" s="45"/>
      <c r="D833" s="45"/>
      <c r="E833" s="45"/>
      <c r="F833" s="46"/>
      <c r="G833" s="45"/>
      <c r="H833" s="46"/>
      <c r="I833" s="45"/>
      <c r="J833" s="46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</row>
    <row r="834">
      <c r="A834" s="6"/>
      <c r="B834" s="44"/>
      <c r="C834" s="45"/>
      <c r="D834" s="45"/>
      <c r="E834" s="45"/>
      <c r="F834" s="46"/>
      <c r="G834" s="45"/>
      <c r="H834" s="46"/>
      <c r="I834" s="45"/>
      <c r="J834" s="46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</row>
    <row r="835">
      <c r="A835" s="6"/>
      <c r="B835" s="44"/>
      <c r="C835" s="45"/>
      <c r="D835" s="45"/>
      <c r="E835" s="45"/>
      <c r="F835" s="46"/>
      <c r="G835" s="45"/>
      <c r="H835" s="46"/>
      <c r="I835" s="45"/>
      <c r="J835" s="46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</row>
    <row r="836">
      <c r="A836" s="6"/>
      <c r="B836" s="44"/>
      <c r="C836" s="45"/>
      <c r="D836" s="45"/>
      <c r="E836" s="45"/>
      <c r="F836" s="46"/>
      <c r="G836" s="45"/>
      <c r="H836" s="46"/>
      <c r="I836" s="45"/>
      <c r="J836" s="46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</row>
    <row r="837">
      <c r="A837" s="6"/>
      <c r="B837" s="44"/>
      <c r="C837" s="45"/>
      <c r="D837" s="45"/>
      <c r="E837" s="45"/>
      <c r="F837" s="46"/>
      <c r="G837" s="45"/>
      <c r="H837" s="46"/>
      <c r="I837" s="45"/>
      <c r="J837" s="46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</row>
    <row r="838">
      <c r="A838" s="6"/>
      <c r="B838" s="44"/>
      <c r="C838" s="45"/>
      <c r="D838" s="45"/>
      <c r="E838" s="45"/>
      <c r="F838" s="46"/>
      <c r="G838" s="45"/>
      <c r="H838" s="46"/>
      <c r="I838" s="45"/>
      <c r="J838" s="46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</row>
    <row r="839">
      <c r="A839" s="6"/>
      <c r="B839" s="44"/>
      <c r="C839" s="45"/>
      <c r="D839" s="45"/>
      <c r="E839" s="45"/>
      <c r="F839" s="46"/>
      <c r="G839" s="45"/>
      <c r="H839" s="46"/>
      <c r="I839" s="45"/>
      <c r="J839" s="46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</row>
    <row r="840">
      <c r="A840" s="6"/>
      <c r="B840" s="44"/>
      <c r="C840" s="45"/>
      <c r="D840" s="45"/>
      <c r="E840" s="45"/>
      <c r="F840" s="46"/>
      <c r="G840" s="45"/>
      <c r="H840" s="46"/>
      <c r="I840" s="45"/>
      <c r="J840" s="46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</row>
    <row r="841">
      <c r="A841" s="6"/>
      <c r="B841" s="44"/>
      <c r="C841" s="45"/>
      <c r="D841" s="45"/>
      <c r="E841" s="45"/>
      <c r="F841" s="46"/>
      <c r="G841" s="45"/>
      <c r="H841" s="46"/>
      <c r="I841" s="45"/>
      <c r="J841" s="46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</row>
    <row r="842">
      <c r="A842" s="6"/>
      <c r="B842" s="44"/>
      <c r="C842" s="45"/>
      <c r="D842" s="45"/>
      <c r="E842" s="45"/>
      <c r="F842" s="46"/>
      <c r="G842" s="45"/>
      <c r="H842" s="46"/>
      <c r="I842" s="45"/>
      <c r="J842" s="46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</row>
    <row r="843">
      <c r="A843" s="6"/>
      <c r="B843" s="44"/>
      <c r="C843" s="45"/>
      <c r="D843" s="45"/>
      <c r="E843" s="45"/>
      <c r="F843" s="46"/>
      <c r="G843" s="45"/>
      <c r="H843" s="46"/>
      <c r="I843" s="45"/>
      <c r="J843" s="46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</row>
    <row r="844">
      <c r="A844" s="6"/>
      <c r="B844" s="44"/>
      <c r="C844" s="45"/>
      <c r="D844" s="45"/>
      <c r="E844" s="45"/>
      <c r="F844" s="46"/>
      <c r="G844" s="45"/>
      <c r="H844" s="46"/>
      <c r="I844" s="45"/>
      <c r="J844" s="46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</row>
    <row r="845">
      <c r="A845" s="6"/>
      <c r="B845" s="44"/>
      <c r="C845" s="45"/>
      <c r="D845" s="45"/>
      <c r="E845" s="45"/>
      <c r="F845" s="46"/>
      <c r="G845" s="45"/>
      <c r="H845" s="46"/>
      <c r="I845" s="45"/>
      <c r="J845" s="46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</row>
    <row r="846">
      <c r="A846" s="6"/>
      <c r="B846" s="44"/>
      <c r="C846" s="45"/>
      <c r="D846" s="45"/>
      <c r="E846" s="45"/>
      <c r="F846" s="46"/>
      <c r="G846" s="45"/>
      <c r="H846" s="46"/>
      <c r="I846" s="45"/>
      <c r="J846" s="46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</row>
    <row r="847">
      <c r="A847" s="6"/>
      <c r="B847" s="44"/>
      <c r="C847" s="45"/>
      <c r="D847" s="45"/>
      <c r="E847" s="45"/>
      <c r="F847" s="46"/>
      <c r="G847" s="45"/>
      <c r="H847" s="46"/>
      <c r="I847" s="45"/>
      <c r="J847" s="46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</row>
    <row r="848">
      <c r="A848" s="6"/>
      <c r="B848" s="44"/>
      <c r="C848" s="45"/>
      <c r="D848" s="45"/>
      <c r="E848" s="45"/>
      <c r="F848" s="46"/>
      <c r="G848" s="45"/>
      <c r="H848" s="46"/>
      <c r="I848" s="45"/>
      <c r="J848" s="46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</row>
    <row r="849">
      <c r="A849" s="6"/>
      <c r="B849" s="44"/>
      <c r="C849" s="45"/>
      <c r="D849" s="45"/>
      <c r="E849" s="45"/>
      <c r="F849" s="46"/>
      <c r="G849" s="45"/>
      <c r="H849" s="46"/>
      <c r="I849" s="45"/>
      <c r="J849" s="46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</row>
    <row r="850">
      <c r="A850" s="6"/>
      <c r="B850" s="44"/>
      <c r="C850" s="45"/>
      <c r="D850" s="45"/>
      <c r="E850" s="45"/>
      <c r="F850" s="46"/>
      <c r="G850" s="45"/>
      <c r="H850" s="46"/>
      <c r="I850" s="45"/>
      <c r="J850" s="46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</row>
    <row r="851">
      <c r="A851" s="6"/>
      <c r="B851" s="44"/>
      <c r="C851" s="45"/>
      <c r="D851" s="45"/>
      <c r="E851" s="45"/>
      <c r="F851" s="46"/>
      <c r="G851" s="45"/>
      <c r="H851" s="46"/>
      <c r="I851" s="45"/>
      <c r="J851" s="46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</row>
    <row r="852">
      <c r="A852" s="6"/>
      <c r="B852" s="44"/>
      <c r="C852" s="45"/>
      <c r="D852" s="45"/>
      <c r="E852" s="45"/>
      <c r="F852" s="46"/>
      <c r="G852" s="45"/>
      <c r="H852" s="46"/>
      <c r="I852" s="45"/>
      <c r="J852" s="46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</row>
    <row r="853">
      <c r="A853" s="6"/>
      <c r="B853" s="44"/>
      <c r="C853" s="45"/>
      <c r="D853" s="45"/>
      <c r="E853" s="45"/>
      <c r="F853" s="46"/>
      <c r="G853" s="45"/>
      <c r="H853" s="46"/>
      <c r="I853" s="45"/>
      <c r="J853" s="46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</row>
    <row r="854">
      <c r="A854" s="6"/>
      <c r="B854" s="44"/>
      <c r="C854" s="45"/>
      <c r="D854" s="45"/>
      <c r="E854" s="45"/>
      <c r="F854" s="46"/>
      <c r="G854" s="45"/>
      <c r="H854" s="46"/>
      <c r="I854" s="45"/>
      <c r="J854" s="46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</row>
    <row r="855">
      <c r="A855" s="6"/>
      <c r="B855" s="44"/>
      <c r="C855" s="45"/>
      <c r="D855" s="45"/>
      <c r="E855" s="45"/>
      <c r="F855" s="46"/>
      <c r="G855" s="45"/>
      <c r="H855" s="46"/>
      <c r="I855" s="45"/>
      <c r="J855" s="46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</row>
    <row r="856">
      <c r="A856" s="6"/>
      <c r="B856" s="44"/>
      <c r="C856" s="45"/>
      <c r="D856" s="45"/>
      <c r="E856" s="45"/>
      <c r="F856" s="46"/>
      <c r="G856" s="45"/>
      <c r="H856" s="46"/>
      <c r="I856" s="45"/>
      <c r="J856" s="46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</row>
    <row r="857">
      <c r="A857" s="6"/>
      <c r="B857" s="44"/>
      <c r="C857" s="45"/>
      <c r="D857" s="45"/>
      <c r="E857" s="45"/>
      <c r="F857" s="46"/>
      <c r="G857" s="45"/>
      <c r="H857" s="46"/>
      <c r="I857" s="45"/>
      <c r="J857" s="46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</row>
    <row r="858">
      <c r="A858" s="6"/>
      <c r="B858" s="44"/>
      <c r="C858" s="45"/>
      <c r="D858" s="45"/>
      <c r="E858" s="45"/>
      <c r="F858" s="46"/>
      <c r="G858" s="45"/>
      <c r="H858" s="46"/>
      <c r="I858" s="45"/>
      <c r="J858" s="46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</row>
    <row r="859">
      <c r="A859" s="6"/>
      <c r="B859" s="44"/>
      <c r="C859" s="45"/>
      <c r="D859" s="45"/>
      <c r="E859" s="45"/>
      <c r="F859" s="46"/>
      <c r="G859" s="45"/>
      <c r="H859" s="46"/>
      <c r="I859" s="45"/>
      <c r="J859" s="46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</row>
    <row r="860">
      <c r="A860" s="6"/>
      <c r="B860" s="44"/>
      <c r="C860" s="45"/>
      <c r="D860" s="45"/>
      <c r="E860" s="45"/>
      <c r="F860" s="46"/>
      <c r="G860" s="45"/>
      <c r="H860" s="46"/>
      <c r="I860" s="45"/>
      <c r="J860" s="46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</row>
    <row r="861">
      <c r="A861" s="6"/>
      <c r="B861" s="44"/>
      <c r="C861" s="45"/>
      <c r="D861" s="45"/>
      <c r="E861" s="45"/>
      <c r="F861" s="46"/>
      <c r="G861" s="45"/>
      <c r="H861" s="46"/>
      <c r="I861" s="45"/>
      <c r="J861" s="46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</row>
    <row r="862">
      <c r="A862" s="6"/>
      <c r="B862" s="44"/>
      <c r="C862" s="45"/>
      <c r="D862" s="45"/>
      <c r="E862" s="45"/>
      <c r="F862" s="46"/>
      <c r="G862" s="45"/>
      <c r="H862" s="46"/>
      <c r="I862" s="45"/>
      <c r="J862" s="46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</row>
    <row r="863">
      <c r="A863" s="6"/>
      <c r="B863" s="44"/>
      <c r="C863" s="45"/>
      <c r="D863" s="45"/>
      <c r="E863" s="45"/>
      <c r="F863" s="46"/>
      <c r="G863" s="45"/>
      <c r="H863" s="46"/>
      <c r="I863" s="45"/>
      <c r="J863" s="46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</row>
    <row r="864">
      <c r="A864" s="6"/>
      <c r="B864" s="44"/>
      <c r="C864" s="45"/>
      <c r="D864" s="45"/>
      <c r="E864" s="45"/>
      <c r="F864" s="46"/>
      <c r="G864" s="45"/>
      <c r="H864" s="46"/>
      <c r="I864" s="45"/>
      <c r="J864" s="46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</row>
    <row r="865">
      <c r="A865" s="6"/>
      <c r="B865" s="44"/>
      <c r="C865" s="45"/>
      <c r="D865" s="45"/>
      <c r="E865" s="45"/>
      <c r="F865" s="46"/>
      <c r="G865" s="45"/>
      <c r="H865" s="46"/>
      <c r="I865" s="45"/>
      <c r="J865" s="46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</row>
    <row r="866">
      <c r="A866" s="6"/>
      <c r="B866" s="44"/>
      <c r="C866" s="45"/>
      <c r="D866" s="45"/>
      <c r="E866" s="45"/>
      <c r="F866" s="46"/>
      <c r="G866" s="45"/>
      <c r="H866" s="46"/>
      <c r="I866" s="45"/>
      <c r="J866" s="46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</row>
    <row r="867">
      <c r="A867" s="6"/>
      <c r="B867" s="44"/>
      <c r="C867" s="45"/>
      <c r="D867" s="45"/>
      <c r="E867" s="45"/>
      <c r="F867" s="46"/>
      <c r="G867" s="45"/>
      <c r="H867" s="46"/>
      <c r="I867" s="45"/>
      <c r="J867" s="46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</row>
    <row r="868">
      <c r="A868" s="6"/>
      <c r="B868" s="44"/>
      <c r="C868" s="45"/>
      <c r="D868" s="45"/>
      <c r="E868" s="45"/>
      <c r="F868" s="46"/>
      <c r="G868" s="45"/>
      <c r="H868" s="46"/>
      <c r="I868" s="45"/>
      <c r="J868" s="46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</row>
    <row r="869">
      <c r="A869" s="6"/>
      <c r="B869" s="44"/>
      <c r="C869" s="45"/>
      <c r="D869" s="45"/>
      <c r="E869" s="45"/>
      <c r="F869" s="46"/>
      <c r="G869" s="45"/>
      <c r="H869" s="46"/>
      <c r="I869" s="45"/>
      <c r="J869" s="46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</row>
    <row r="870">
      <c r="A870" s="6"/>
      <c r="B870" s="44"/>
      <c r="C870" s="45"/>
      <c r="D870" s="45"/>
      <c r="E870" s="45"/>
      <c r="F870" s="46"/>
      <c r="G870" s="45"/>
      <c r="H870" s="46"/>
      <c r="I870" s="45"/>
      <c r="J870" s="46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</row>
    <row r="871">
      <c r="A871" s="6"/>
      <c r="B871" s="44"/>
      <c r="C871" s="45"/>
      <c r="D871" s="45"/>
      <c r="E871" s="45"/>
      <c r="F871" s="46"/>
      <c r="G871" s="45"/>
      <c r="H871" s="46"/>
      <c r="I871" s="45"/>
      <c r="J871" s="46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</row>
    <row r="872">
      <c r="A872" s="6"/>
      <c r="B872" s="44"/>
      <c r="C872" s="45"/>
      <c r="D872" s="45"/>
      <c r="E872" s="45"/>
      <c r="F872" s="46"/>
      <c r="G872" s="45"/>
      <c r="H872" s="46"/>
      <c r="I872" s="45"/>
      <c r="J872" s="46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</row>
    <row r="873">
      <c r="A873" s="6"/>
      <c r="B873" s="44"/>
      <c r="C873" s="45"/>
      <c r="D873" s="45"/>
      <c r="E873" s="45"/>
      <c r="F873" s="46"/>
      <c r="G873" s="45"/>
      <c r="H873" s="46"/>
      <c r="I873" s="45"/>
      <c r="J873" s="46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</row>
    <row r="874">
      <c r="A874" s="6"/>
      <c r="B874" s="44"/>
      <c r="C874" s="45"/>
      <c r="D874" s="45"/>
      <c r="E874" s="45"/>
      <c r="F874" s="46"/>
      <c r="G874" s="45"/>
      <c r="H874" s="46"/>
      <c r="I874" s="45"/>
      <c r="J874" s="46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</row>
    <row r="875">
      <c r="A875" s="6"/>
      <c r="B875" s="44"/>
      <c r="C875" s="45"/>
      <c r="D875" s="45"/>
      <c r="E875" s="45"/>
      <c r="F875" s="46"/>
      <c r="G875" s="45"/>
      <c r="H875" s="46"/>
      <c r="I875" s="45"/>
      <c r="J875" s="46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</row>
    <row r="876">
      <c r="A876" s="6"/>
      <c r="B876" s="44"/>
      <c r="C876" s="45"/>
      <c r="D876" s="45"/>
      <c r="E876" s="45"/>
      <c r="F876" s="46"/>
      <c r="G876" s="45"/>
      <c r="H876" s="46"/>
      <c r="I876" s="45"/>
      <c r="J876" s="46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</row>
    <row r="877">
      <c r="A877" s="6"/>
      <c r="B877" s="44"/>
      <c r="C877" s="45"/>
      <c r="D877" s="45"/>
      <c r="E877" s="45"/>
      <c r="F877" s="46"/>
      <c r="G877" s="45"/>
      <c r="H877" s="46"/>
      <c r="I877" s="45"/>
      <c r="J877" s="46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</row>
    <row r="878">
      <c r="A878" s="6"/>
      <c r="B878" s="44"/>
      <c r="C878" s="45"/>
      <c r="D878" s="45"/>
      <c r="E878" s="45"/>
      <c r="F878" s="46"/>
      <c r="G878" s="45"/>
      <c r="H878" s="46"/>
      <c r="I878" s="45"/>
      <c r="J878" s="46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</row>
    <row r="879">
      <c r="A879" s="6"/>
      <c r="B879" s="44"/>
      <c r="C879" s="45"/>
      <c r="D879" s="45"/>
      <c r="E879" s="45"/>
      <c r="F879" s="46"/>
      <c r="G879" s="45"/>
      <c r="H879" s="46"/>
      <c r="I879" s="45"/>
      <c r="J879" s="46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</row>
    <row r="880">
      <c r="A880" s="6"/>
      <c r="B880" s="44"/>
      <c r="C880" s="45"/>
      <c r="D880" s="45"/>
      <c r="E880" s="45"/>
      <c r="F880" s="46"/>
      <c r="G880" s="45"/>
      <c r="H880" s="46"/>
      <c r="I880" s="45"/>
      <c r="J880" s="46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</row>
    <row r="881">
      <c r="A881" s="6"/>
      <c r="B881" s="44"/>
      <c r="C881" s="45"/>
      <c r="D881" s="45"/>
      <c r="E881" s="45"/>
      <c r="F881" s="46"/>
      <c r="G881" s="45"/>
      <c r="H881" s="46"/>
      <c r="I881" s="45"/>
      <c r="J881" s="46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</row>
    <row r="882">
      <c r="A882" s="6"/>
      <c r="B882" s="44"/>
      <c r="C882" s="45"/>
      <c r="D882" s="45"/>
      <c r="E882" s="45"/>
      <c r="F882" s="46"/>
      <c r="G882" s="45"/>
      <c r="H882" s="46"/>
      <c r="I882" s="45"/>
      <c r="J882" s="46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</row>
    <row r="883">
      <c r="A883" s="6"/>
      <c r="B883" s="44"/>
      <c r="C883" s="45"/>
      <c r="D883" s="45"/>
      <c r="E883" s="45"/>
      <c r="F883" s="46"/>
      <c r="G883" s="45"/>
      <c r="H883" s="46"/>
      <c r="I883" s="45"/>
      <c r="J883" s="46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</row>
    <row r="884">
      <c r="A884" s="6"/>
      <c r="B884" s="44"/>
      <c r="C884" s="45"/>
      <c r="D884" s="45"/>
      <c r="E884" s="45"/>
      <c r="F884" s="46"/>
      <c r="G884" s="45"/>
      <c r="H884" s="46"/>
      <c r="I884" s="45"/>
      <c r="J884" s="46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</row>
    <row r="885">
      <c r="A885" s="6"/>
      <c r="B885" s="44"/>
      <c r="C885" s="45"/>
      <c r="D885" s="45"/>
      <c r="E885" s="45"/>
      <c r="F885" s="46"/>
      <c r="G885" s="45"/>
      <c r="H885" s="46"/>
      <c r="I885" s="45"/>
      <c r="J885" s="46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</row>
    <row r="886">
      <c r="A886" s="6"/>
      <c r="B886" s="44"/>
      <c r="C886" s="45"/>
      <c r="D886" s="45"/>
      <c r="E886" s="45"/>
      <c r="F886" s="46"/>
      <c r="G886" s="45"/>
      <c r="H886" s="46"/>
      <c r="I886" s="45"/>
      <c r="J886" s="46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</row>
    <row r="887">
      <c r="A887" s="6"/>
      <c r="B887" s="44"/>
      <c r="C887" s="45"/>
      <c r="D887" s="45"/>
      <c r="E887" s="45"/>
      <c r="F887" s="46"/>
      <c r="G887" s="45"/>
      <c r="H887" s="46"/>
      <c r="I887" s="45"/>
      <c r="J887" s="46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</row>
    <row r="888">
      <c r="A888" s="6"/>
      <c r="B888" s="44"/>
      <c r="C888" s="45"/>
      <c r="D888" s="45"/>
      <c r="E888" s="45"/>
      <c r="F888" s="46"/>
      <c r="G888" s="45"/>
      <c r="H888" s="46"/>
      <c r="I888" s="45"/>
      <c r="J888" s="46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</row>
    <row r="889">
      <c r="A889" s="6"/>
      <c r="B889" s="44"/>
      <c r="C889" s="45"/>
      <c r="D889" s="45"/>
      <c r="E889" s="45"/>
      <c r="F889" s="46"/>
      <c r="G889" s="45"/>
      <c r="H889" s="46"/>
      <c r="I889" s="45"/>
      <c r="J889" s="46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</row>
    <row r="890">
      <c r="A890" s="6"/>
      <c r="B890" s="44"/>
      <c r="C890" s="45"/>
      <c r="D890" s="45"/>
      <c r="E890" s="45"/>
      <c r="F890" s="46"/>
      <c r="G890" s="45"/>
      <c r="H890" s="46"/>
      <c r="I890" s="45"/>
      <c r="J890" s="46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</row>
    <row r="891">
      <c r="A891" s="6"/>
      <c r="B891" s="44"/>
      <c r="C891" s="45"/>
      <c r="D891" s="45"/>
      <c r="E891" s="45"/>
      <c r="F891" s="46"/>
      <c r="G891" s="45"/>
      <c r="H891" s="46"/>
      <c r="I891" s="45"/>
      <c r="J891" s="46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</row>
    <row r="892">
      <c r="A892" s="6"/>
      <c r="B892" s="44"/>
      <c r="C892" s="45"/>
      <c r="D892" s="45"/>
      <c r="E892" s="45"/>
      <c r="F892" s="46"/>
      <c r="G892" s="45"/>
      <c r="H892" s="46"/>
      <c r="I892" s="45"/>
      <c r="J892" s="46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</row>
    <row r="893">
      <c r="A893" s="6"/>
      <c r="B893" s="44"/>
      <c r="C893" s="45"/>
      <c r="D893" s="45"/>
      <c r="E893" s="45"/>
      <c r="F893" s="46"/>
      <c r="G893" s="45"/>
      <c r="H893" s="46"/>
      <c r="I893" s="45"/>
      <c r="J893" s="46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</row>
    <row r="894">
      <c r="A894" s="6"/>
      <c r="B894" s="44"/>
      <c r="C894" s="45"/>
      <c r="D894" s="45"/>
      <c r="E894" s="45"/>
      <c r="F894" s="46"/>
      <c r="G894" s="45"/>
      <c r="H894" s="46"/>
      <c r="I894" s="45"/>
      <c r="J894" s="46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</row>
    <row r="895">
      <c r="A895" s="6"/>
      <c r="B895" s="44"/>
      <c r="C895" s="45"/>
      <c r="D895" s="45"/>
      <c r="E895" s="45"/>
      <c r="F895" s="46"/>
      <c r="G895" s="45"/>
      <c r="H895" s="46"/>
      <c r="I895" s="45"/>
      <c r="J895" s="46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</row>
    <row r="896">
      <c r="A896" s="6"/>
      <c r="B896" s="44"/>
      <c r="C896" s="45"/>
      <c r="D896" s="45"/>
      <c r="E896" s="45"/>
      <c r="F896" s="46"/>
      <c r="G896" s="45"/>
      <c r="H896" s="46"/>
      <c r="I896" s="45"/>
      <c r="J896" s="46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</row>
    <row r="897">
      <c r="A897" s="6"/>
      <c r="B897" s="44"/>
      <c r="C897" s="45"/>
      <c r="D897" s="45"/>
      <c r="E897" s="45"/>
      <c r="F897" s="46"/>
      <c r="G897" s="45"/>
      <c r="H897" s="46"/>
      <c r="I897" s="45"/>
      <c r="J897" s="46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</row>
    <row r="898">
      <c r="A898" s="6"/>
      <c r="B898" s="44"/>
      <c r="C898" s="45"/>
      <c r="D898" s="45"/>
      <c r="E898" s="45"/>
      <c r="F898" s="46"/>
      <c r="G898" s="45"/>
      <c r="H898" s="46"/>
      <c r="I898" s="45"/>
      <c r="J898" s="46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</row>
    <row r="899">
      <c r="A899" s="6"/>
      <c r="B899" s="44"/>
      <c r="C899" s="45"/>
      <c r="D899" s="45"/>
      <c r="E899" s="45"/>
      <c r="F899" s="46"/>
      <c r="G899" s="45"/>
      <c r="H899" s="46"/>
      <c r="I899" s="45"/>
      <c r="J899" s="46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</row>
    <row r="900">
      <c r="A900" s="6"/>
      <c r="B900" s="44"/>
      <c r="C900" s="45"/>
      <c r="D900" s="45"/>
      <c r="E900" s="45"/>
      <c r="F900" s="46"/>
      <c r="G900" s="45"/>
      <c r="H900" s="46"/>
      <c r="I900" s="45"/>
      <c r="J900" s="46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</row>
    <row r="901">
      <c r="A901" s="6"/>
      <c r="B901" s="44"/>
      <c r="C901" s="45"/>
      <c r="D901" s="45"/>
      <c r="E901" s="45"/>
      <c r="F901" s="46"/>
      <c r="G901" s="45"/>
      <c r="H901" s="46"/>
      <c r="I901" s="45"/>
      <c r="J901" s="46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</row>
    <row r="902">
      <c r="A902" s="6"/>
      <c r="B902" s="44"/>
      <c r="C902" s="45"/>
      <c r="D902" s="45"/>
      <c r="E902" s="45"/>
      <c r="F902" s="46"/>
      <c r="G902" s="45"/>
      <c r="H902" s="46"/>
      <c r="I902" s="45"/>
      <c r="J902" s="46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</row>
    <row r="903">
      <c r="A903" s="6"/>
      <c r="B903" s="44"/>
      <c r="C903" s="45"/>
      <c r="D903" s="45"/>
      <c r="E903" s="45"/>
      <c r="F903" s="46"/>
      <c r="G903" s="45"/>
      <c r="H903" s="46"/>
      <c r="I903" s="45"/>
      <c r="J903" s="46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</row>
    <row r="904">
      <c r="A904" s="6"/>
      <c r="B904" s="44"/>
      <c r="C904" s="45"/>
      <c r="D904" s="45"/>
      <c r="E904" s="45"/>
      <c r="F904" s="46"/>
      <c r="G904" s="45"/>
      <c r="H904" s="46"/>
      <c r="I904" s="45"/>
      <c r="J904" s="46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</row>
    <row r="905">
      <c r="A905" s="6"/>
      <c r="B905" s="44"/>
      <c r="C905" s="45"/>
      <c r="D905" s="45"/>
      <c r="E905" s="45"/>
      <c r="F905" s="46"/>
      <c r="G905" s="45"/>
      <c r="H905" s="46"/>
      <c r="I905" s="45"/>
      <c r="J905" s="46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</row>
    <row r="906">
      <c r="A906" s="6"/>
      <c r="B906" s="44"/>
      <c r="C906" s="45"/>
      <c r="D906" s="45"/>
      <c r="E906" s="45"/>
      <c r="F906" s="46"/>
      <c r="G906" s="45"/>
      <c r="H906" s="46"/>
      <c r="I906" s="45"/>
      <c r="J906" s="46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</row>
    <row r="907">
      <c r="A907" s="6"/>
      <c r="B907" s="44"/>
      <c r="C907" s="45"/>
      <c r="D907" s="45"/>
      <c r="E907" s="45"/>
      <c r="F907" s="46"/>
      <c r="G907" s="45"/>
      <c r="H907" s="46"/>
      <c r="I907" s="45"/>
      <c r="J907" s="46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</row>
    <row r="908">
      <c r="A908" s="6"/>
      <c r="B908" s="44"/>
      <c r="C908" s="45"/>
      <c r="D908" s="45"/>
      <c r="E908" s="45"/>
      <c r="F908" s="46"/>
      <c r="G908" s="45"/>
      <c r="H908" s="46"/>
      <c r="I908" s="45"/>
      <c r="J908" s="46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</row>
    <row r="909">
      <c r="A909" s="6"/>
      <c r="B909" s="44"/>
      <c r="C909" s="45"/>
      <c r="D909" s="45"/>
      <c r="E909" s="45"/>
      <c r="F909" s="46"/>
      <c r="G909" s="45"/>
      <c r="H909" s="46"/>
      <c r="I909" s="45"/>
      <c r="J909" s="46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</row>
    <row r="910">
      <c r="A910" s="6"/>
      <c r="B910" s="44"/>
      <c r="C910" s="45"/>
      <c r="D910" s="45"/>
      <c r="E910" s="45"/>
      <c r="F910" s="46"/>
      <c r="G910" s="45"/>
      <c r="H910" s="46"/>
      <c r="I910" s="45"/>
      <c r="J910" s="46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</row>
    <row r="911">
      <c r="A911" s="6"/>
      <c r="B911" s="44"/>
      <c r="C911" s="45"/>
      <c r="D911" s="45"/>
      <c r="E911" s="45"/>
      <c r="F911" s="46"/>
      <c r="G911" s="45"/>
      <c r="H911" s="46"/>
      <c r="I911" s="45"/>
      <c r="J911" s="46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</row>
    <row r="912">
      <c r="A912" s="6"/>
      <c r="B912" s="44"/>
      <c r="C912" s="45"/>
      <c r="D912" s="45"/>
      <c r="E912" s="45"/>
      <c r="F912" s="46"/>
      <c r="G912" s="45"/>
      <c r="H912" s="46"/>
      <c r="I912" s="45"/>
      <c r="J912" s="46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</row>
    <row r="913">
      <c r="A913" s="6"/>
      <c r="B913" s="44"/>
      <c r="C913" s="45"/>
      <c r="D913" s="45"/>
      <c r="E913" s="45"/>
      <c r="F913" s="46"/>
      <c r="G913" s="45"/>
      <c r="H913" s="46"/>
      <c r="I913" s="45"/>
      <c r="J913" s="46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</row>
    <row r="914">
      <c r="A914" s="6"/>
      <c r="B914" s="44"/>
      <c r="C914" s="45"/>
      <c r="D914" s="45"/>
      <c r="E914" s="45"/>
      <c r="F914" s="46"/>
      <c r="G914" s="45"/>
      <c r="H914" s="46"/>
      <c r="I914" s="45"/>
      <c r="J914" s="46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</row>
    <row r="915">
      <c r="A915" s="6"/>
      <c r="B915" s="44"/>
      <c r="C915" s="45"/>
      <c r="D915" s="45"/>
      <c r="E915" s="45"/>
      <c r="F915" s="46"/>
      <c r="G915" s="45"/>
      <c r="H915" s="46"/>
      <c r="I915" s="45"/>
      <c r="J915" s="46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</row>
    <row r="916">
      <c r="A916" s="6"/>
      <c r="B916" s="44"/>
      <c r="C916" s="45"/>
      <c r="D916" s="45"/>
      <c r="E916" s="45"/>
      <c r="F916" s="46"/>
      <c r="G916" s="45"/>
      <c r="H916" s="46"/>
      <c r="I916" s="45"/>
      <c r="J916" s="46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</row>
    <row r="917">
      <c r="A917" s="6"/>
      <c r="B917" s="44"/>
      <c r="C917" s="45"/>
      <c r="D917" s="45"/>
      <c r="E917" s="45"/>
      <c r="F917" s="46"/>
      <c r="G917" s="45"/>
      <c r="H917" s="46"/>
      <c r="I917" s="45"/>
      <c r="J917" s="46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</row>
    <row r="918">
      <c r="A918" s="6"/>
      <c r="B918" s="44"/>
      <c r="C918" s="45"/>
      <c r="D918" s="45"/>
      <c r="E918" s="45"/>
      <c r="F918" s="46"/>
      <c r="G918" s="45"/>
      <c r="H918" s="46"/>
      <c r="I918" s="45"/>
      <c r="J918" s="46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</row>
    <row r="919">
      <c r="A919" s="6"/>
      <c r="B919" s="44"/>
      <c r="C919" s="45"/>
      <c r="D919" s="45"/>
      <c r="E919" s="45"/>
      <c r="F919" s="46"/>
      <c r="G919" s="45"/>
      <c r="H919" s="46"/>
      <c r="I919" s="45"/>
      <c r="J919" s="46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</row>
    <row r="920">
      <c r="A920" s="6"/>
      <c r="B920" s="44"/>
      <c r="C920" s="45"/>
      <c r="D920" s="45"/>
      <c r="E920" s="45"/>
      <c r="F920" s="46"/>
      <c r="G920" s="45"/>
      <c r="H920" s="46"/>
      <c r="I920" s="45"/>
      <c r="J920" s="46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</row>
    <row r="921">
      <c r="A921" s="6"/>
      <c r="B921" s="44"/>
      <c r="C921" s="45"/>
      <c r="D921" s="45"/>
      <c r="E921" s="45"/>
      <c r="F921" s="46"/>
      <c r="G921" s="45"/>
      <c r="H921" s="46"/>
      <c r="I921" s="45"/>
      <c r="J921" s="46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</row>
    <row r="922">
      <c r="A922" s="6"/>
      <c r="B922" s="44"/>
      <c r="C922" s="45"/>
      <c r="D922" s="45"/>
      <c r="E922" s="45"/>
      <c r="F922" s="46"/>
      <c r="G922" s="45"/>
      <c r="H922" s="46"/>
      <c r="I922" s="45"/>
      <c r="J922" s="46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</row>
    <row r="923">
      <c r="A923" s="6"/>
      <c r="B923" s="44"/>
      <c r="C923" s="45"/>
      <c r="D923" s="45"/>
      <c r="E923" s="45"/>
      <c r="F923" s="46"/>
      <c r="G923" s="45"/>
      <c r="H923" s="46"/>
      <c r="I923" s="45"/>
      <c r="J923" s="46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</row>
    <row r="924">
      <c r="A924" s="6"/>
      <c r="B924" s="44"/>
      <c r="C924" s="45"/>
      <c r="D924" s="45"/>
      <c r="E924" s="45"/>
      <c r="F924" s="46"/>
      <c r="G924" s="45"/>
      <c r="H924" s="46"/>
      <c r="I924" s="45"/>
      <c r="J924" s="46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</row>
    <row r="925">
      <c r="A925" s="6"/>
      <c r="B925" s="44"/>
      <c r="C925" s="45"/>
      <c r="D925" s="45"/>
      <c r="E925" s="45"/>
      <c r="F925" s="46"/>
      <c r="G925" s="45"/>
      <c r="H925" s="46"/>
      <c r="I925" s="45"/>
      <c r="J925" s="46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</row>
    <row r="926">
      <c r="A926" s="6"/>
      <c r="B926" s="44"/>
      <c r="C926" s="45"/>
      <c r="D926" s="45"/>
      <c r="E926" s="45"/>
      <c r="F926" s="46"/>
      <c r="G926" s="45"/>
      <c r="H926" s="46"/>
      <c r="I926" s="45"/>
      <c r="J926" s="46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</row>
    <row r="927">
      <c r="A927" s="6"/>
      <c r="B927" s="44"/>
      <c r="C927" s="45"/>
      <c r="D927" s="45"/>
      <c r="E927" s="45"/>
      <c r="F927" s="46"/>
      <c r="G927" s="45"/>
      <c r="H927" s="46"/>
      <c r="I927" s="45"/>
      <c r="J927" s="46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</row>
    <row r="928">
      <c r="A928" s="6"/>
      <c r="B928" s="44"/>
      <c r="C928" s="45"/>
      <c r="D928" s="45"/>
      <c r="E928" s="45"/>
      <c r="F928" s="46"/>
      <c r="G928" s="45"/>
      <c r="H928" s="46"/>
      <c r="I928" s="45"/>
      <c r="J928" s="46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</row>
    <row r="929">
      <c r="A929" s="6"/>
      <c r="B929" s="44"/>
      <c r="C929" s="45"/>
      <c r="D929" s="45"/>
      <c r="E929" s="45"/>
      <c r="F929" s="46"/>
      <c r="G929" s="45"/>
      <c r="H929" s="46"/>
      <c r="I929" s="45"/>
      <c r="J929" s="46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</row>
    <row r="930">
      <c r="A930" s="6"/>
      <c r="B930" s="44"/>
      <c r="C930" s="45"/>
      <c r="D930" s="45"/>
      <c r="E930" s="45"/>
      <c r="F930" s="46"/>
      <c r="G930" s="45"/>
      <c r="H930" s="46"/>
      <c r="I930" s="45"/>
      <c r="J930" s="46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</row>
    <row r="931">
      <c r="A931" s="6"/>
      <c r="B931" s="44"/>
      <c r="C931" s="45"/>
      <c r="D931" s="45"/>
      <c r="E931" s="45"/>
      <c r="F931" s="46"/>
      <c r="G931" s="45"/>
      <c r="H931" s="46"/>
      <c r="I931" s="45"/>
      <c r="J931" s="46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</row>
    <row r="932">
      <c r="A932" s="6"/>
      <c r="B932" s="44"/>
      <c r="C932" s="45"/>
      <c r="D932" s="45"/>
      <c r="E932" s="45"/>
      <c r="F932" s="46"/>
      <c r="G932" s="45"/>
      <c r="H932" s="46"/>
      <c r="I932" s="45"/>
      <c r="J932" s="46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</row>
    <row r="933">
      <c r="A933" s="6"/>
      <c r="B933" s="44"/>
      <c r="C933" s="45"/>
      <c r="D933" s="45"/>
      <c r="E933" s="45"/>
      <c r="F933" s="46"/>
      <c r="G933" s="45"/>
      <c r="H933" s="46"/>
      <c r="I933" s="45"/>
      <c r="J933" s="46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</row>
    <row r="934">
      <c r="A934" s="6"/>
      <c r="B934" s="44"/>
      <c r="C934" s="45"/>
      <c r="D934" s="45"/>
      <c r="E934" s="45"/>
      <c r="F934" s="46"/>
      <c r="G934" s="45"/>
      <c r="H934" s="46"/>
      <c r="I934" s="45"/>
      <c r="J934" s="46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</row>
    <row r="935">
      <c r="A935" s="6"/>
      <c r="B935" s="44"/>
      <c r="C935" s="45"/>
      <c r="D935" s="45"/>
      <c r="E935" s="45"/>
      <c r="F935" s="46"/>
      <c r="G935" s="45"/>
      <c r="H935" s="46"/>
      <c r="I935" s="45"/>
      <c r="J935" s="46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</row>
    <row r="936">
      <c r="A936" s="6"/>
      <c r="B936" s="44"/>
      <c r="C936" s="45"/>
      <c r="D936" s="45"/>
      <c r="E936" s="45"/>
      <c r="F936" s="46"/>
      <c r="G936" s="45"/>
      <c r="H936" s="46"/>
      <c r="I936" s="45"/>
      <c r="J936" s="46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</row>
    <row r="937">
      <c r="A937" s="6"/>
      <c r="B937" s="44"/>
      <c r="C937" s="45"/>
      <c r="D937" s="45"/>
      <c r="E937" s="45"/>
      <c r="F937" s="46"/>
      <c r="G937" s="45"/>
      <c r="H937" s="46"/>
      <c r="I937" s="45"/>
      <c r="J937" s="46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</row>
    <row r="938">
      <c r="A938" s="6"/>
      <c r="B938" s="44"/>
      <c r="C938" s="45"/>
      <c r="D938" s="45"/>
      <c r="E938" s="45"/>
      <c r="F938" s="46"/>
      <c r="G938" s="45"/>
      <c r="H938" s="46"/>
      <c r="I938" s="45"/>
      <c r="J938" s="46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</row>
    <row r="939">
      <c r="A939" s="6"/>
      <c r="B939" s="44"/>
      <c r="C939" s="45"/>
      <c r="D939" s="45"/>
      <c r="E939" s="45"/>
      <c r="F939" s="46"/>
      <c r="G939" s="45"/>
      <c r="H939" s="46"/>
      <c r="I939" s="45"/>
      <c r="J939" s="46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</row>
    <row r="940">
      <c r="A940" s="6"/>
      <c r="B940" s="44"/>
      <c r="C940" s="45"/>
      <c r="D940" s="45"/>
      <c r="E940" s="45"/>
      <c r="F940" s="46"/>
      <c r="G940" s="45"/>
      <c r="H940" s="46"/>
      <c r="I940" s="45"/>
      <c r="J940" s="46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</row>
    <row r="941">
      <c r="A941" s="6"/>
      <c r="B941" s="44"/>
      <c r="C941" s="45"/>
      <c r="D941" s="45"/>
      <c r="E941" s="45"/>
      <c r="F941" s="46"/>
      <c r="G941" s="45"/>
      <c r="H941" s="46"/>
      <c r="I941" s="45"/>
      <c r="J941" s="46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</row>
    <row r="942">
      <c r="A942" s="6"/>
      <c r="B942" s="44"/>
      <c r="C942" s="45"/>
      <c r="D942" s="45"/>
      <c r="E942" s="45"/>
      <c r="F942" s="46"/>
      <c r="G942" s="45"/>
      <c r="H942" s="46"/>
      <c r="I942" s="45"/>
      <c r="J942" s="46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</row>
    <row r="943">
      <c r="A943" s="6"/>
      <c r="B943" s="44"/>
      <c r="C943" s="45"/>
      <c r="D943" s="45"/>
      <c r="E943" s="45"/>
      <c r="F943" s="46"/>
      <c r="G943" s="45"/>
      <c r="H943" s="46"/>
      <c r="I943" s="45"/>
      <c r="J943" s="46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</row>
    <row r="944">
      <c r="A944" s="6"/>
      <c r="B944" s="44"/>
      <c r="C944" s="45"/>
      <c r="D944" s="45"/>
      <c r="E944" s="45"/>
      <c r="F944" s="46"/>
      <c r="G944" s="45"/>
      <c r="H944" s="46"/>
      <c r="I944" s="45"/>
      <c r="J944" s="46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</row>
    <row r="945">
      <c r="A945" s="6"/>
      <c r="B945" s="44"/>
      <c r="C945" s="45"/>
      <c r="D945" s="45"/>
      <c r="E945" s="45"/>
      <c r="F945" s="46"/>
      <c r="G945" s="45"/>
      <c r="H945" s="46"/>
      <c r="I945" s="45"/>
      <c r="J945" s="46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</row>
    <row r="946">
      <c r="A946" s="6"/>
      <c r="B946" s="44"/>
      <c r="C946" s="45"/>
      <c r="D946" s="45"/>
      <c r="E946" s="45"/>
      <c r="F946" s="46"/>
      <c r="G946" s="45"/>
      <c r="H946" s="46"/>
      <c r="I946" s="45"/>
      <c r="J946" s="46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</row>
    <row r="947">
      <c r="A947" s="6"/>
      <c r="B947" s="44"/>
      <c r="C947" s="45"/>
      <c r="D947" s="45"/>
      <c r="E947" s="45"/>
      <c r="F947" s="46"/>
      <c r="G947" s="45"/>
      <c r="H947" s="46"/>
      <c r="I947" s="45"/>
      <c r="J947" s="46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</row>
    <row r="948">
      <c r="A948" s="6"/>
      <c r="B948" s="44"/>
      <c r="C948" s="45"/>
      <c r="D948" s="45"/>
      <c r="E948" s="45"/>
      <c r="F948" s="46"/>
      <c r="G948" s="45"/>
      <c r="H948" s="46"/>
      <c r="I948" s="45"/>
      <c r="J948" s="46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</row>
    <row r="949">
      <c r="A949" s="6"/>
      <c r="B949" s="44"/>
      <c r="C949" s="45"/>
      <c r="D949" s="45"/>
      <c r="E949" s="45"/>
      <c r="F949" s="46"/>
      <c r="G949" s="45"/>
      <c r="H949" s="46"/>
      <c r="I949" s="45"/>
      <c r="J949" s="46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</row>
    <row r="950">
      <c r="A950" s="6"/>
      <c r="B950" s="44"/>
      <c r="C950" s="45"/>
      <c r="D950" s="45"/>
      <c r="E950" s="45"/>
      <c r="F950" s="46"/>
      <c r="G950" s="45"/>
      <c r="H950" s="46"/>
      <c r="I950" s="45"/>
      <c r="J950" s="46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</row>
    <row r="951">
      <c r="A951" s="6"/>
      <c r="B951" s="44"/>
      <c r="C951" s="45"/>
      <c r="D951" s="45"/>
      <c r="E951" s="45"/>
      <c r="F951" s="46"/>
      <c r="G951" s="45"/>
      <c r="H951" s="46"/>
      <c r="I951" s="45"/>
      <c r="J951" s="46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</row>
    <row r="952">
      <c r="A952" s="6"/>
      <c r="B952" s="44"/>
      <c r="C952" s="45"/>
      <c r="D952" s="45"/>
      <c r="E952" s="45"/>
      <c r="F952" s="46"/>
      <c r="G952" s="45"/>
      <c r="H952" s="46"/>
      <c r="I952" s="45"/>
      <c r="J952" s="46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</row>
    <row r="953">
      <c r="A953" s="6"/>
      <c r="B953" s="44"/>
      <c r="C953" s="45"/>
      <c r="D953" s="45"/>
      <c r="E953" s="45"/>
      <c r="F953" s="46"/>
      <c r="G953" s="45"/>
      <c r="H953" s="46"/>
      <c r="I953" s="45"/>
      <c r="J953" s="46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</row>
    <row r="954">
      <c r="A954" s="6"/>
      <c r="B954" s="44"/>
      <c r="C954" s="45"/>
      <c r="D954" s="45"/>
      <c r="E954" s="45"/>
      <c r="F954" s="46"/>
      <c r="G954" s="45"/>
      <c r="H954" s="46"/>
      <c r="I954" s="45"/>
      <c r="J954" s="46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</row>
    <row r="955">
      <c r="A955" s="6"/>
      <c r="B955" s="44"/>
      <c r="C955" s="45"/>
      <c r="D955" s="45"/>
      <c r="E955" s="45"/>
      <c r="F955" s="46"/>
      <c r="G955" s="45"/>
      <c r="H955" s="46"/>
      <c r="I955" s="45"/>
      <c r="J955" s="46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</row>
    <row r="956">
      <c r="A956" s="6"/>
      <c r="B956" s="44"/>
      <c r="C956" s="45"/>
      <c r="D956" s="45"/>
      <c r="E956" s="45"/>
      <c r="F956" s="46"/>
      <c r="G956" s="45"/>
      <c r="H956" s="46"/>
      <c r="I956" s="45"/>
      <c r="J956" s="46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</row>
    <row r="957">
      <c r="A957" s="6"/>
      <c r="B957" s="44"/>
      <c r="C957" s="45"/>
      <c r="D957" s="45"/>
      <c r="E957" s="45"/>
      <c r="F957" s="46"/>
      <c r="G957" s="45"/>
      <c r="H957" s="46"/>
      <c r="I957" s="45"/>
      <c r="J957" s="46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</row>
    <row r="958">
      <c r="A958" s="6"/>
      <c r="B958" s="44"/>
      <c r="C958" s="45"/>
      <c r="D958" s="45"/>
      <c r="E958" s="45"/>
      <c r="F958" s="46"/>
      <c r="G958" s="45"/>
      <c r="H958" s="46"/>
      <c r="I958" s="45"/>
      <c r="J958" s="46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</row>
    <row r="959">
      <c r="A959" s="6"/>
      <c r="B959" s="44"/>
      <c r="C959" s="45"/>
      <c r="D959" s="45"/>
      <c r="E959" s="45"/>
      <c r="F959" s="46"/>
      <c r="G959" s="45"/>
      <c r="H959" s="46"/>
      <c r="I959" s="45"/>
      <c r="J959" s="46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</row>
    <row r="960">
      <c r="A960" s="6"/>
      <c r="B960" s="44"/>
      <c r="C960" s="45"/>
      <c r="D960" s="45"/>
      <c r="E960" s="45"/>
      <c r="F960" s="46"/>
      <c r="G960" s="45"/>
      <c r="H960" s="46"/>
      <c r="I960" s="45"/>
      <c r="J960" s="46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</row>
    <row r="961">
      <c r="A961" s="6"/>
      <c r="B961" s="44"/>
      <c r="C961" s="45"/>
      <c r="D961" s="45"/>
      <c r="E961" s="45"/>
      <c r="F961" s="46"/>
      <c r="G961" s="45"/>
      <c r="H961" s="46"/>
      <c r="I961" s="45"/>
      <c r="J961" s="46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</row>
    <row r="962">
      <c r="A962" s="6"/>
      <c r="B962" s="44"/>
      <c r="C962" s="45"/>
      <c r="D962" s="45"/>
      <c r="E962" s="45"/>
      <c r="F962" s="46"/>
      <c r="G962" s="45"/>
      <c r="H962" s="46"/>
      <c r="I962" s="45"/>
      <c r="J962" s="46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</row>
    <row r="963">
      <c r="A963" s="6"/>
      <c r="B963" s="44"/>
      <c r="C963" s="45"/>
      <c r="D963" s="45"/>
      <c r="E963" s="45"/>
      <c r="F963" s="46"/>
      <c r="G963" s="45"/>
      <c r="H963" s="46"/>
      <c r="I963" s="45"/>
      <c r="J963" s="46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</row>
    <row r="964">
      <c r="A964" s="6"/>
      <c r="B964" s="44"/>
      <c r="C964" s="45"/>
      <c r="D964" s="45"/>
      <c r="E964" s="45"/>
      <c r="F964" s="46"/>
      <c r="G964" s="45"/>
      <c r="H964" s="46"/>
      <c r="I964" s="45"/>
      <c r="J964" s="46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</row>
    <row r="965">
      <c r="A965" s="6"/>
      <c r="B965" s="44"/>
      <c r="C965" s="45"/>
      <c r="D965" s="45"/>
      <c r="E965" s="45"/>
      <c r="F965" s="46"/>
      <c r="G965" s="45"/>
      <c r="H965" s="46"/>
      <c r="I965" s="45"/>
      <c r="J965" s="46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</row>
    <row r="966">
      <c r="A966" s="6"/>
      <c r="B966" s="44"/>
      <c r="C966" s="45"/>
      <c r="D966" s="45"/>
      <c r="E966" s="45"/>
      <c r="F966" s="46"/>
      <c r="G966" s="45"/>
      <c r="H966" s="46"/>
      <c r="I966" s="45"/>
      <c r="J966" s="46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</row>
    <row r="967">
      <c r="A967" s="6"/>
      <c r="B967" s="44"/>
      <c r="C967" s="45"/>
      <c r="D967" s="45"/>
      <c r="E967" s="45"/>
      <c r="F967" s="46"/>
      <c r="G967" s="45"/>
      <c r="H967" s="46"/>
      <c r="I967" s="45"/>
      <c r="J967" s="46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</row>
    <row r="968">
      <c r="A968" s="6"/>
      <c r="B968" s="44"/>
      <c r="C968" s="45"/>
      <c r="D968" s="45"/>
      <c r="E968" s="45"/>
      <c r="F968" s="46"/>
      <c r="G968" s="45"/>
      <c r="H968" s="46"/>
      <c r="I968" s="45"/>
      <c r="J968" s="46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</row>
    <row r="969">
      <c r="A969" s="6"/>
      <c r="B969" s="44"/>
      <c r="C969" s="45"/>
      <c r="D969" s="45"/>
      <c r="E969" s="45"/>
      <c r="F969" s="46"/>
      <c r="G969" s="45"/>
      <c r="H969" s="46"/>
      <c r="I969" s="45"/>
      <c r="J969" s="46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</row>
    <row r="970">
      <c r="A970" s="6"/>
      <c r="B970" s="44"/>
      <c r="C970" s="45"/>
      <c r="D970" s="45"/>
      <c r="E970" s="45"/>
      <c r="F970" s="46"/>
      <c r="G970" s="45"/>
      <c r="H970" s="46"/>
      <c r="I970" s="45"/>
      <c r="J970" s="46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</row>
    <row r="971">
      <c r="A971" s="6"/>
      <c r="B971" s="44"/>
      <c r="C971" s="45"/>
      <c r="D971" s="45"/>
      <c r="E971" s="45"/>
      <c r="F971" s="46"/>
      <c r="G971" s="45"/>
      <c r="H971" s="46"/>
      <c r="I971" s="45"/>
      <c r="J971" s="46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</row>
    <row r="972">
      <c r="A972" s="6"/>
      <c r="B972" s="44"/>
      <c r="C972" s="45"/>
      <c r="D972" s="45"/>
      <c r="E972" s="45"/>
      <c r="F972" s="46"/>
      <c r="G972" s="45"/>
      <c r="H972" s="46"/>
      <c r="I972" s="45"/>
      <c r="J972" s="46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</row>
    <row r="973">
      <c r="A973" s="6"/>
      <c r="B973" s="44"/>
      <c r="C973" s="45"/>
      <c r="D973" s="45"/>
      <c r="E973" s="45"/>
      <c r="F973" s="46"/>
      <c r="G973" s="45"/>
      <c r="H973" s="46"/>
      <c r="I973" s="45"/>
      <c r="J973" s="46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</row>
    <row r="974">
      <c r="A974" s="6"/>
      <c r="B974" s="44"/>
      <c r="C974" s="45"/>
      <c r="D974" s="45"/>
      <c r="E974" s="45"/>
      <c r="F974" s="46"/>
      <c r="G974" s="45"/>
      <c r="H974" s="46"/>
      <c r="I974" s="45"/>
      <c r="J974" s="46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</row>
    <row r="975">
      <c r="A975" s="6"/>
      <c r="B975" s="44"/>
      <c r="C975" s="45"/>
      <c r="D975" s="45"/>
      <c r="E975" s="45"/>
      <c r="F975" s="46"/>
      <c r="G975" s="45"/>
      <c r="H975" s="46"/>
      <c r="I975" s="45"/>
      <c r="J975" s="46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</row>
    <row r="976">
      <c r="A976" s="6"/>
      <c r="B976" s="44"/>
      <c r="C976" s="45"/>
      <c r="D976" s="45"/>
      <c r="E976" s="45"/>
      <c r="F976" s="46"/>
      <c r="G976" s="45"/>
      <c r="H976" s="46"/>
      <c r="I976" s="45"/>
      <c r="J976" s="46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</row>
    <row r="977">
      <c r="A977" s="6"/>
      <c r="B977" s="44"/>
      <c r="C977" s="45"/>
      <c r="D977" s="45"/>
      <c r="E977" s="45"/>
      <c r="F977" s="46"/>
      <c r="G977" s="45"/>
      <c r="H977" s="46"/>
      <c r="I977" s="45"/>
      <c r="J977" s="46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</row>
    <row r="978">
      <c r="A978" s="6"/>
      <c r="B978" s="44"/>
      <c r="C978" s="45"/>
      <c r="D978" s="45"/>
      <c r="E978" s="45"/>
      <c r="F978" s="46"/>
      <c r="G978" s="45"/>
      <c r="H978" s="46"/>
      <c r="I978" s="45"/>
      <c r="J978" s="46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</row>
    <row r="979">
      <c r="A979" s="6"/>
      <c r="B979" s="44"/>
      <c r="C979" s="45"/>
      <c r="D979" s="45"/>
      <c r="E979" s="45"/>
      <c r="F979" s="46"/>
      <c r="G979" s="45"/>
      <c r="H979" s="46"/>
      <c r="I979" s="45"/>
      <c r="J979" s="46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</row>
    <row r="980">
      <c r="A980" s="6"/>
      <c r="B980" s="44"/>
      <c r="C980" s="45"/>
      <c r="D980" s="45"/>
      <c r="E980" s="45"/>
      <c r="F980" s="46"/>
      <c r="G980" s="45"/>
      <c r="H980" s="46"/>
      <c r="I980" s="45"/>
      <c r="J980" s="46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</row>
    <row r="981">
      <c r="A981" s="6"/>
      <c r="B981" s="44"/>
      <c r="C981" s="45"/>
      <c r="D981" s="45"/>
      <c r="E981" s="45"/>
      <c r="F981" s="46"/>
      <c r="G981" s="45"/>
      <c r="H981" s="46"/>
      <c r="I981" s="45"/>
      <c r="J981" s="46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</row>
    <row r="982">
      <c r="A982" s="6"/>
      <c r="B982" s="44"/>
      <c r="C982" s="45"/>
      <c r="D982" s="45"/>
      <c r="E982" s="45"/>
      <c r="F982" s="46"/>
      <c r="G982" s="45"/>
      <c r="H982" s="46"/>
      <c r="I982" s="45"/>
      <c r="J982" s="46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</row>
    <row r="983">
      <c r="A983" s="6"/>
      <c r="B983" s="44"/>
      <c r="C983" s="45"/>
      <c r="D983" s="45"/>
      <c r="E983" s="45"/>
      <c r="F983" s="46"/>
      <c r="G983" s="45"/>
      <c r="H983" s="46"/>
      <c r="I983" s="45"/>
      <c r="J983" s="46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</row>
    <row r="984">
      <c r="A984" s="6"/>
      <c r="B984" s="44"/>
      <c r="C984" s="45"/>
      <c r="D984" s="45"/>
      <c r="E984" s="45"/>
      <c r="F984" s="46"/>
      <c r="G984" s="45"/>
      <c r="H984" s="46"/>
      <c r="I984" s="45"/>
      <c r="J984" s="46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</row>
    <row r="985">
      <c r="A985" s="6"/>
      <c r="B985" s="44"/>
      <c r="C985" s="45"/>
      <c r="D985" s="45"/>
      <c r="E985" s="45"/>
      <c r="F985" s="46"/>
      <c r="G985" s="45"/>
      <c r="H985" s="46"/>
      <c r="I985" s="45"/>
      <c r="J985" s="46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</row>
    <row r="986">
      <c r="A986" s="6"/>
      <c r="B986" s="44"/>
      <c r="C986" s="45"/>
      <c r="D986" s="45"/>
      <c r="E986" s="45"/>
      <c r="F986" s="46"/>
      <c r="G986" s="45"/>
      <c r="H986" s="46"/>
      <c r="I986" s="45"/>
      <c r="J986" s="46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</row>
    <row r="987">
      <c r="A987" s="6"/>
      <c r="B987" s="44"/>
      <c r="C987" s="45"/>
      <c r="D987" s="45"/>
      <c r="E987" s="45"/>
      <c r="F987" s="46"/>
      <c r="G987" s="45"/>
      <c r="H987" s="46"/>
      <c r="I987" s="45"/>
      <c r="J987" s="46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</row>
    <row r="988">
      <c r="A988" s="6"/>
      <c r="B988" s="44"/>
      <c r="C988" s="45"/>
      <c r="D988" s="45"/>
      <c r="E988" s="45"/>
      <c r="F988" s="46"/>
      <c r="G988" s="45"/>
      <c r="H988" s="46"/>
      <c r="I988" s="45"/>
      <c r="J988" s="46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</row>
    <row r="989">
      <c r="A989" s="6"/>
      <c r="B989" s="44"/>
      <c r="C989" s="45"/>
      <c r="D989" s="45"/>
      <c r="E989" s="45"/>
      <c r="F989" s="46"/>
      <c r="G989" s="45"/>
      <c r="H989" s="46"/>
      <c r="I989" s="45"/>
      <c r="J989" s="46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</row>
    <row r="990">
      <c r="A990" s="6"/>
      <c r="B990" s="44"/>
      <c r="C990" s="45"/>
      <c r="D990" s="45"/>
      <c r="E990" s="45"/>
      <c r="F990" s="46"/>
      <c r="G990" s="45"/>
      <c r="H990" s="46"/>
      <c r="I990" s="45"/>
      <c r="J990" s="46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</row>
    <row r="991">
      <c r="A991" s="6"/>
      <c r="B991" s="44"/>
      <c r="C991" s="45"/>
      <c r="D991" s="45"/>
      <c r="E991" s="45"/>
      <c r="F991" s="46"/>
      <c r="G991" s="45"/>
      <c r="H991" s="46"/>
      <c r="I991" s="45"/>
      <c r="J991" s="46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</row>
    <row r="992">
      <c r="A992" s="6"/>
      <c r="B992" s="44"/>
      <c r="C992" s="45"/>
      <c r="D992" s="45"/>
      <c r="E992" s="45"/>
      <c r="F992" s="46"/>
      <c r="G992" s="45"/>
      <c r="H992" s="46"/>
      <c r="I992" s="45"/>
      <c r="J992" s="46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</row>
    <row r="993">
      <c r="A993" s="6"/>
      <c r="B993" s="44"/>
      <c r="C993" s="45"/>
      <c r="D993" s="45"/>
      <c r="E993" s="45"/>
      <c r="F993" s="46"/>
      <c r="G993" s="45"/>
      <c r="H993" s="46"/>
      <c r="I993" s="45"/>
      <c r="J993" s="46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</row>
    <row r="994">
      <c r="A994" s="6"/>
      <c r="B994" s="44"/>
      <c r="C994" s="45"/>
      <c r="D994" s="45"/>
      <c r="E994" s="45"/>
      <c r="F994" s="46"/>
      <c r="G994" s="45"/>
      <c r="H994" s="46"/>
      <c r="I994" s="45"/>
      <c r="J994" s="46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</row>
    <row r="995">
      <c r="A995" s="6"/>
      <c r="B995" s="44"/>
      <c r="C995" s="45"/>
      <c r="D995" s="45"/>
      <c r="E995" s="45"/>
      <c r="F995" s="46"/>
      <c r="G995" s="45"/>
      <c r="H995" s="46"/>
      <c r="I995" s="45"/>
      <c r="J995" s="46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</row>
    <row r="996">
      <c r="A996" s="6"/>
      <c r="B996" s="44"/>
      <c r="C996" s="45"/>
      <c r="D996" s="45"/>
      <c r="E996" s="45"/>
      <c r="F996" s="46"/>
      <c r="G996" s="45"/>
      <c r="H996" s="46"/>
      <c r="I996" s="45"/>
      <c r="J996" s="46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</row>
    <row r="997">
      <c r="A997" s="6"/>
      <c r="B997" s="44"/>
      <c r="C997" s="45"/>
      <c r="D997" s="45"/>
      <c r="E997" s="45"/>
      <c r="F997" s="46"/>
      <c r="G997" s="45"/>
      <c r="H997" s="46"/>
      <c r="I997" s="45"/>
      <c r="J997" s="46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</row>
    <row r="998">
      <c r="A998" s="6"/>
      <c r="B998" s="44"/>
      <c r="C998" s="45"/>
      <c r="D998" s="45"/>
      <c r="E998" s="45"/>
      <c r="F998" s="46"/>
      <c r="G998" s="45"/>
      <c r="H998" s="46"/>
      <c r="I998" s="45"/>
      <c r="J998" s="46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</row>
    <row r="999">
      <c r="A999" s="6"/>
      <c r="B999" s="44"/>
      <c r="C999" s="45"/>
      <c r="D999" s="45"/>
      <c r="E999" s="45"/>
      <c r="F999" s="46"/>
      <c r="G999" s="45"/>
      <c r="H999" s="46"/>
      <c r="I999" s="45"/>
      <c r="J999" s="46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</row>
    <row r="1000">
      <c r="A1000" s="6"/>
      <c r="B1000" s="44"/>
      <c r="C1000" s="45"/>
      <c r="D1000" s="45"/>
      <c r="E1000" s="45"/>
      <c r="F1000" s="46"/>
      <c r="G1000" s="45"/>
      <c r="H1000" s="46"/>
      <c r="I1000" s="45"/>
      <c r="J1000" s="46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</row>
  </sheetData>
  <conditionalFormatting sqref="B123:B127">
    <cfRule type="containsText" dxfId="4" priority="1" operator="containsText" text="0">
      <formula>NOT(ISERROR(SEARCH(("0"),(B123))))</formula>
    </cfRule>
  </conditionalFormatting>
  <conditionalFormatting sqref="B123:B127">
    <cfRule type="containsText" dxfId="4" priority="2" operator="containsText" text="0">
      <formula>NOT(ISERROR(SEARCH(("0"),(B123))))</formula>
    </cfRule>
  </conditionalFormatting>
  <conditionalFormatting sqref="B123:B127">
    <cfRule type="containsText" dxfId="4" priority="3" operator="containsText" text="0">
      <formula>NOT(ISERROR(SEARCH(("0"),(B123))))</formula>
    </cfRule>
  </conditionalFormatting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F5496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1.43"/>
    <col customWidth="1" min="2" max="2" width="16.0"/>
    <col customWidth="1" min="3" max="3" width="14.0"/>
    <col customWidth="1" min="4" max="4" width="2.86"/>
    <col customWidth="1" min="5" max="5" width="15.71"/>
    <col customWidth="1" min="6" max="6" width="9.71"/>
    <col customWidth="1" min="7" max="7" width="16.0"/>
    <col customWidth="1" min="8" max="8" width="9.71"/>
    <col customWidth="1" min="9" max="9" width="16.0"/>
    <col customWidth="1" min="10" max="10" width="9.71"/>
    <col customWidth="1" min="11" max="11" width="16.0"/>
    <col customWidth="1" min="12" max="12" width="9.71"/>
    <col customWidth="1" min="13" max="13" width="16.0"/>
    <col customWidth="1" min="14" max="14" width="9.71"/>
    <col customWidth="1" min="15" max="15" width="16.0"/>
    <col customWidth="1" min="16" max="16" width="9.71"/>
    <col customWidth="1" min="17" max="17" width="16.0"/>
    <col customWidth="1" min="18" max="18" width="9.71"/>
    <col customWidth="1" min="19" max="19" width="16.0"/>
    <col customWidth="1" min="20" max="28" width="9.71"/>
  </cols>
  <sheetData>
    <row r="1" ht="37.5" customHeight="1">
      <c r="A1" s="5" t="s">
        <v>0</v>
      </c>
      <c r="B1" s="70" t="s">
        <v>1</v>
      </c>
      <c r="C1" s="71" t="s">
        <v>123</v>
      </c>
      <c r="D1" s="20" t="s">
        <v>3</v>
      </c>
      <c r="E1" s="21" t="s">
        <v>162</v>
      </c>
      <c r="F1" s="22" t="s">
        <v>146</v>
      </c>
      <c r="G1" s="22" t="s">
        <v>163</v>
      </c>
      <c r="H1" s="22" t="s">
        <v>127</v>
      </c>
      <c r="I1" s="22" t="s">
        <v>164</v>
      </c>
      <c r="J1" s="22" t="s">
        <v>129</v>
      </c>
      <c r="K1" s="22" t="s">
        <v>165</v>
      </c>
      <c r="L1" s="22" t="s">
        <v>131</v>
      </c>
      <c r="M1" s="22" t="s">
        <v>166</v>
      </c>
      <c r="N1" s="22" t="s">
        <v>133</v>
      </c>
      <c r="O1" s="22" t="s">
        <v>167</v>
      </c>
      <c r="P1" s="22" t="s">
        <v>135</v>
      </c>
      <c r="Q1" s="22" t="s">
        <v>168</v>
      </c>
      <c r="R1" s="22" t="s">
        <v>137</v>
      </c>
      <c r="S1" s="22" t="s">
        <v>169</v>
      </c>
      <c r="T1" s="22" t="s">
        <v>139</v>
      </c>
      <c r="U1" s="72"/>
      <c r="V1" s="72"/>
      <c r="W1" s="72"/>
      <c r="X1" s="72"/>
      <c r="Y1" s="72"/>
      <c r="Z1" s="72"/>
      <c r="AA1" s="72"/>
      <c r="AB1" s="72"/>
    </row>
    <row r="2">
      <c r="A2" s="7">
        <v>1.0</v>
      </c>
      <c r="B2" s="25" t="s">
        <v>60</v>
      </c>
      <c r="C2" s="26">
        <f t="shared" ref="C2:C251" si="1">F2+H2+J2+L2+N2+P2+R2+T2-small((U2:AB2),1)</f>
        <v>2170.162754</v>
      </c>
      <c r="D2" s="27"/>
      <c r="E2" s="28">
        <f>IFERROR(VLOOKUP($B2,Surp1!$A$1:$B$161,2,0),0)</f>
        <v>25</v>
      </c>
      <c r="F2" s="29">
        <f>IFERROR(VLOOKUP(E2,Surp1!$B$1:$C$161,2,0),0)</f>
        <v>169.2742989</v>
      </c>
      <c r="G2" s="28">
        <f>IFERROR(VLOOKUP($B2,Surp2!$A$1:$B$161,2,0),0)</f>
        <v>1</v>
      </c>
      <c r="H2" s="29">
        <f>IFERROR(VLOOKUP(G2,Surp2!$B$1:$C$161,2,0),0)</f>
        <v>688.2873526</v>
      </c>
      <c r="I2" s="28">
        <f>IFERROR(VLOOKUP($B2,Surp3!$A$1:$B$161,2,0),0)</f>
        <v>11</v>
      </c>
      <c r="J2" s="29">
        <f>IFERROR(VLOOKUP(I2,Surp3!$B$1:$C$161,2,0),0)</f>
        <v>289.6649665</v>
      </c>
      <c r="K2" s="28">
        <f>IFERROR(VLOOKUP($B2,Surp4!$A$1:$B$161,2,0),0)</f>
        <v>38</v>
      </c>
      <c r="L2" s="29">
        <f>IFERROR(VLOOKUP(K2,Surp4!$B$1:$C$161,2,0),0)</f>
        <v>99.65209866</v>
      </c>
      <c r="M2" s="28">
        <f>IFERROR(VLOOKUP($B2,Surp5!$A$1:$B$161,2,0),0)</f>
        <v>49</v>
      </c>
      <c r="N2" s="29">
        <f>IFERROR(VLOOKUP(M2,Surp5!$B$1:$C$161,2,0),0)</f>
        <v>15.22450128</v>
      </c>
      <c r="O2" s="28">
        <f>IFERROR(VLOOKUP($B2,Surp6!$A$1:$B$161,2,0),0)</f>
        <v>41</v>
      </c>
      <c r="P2" s="29">
        <f>IFERROR(VLOOKUP(O2,Surp6!$B$1:$C$161,2,0),0)</f>
        <v>34.34434521</v>
      </c>
      <c r="Q2" s="28">
        <f>IFERROR(VLOOKUP($B2,Surp7!$A$1:$B$161,2,0),0)</f>
        <v>2</v>
      </c>
      <c r="R2" s="29">
        <f>IFERROR(VLOOKUP(Q2,Surp7!$B$1:$C$161,2,0),0)</f>
        <v>533.8243305</v>
      </c>
      <c r="S2" s="28">
        <f>IFERROR(VLOOKUP($B2,Surp8!$A$1:$B$161,2,0),0)</f>
        <v>6</v>
      </c>
      <c r="T2" s="29">
        <f>IFERROR(VLOOKUP(S2,Surp8!$B$1:$C$161,2,0),0)</f>
        <v>355.1153612</v>
      </c>
      <c r="U2" s="29">
        <f>IFERROR(VLOOKUP(E2,Surp1!$B$1:$C$161,2,0),0)</f>
        <v>169.2742989</v>
      </c>
      <c r="V2" s="29">
        <f>IFERROR(VLOOKUP(G2,Surp2!$B$1:$C$161,2,0),0)</f>
        <v>688.2873526</v>
      </c>
      <c r="W2" s="29">
        <f>IFERROR(VLOOKUP(I2,Surp3!$B$1:$C$161,2,0),0)</f>
        <v>289.6649665</v>
      </c>
      <c r="X2" s="29">
        <f>IFERROR(VLOOKUP(K2,Surp4!$B$1:$C$161,2,0),0)</f>
        <v>99.65209866</v>
      </c>
      <c r="Y2" s="29">
        <f>IFERROR(VLOOKUP(M2,Surp5!$B$1:$C$161,2,0),0)</f>
        <v>15.22450128</v>
      </c>
      <c r="Z2" s="29">
        <f>IFERROR(VLOOKUP(O2,Surp6!$B$1:$C$161,2,0),0)</f>
        <v>34.34434521</v>
      </c>
      <c r="AA2" s="29">
        <f>IFERROR(VLOOKUP(Q2,Surp7!$B$1:$C$161,2,0),0)</f>
        <v>533.8243305</v>
      </c>
      <c r="AB2" s="29">
        <f>IFERROR(VLOOKUP(S2,Surp8!$B$1:$C$161,2,0),0)</f>
        <v>355.1153612</v>
      </c>
    </row>
    <row r="3">
      <c r="A3" s="7">
        <v>2.0</v>
      </c>
      <c r="B3" s="25" t="s">
        <v>26</v>
      </c>
      <c r="C3" s="26">
        <f t="shared" si="1"/>
        <v>2113.037337</v>
      </c>
      <c r="D3" s="27"/>
      <c r="E3" s="28">
        <f>IFERROR(VLOOKUP($B3,Surp1!$A$1:$B$161,2,0),0)</f>
        <v>16</v>
      </c>
      <c r="F3" s="29">
        <f>IFERROR(VLOOKUP(E3,Surp1!$B$1:$C$161,2,0),0)</f>
        <v>247.9885499</v>
      </c>
      <c r="G3" s="28">
        <f>IFERROR(VLOOKUP($B3,Surp2!$A$1:$B$161,2,0),0)</f>
        <v>39</v>
      </c>
      <c r="H3" s="29">
        <f>IFERROR(VLOOKUP(G3,Surp2!$B$1:$C$161,2,0),0)</f>
        <v>74.15293235</v>
      </c>
      <c r="I3" s="28">
        <f>IFERROR(VLOOKUP($B3,Surp3!$A$1:$B$161,2,0),0)</f>
        <v>39</v>
      </c>
      <c r="J3" s="29">
        <f>IFERROR(VLOOKUP(I3,Surp3!$B$1:$C$161,2,0),0)</f>
        <v>51.34743782</v>
      </c>
      <c r="K3" s="28">
        <f>IFERROR(VLOOKUP($B3,Surp4!$A$1:$B$161,2,0),0)</f>
        <v>21</v>
      </c>
      <c r="L3" s="29">
        <f>IFERROR(VLOOKUP(K3,Surp4!$B$1:$C$161,2,0),0)</f>
        <v>213.8204569</v>
      </c>
      <c r="M3" s="28">
        <f>IFERROR(VLOOKUP($B3,Surp5!$A$1:$B$161,2,0),0)</f>
        <v>1</v>
      </c>
      <c r="N3" s="29">
        <f>IFERROR(VLOOKUP(M3,Surp5!$B$1:$C$161,2,0),0)</f>
        <v>684.7641516</v>
      </c>
      <c r="O3" s="28">
        <f>IFERROR(VLOOKUP($B3,Surp6!$A$1:$B$161,2,0),0)</f>
        <v>22</v>
      </c>
      <c r="P3" s="29">
        <f>IFERROR(VLOOKUP(O3,Surp6!$B$1:$C$161,2,0),0)</f>
        <v>167.1992377</v>
      </c>
      <c r="Q3" s="28">
        <f>IFERROR(VLOOKUP($B3,Surp7!$A$1:$B$161,2,0),0)</f>
        <v>5</v>
      </c>
      <c r="R3" s="29">
        <f>IFERROR(VLOOKUP(Q3,Surp7!$B$1:$C$161,2,0),0)</f>
        <v>393.4713377</v>
      </c>
      <c r="S3" s="28">
        <f>IFERROR(VLOOKUP($B3,Surp8!$A$1:$B$161,2,0),0)</f>
        <v>7</v>
      </c>
      <c r="T3" s="29">
        <f>IFERROR(VLOOKUP(S3,Surp8!$B$1:$C$161,2,0),0)</f>
        <v>331.6406704</v>
      </c>
      <c r="U3" s="29">
        <f>IFERROR(VLOOKUP(E3,Surp1!$B$1:$C$161,2,0),0)</f>
        <v>247.9885499</v>
      </c>
      <c r="V3" s="29">
        <f>IFERROR(VLOOKUP(G3,Surp2!$B$1:$C$161,2,0),0)</f>
        <v>74.15293235</v>
      </c>
      <c r="W3" s="29">
        <f>IFERROR(VLOOKUP(I3,Surp3!$B$1:$C$161,2,0),0)</f>
        <v>51.34743782</v>
      </c>
      <c r="X3" s="29">
        <f>IFERROR(VLOOKUP(K3,Surp4!$B$1:$C$161,2,0),0)</f>
        <v>213.8204569</v>
      </c>
      <c r="Y3" s="29">
        <f>IFERROR(VLOOKUP(M3,Surp5!$B$1:$C$161,2,0),0)</f>
        <v>684.7641516</v>
      </c>
      <c r="Z3" s="29">
        <f>IFERROR(VLOOKUP(O3,Surp6!$B$1:$C$161,2,0),0)</f>
        <v>167.1992377</v>
      </c>
      <c r="AA3" s="29">
        <f>IFERROR(VLOOKUP(Q3,Surp7!$B$1:$C$161,2,0),0)</f>
        <v>393.4713377</v>
      </c>
      <c r="AB3" s="29">
        <f>IFERROR(VLOOKUP(S3,Surp8!$B$1:$C$161,2,0),0)</f>
        <v>331.6406704</v>
      </c>
    </row>
    <row r="4">
      <c r="A4" s="7">
        <v>3.0</v>
      </c>
      <c r="B4" s="12" t="s">
        <v>30</v>
      </c>
      <c r="C4" s="26">
        <f t="shared" si="1"/>
        <v>1999.77381</v>
      </c>
      <c r="D4" s="27"/>
      <c r="E4" s="28">
        <f>IFERROR(VLOOKUP($B4,Surp1!$A$1:$B$161,2,0),0)</f>
        <v>0</v>
      </c>
      <c r="F4" s="29">
        <f>IFERROR(VLOOKUP(E4,Surp1!$B$1:$C$161,2,0),0)</f>
        <v>0</v>
      </c>
      <c r="G4" s="28">
        <f>IFERROR(VLOOKUP($B4,Surp2!$A$1:$B$161,2,0),0)</f>
        <v>5</v>
      </c>
      <c r="H4" s="29">
        <f>IFERROR(VLOOKUP(G4,Surp2!$B$1:$C$161,2,0),0)</f>
        <v>424.8789176</v>
      </c>
      <c r="I4" s="28">
        <f>IFERROR(VLOOKUP($B4,Surp3!$A$1:$B$161,2,0),0)</f>
        <v>7</v>
      </c>
      <c r="J4" s="29">
        <f>IFERROR(VLOOKUP(I4,Surp3!$B$1:$C$161,2,0),0)</f>
        <v>359.3782311</v>
      </c>
      <c r="K4" s="28">
        <f>IFERROR(VLOOKUP($B4,Surp4!$A$1:$B$161,2,0),0)</f>
        <v>22</v>
      </c>
      <c r="L4" s="29">
        <f>IFERROR(VLOOKUP(K4,Surp4!$B$1:$C$161,2,0),0)</f>
        <v>205.636017</v>
      </c>
      <c r="M4" s="28">
        <f>IFERROR(VLOOKUP($B4,Surp5!$A$1:$B$161,2,0),0)</f>
        <v>8</v>
      </c>
      <c r="N4" s="29">
        <f>IFERROR(VLOOKUP(M4,Surp5!$B$1:$C$161,2,0),0)</f>
        <v>351.2780554</v>
      </c>
      <c r="O4" s="28">
        <f>IFERROR(VLOOKUP($B4,Surp6!$A$1:$B$161,2,0),0)</f>
        <v>19</v>
      </c>
      <c r="P4" s="29">
        <f>IFERROR(VLOOKUP(O4,Surp6!$B$1:$C$161,2,0),0)</f>
        <v>194.2538279</v>
      </c>
      <c r="Q4" s="28">
        <f>IFERROR(VLOOKUP($B4,Surp7!$A$1:$B$161,2,0),0)</f>
        <v>13</v>
      </c>
      <c r="R4" s="29">
        <f>IFERROR(VLOOKUP(Q4,Surp7!$B$1:$C$161,2,0),0)</f>
        <v>244.6287087</v>
      </c>
      <c r="S4" s="28">
        <f>IFERROR(VLOOKUP($B4,Surp8!$A$1:$B$161,2,0),0)</f>
        <v>14</v>
      </c>
      <c r="T4" s="29">
        <f>IFERROR(VLOOKUP(S4,Surp8!$B$1:$C$161,2,0),0)</f>
        <v>219.7200522</v>
      </c>
      <c r="U4" s="29">
        <f>IFERROR(VLOOKUP(E4,Surp1!$B$1:$C$161,2,0),0)</f>
        <v>0</v>
      </c>
      <c r="V4" s="29">
        <f>IFERROR(VLOOKUP(G4,Surp2!$B$1:$C$161,2,0),0)</f>
        <v>424.8789176</v>
      </c>
      <c r="W4" s="29">
        <f>IFERROR(VLOOKUP(I4,Surp3!$B$1:$C$161,2,0),0)</f>
        <v>359.3782311</v>
      </c>
      <c r="X4" s="29">
        <f>IFERROR(VLOOKUP(K4,Surp4!$B$1:$C$161,2,0),0)</f>
        <v>205.636017</v>
      </c>
      <c r="Y4" s="29">
        <f>IFERROR(VLOOKUP(M4,Surp5!$B$1:$C$161,2,0),0)</f>
        <v>351.2780554</v>
      </c>
      <c r="Z4" s="29">
        <f>IFERROR(VLOOKUP(O4,Surp6!$B$1:$C$161,2,0),0)</f>
        <v>194.2538279</v>
      </c>
      <c r="AA4" s="29">
        <f>IFERROR(VLOOKUP(Q4,Surp7!$B$1:$C$161,2,0),0)</f>
        <v>244.6287087</v>
      </c>
      <c r="AB4" s="29">
        <f>IFERROR(VLOOKUP(S4,Surp8!$B$1:$C$161,2,0),0)</f>
        <v>219.7200522</v>
      </c>
    </row>
    <row r="5">
      <c r="A5" s="7">
        <v>4.0</v>
      </c>
      <c r="B5" s="12" t="s">
        <v>156</v>
      </c>
      <c r="C5" s="26">
        <f t="shared" si="1"/>
        <v>1922.394026</v>
      </c>
      <c r="D5" s="27"/>
      <c r="E5" s="28">
        <f>IFERROR(VLOOKUP($B5,Surp1!$A$1:$B$161,2,0),0)</f>
        <v>5</v>
      </c>
      <c r="F5" s="29">
        <f>IFERROR(VLOOKUP(E5,Surp1!$B$1:$C$161,2,0),0)</f>
        <v>427.6924729</v>
      </c>
      <c r="G5" s="28">
        <f>IFERROR(VLOOKUP($B5,Surp2!$A$1:$B$161,2,0),0)</f>
        <v>3</v>
      </c>
      <c r="H5" s="29">
        <f>IFERROR(VLOOKUP(G5,Surp2!$B$1:$C$161,2,0),0)</f>
        <v>502.8704736</v>
      </c>
      <c r="I5" s="28">
        <f>IFERROR(VLOOKUP($B5,Surp3!$A$1:$B$161,2,0),0)</f>
        <v>12</v>
      </c>
      <c r="J5" s="29">
        <f>IFERROR(VLOOKUP(I5,Surp3!$B$1:$C$161,2,0),0)</f>
        <v>275.7716447</v>
      </c>
      <c r="K5" s="28">
        <f>IFERROR(VLOOKUP($B5,Surp4!$A$1:$B$161,2,0),0)</f>
        <v>57</v>
      </c>
      <c r="L5" s="29">
        <f>IFERROR(VLOOKUP(K5,Surp4!$B$1:$C$161,2,0),0)</f>
        <v>4.502291801</v>
      </c>
      <c r="M5" s="28">
        <f>IFERROR(VLOOKUP($B5,Surp5!$A$1:$B$161,2,0),0)</f>
        <v>13</v>
      </c>
      <c r="N5" s="29">
        <f>IFERROR(VLOOKUP(M5,Surp5!$B$1:$C$161,2,0),0)</f>
        <v>275.7716447</v>
      </c>
      <c r="O5" s="28">
        <f>IFERROR(VLOOKUP($B5,Surp6!$A$1:$B$161,2,0),0)</f>
        <v>30</v>
      </c>
      <c r="P5" s="29">
        <f>IFERROR(VLOOKUP(O5,Surp6!$B$1:$C$161,2,0),0)</f>
        <v>105.2127961</v>
      </c>
      <c r="Q5" s="28">
        <f>IFERROR(VLOOKUP($B5,Surp7!$A$1:$B$161,2,0),0)</f>
        <v>10</v>
      </c>
      <c r="R5" s="29">
        <f>IFERROR(VLOOKUP(Q5,Surp7!$B$1:$C$161,2,0),0)</f>
        <v>287.3332904</v>
      </c>
      <c r="S5" s="28">
        <f>IFERROR(VLOOKUP($B5,Surp8!$A$1:$B$161,2,0),0)</f>
        <v>33</v>
      </c>
      <c r="T5" s="29">
        <f>IFERROR(VLOOKUP(S5,Surp8!$B$1:$C$161,2,0),0)</f>
        <v>47.74170331</v>
      </c>
      <c r="U5" s="29">
        <f>IFERROR(VLOOKUP(E5,Surp1!$B$1:$C$161,2,0),0)</f>
        <v>427.6924729</v>
      </c>
      <c r="V5" s="29">
        <f>IFERROR(VLOOKUP(G5,Surp2!$B$1:$C$161,2,0),0)</f>
        <v>502.8704736</v>
      </c>
      <c r="W5" s="29">
        <f>IFERROR(VLOOKUP(I5,Surp3!$B$1:$C$161,2,0),0)</f>
        <v>275.7716447</v>
      </c>
      <c r="X5" s="29">
        <f>IFERROR(VLOOKUP(K5,Surp4!$B$1:$C$161,2,0),0)</f>
        <v>4.502291801</v>
      </c>
      <c r="Y5" s="29">
        <f>IFERROR(VLOOKUP(M5,Surp5!$B$1:$C$161,2,0),0)</f>
        <v>275.7716447</v>
      </c>
      <c r="Z5" s="29">
        <f>IFERROR(VLOOKUP(O5,Surp6!$B$1:$C$161,2,0),0)</f>
        <v>105.2127961</v>
      </c>
      <c r="AA5" s="29">
        <f>IFERROR(VLOOKUP(Q5,Surp7!$B$1:$C$161,2,0),0)</f>
        <v>287.3332904</v>
      </c>
      <c r="AB5" s="29">
        <f>IFERROR(VLOOKUP(S5,Surp8!$B$1:$C$161,2,0),0)</f>
        <v>47.74170331</v>
      </c>
    </row>
    <row r="6">
      <c r="A6" s="7">
        <v>5.0</v>
      </c>
      <c r="B6" s="25" t="s">
        <v>25</v>
      </c>
      <c r="C6" s="26">
        <f t="shared" si="1"/>
        <v>1758.370565</v>
      </c>
      <c r="D6" s="27"/>
      <c r="E6" s="28">
        <f>IFERROR(VLOOKUP($B6,Surp1!$A$1:$B$161,2,0),0)</f>
        <v>8</v>
      </c>
      <c r="F6" s="29">
        <f>IFERROR(VLOOKUP(E6,Surp1!$B$1:$C$161,2,0),0)</f>
        <v>356.9960107</v>
      </c>
      <c r="G6" s="28">
        <f>IFERROR(VLOOKUP($B6,Surp2!$A$1:$B$161,2,0),0)</f>
        <v>32</v>
      </c>
      <c r="H6" s="29">
        <f>IFERROR(VLOOKUP(G6,Surp2!$B$1:$C$161,2,0),0)</f>
        <v>116.8687088</v>
      </c>
      <c r="I6" s="28">
        <f>IFERROR(VLOOKUP($B6,Surp3!$A$1:$B$161,2,0),0)</f>
        <v>22</v>
      </c>
      <c r="J6" s="29">
        <f>IFERROR(VLOOKUP(I6,Surp3!$B$1:$C$161,2,0),0)</f>
        <v>171.1630819</v>
      </c>
      <c r="K6" s="28">
        <f>IFERROR(VLOOKUP($B6,Surp4!$A$1:$B$161,2,0),0)</f>
        <v>9</v>
      </c>
      <c r="L6" s="29">
        <f>IFERROR(VLOOKUP(K6,Surp4!$B$1:$C$161,2,0),0)</f>
        <v>349.9756312</v>
      </c>
      <c r="M6" s="28">
        <f>IFERROR(VLOOKUP($B6,Surp5!$A$1:$B$161,2,0),0)</f>
        <v>41</v>
      </c>
      <c r="N6" s="29">
        <f>IFERROR(VLOOKUP(M6,Surp5!$B$1:$C$161,2,0),0)</f>
        <v>58.36702548</v>
      </c>
      <c r="O6" s="28">
        <f>IFERROR(VLOOKUP($B6,Surp6!$A$1:$B$161,2,0),0)</f>
        <v>15</v>
      </c>
      <c r="P6" s="29">
        <f>IFERROR(VLOOKUP(O6,Surp6!$B$1:$C$161,2,0),0)</f>
        <v>235.5196342</v>
      </c>
      <c r="Q6" s="28">
        <f>IFERROR(VLOOKUP($B6,Surp7!$A$1:$B$161,2,0),0)</f>
        <v>7</v>
      </c>
      <c r="R6" s="29">
        <f>IFERROR(VLOOKUP(Q6,Surp7!$B$1:$C$161,2,0),0)</f>
        <v>342.6888681</v>
      </c>
      <c r="S6" s="28">
        <f>IFERROR(VLOOKUP($B6,Surp8!$A$1:$B$161,2,0),0)</f>
        <v>17</v>
      </c>
      <c r="T6" s="29">
        <f>IFERROR(VLOOKUP(S6,Surp8!$B$1:$C$161,2,0),0)</f>
        <v>185.1586306</v>
      </c>
      <c r="U6" s="29">
        <f>IFERROR(VLOOKUP(E6,Surp1!$B$1:$C$161,2,0),0)</f>
        <v>356.9960107</v>
      </c>
      <c r="V6" s="29">
        <f>IFERROR(VLOOKUP(G6,Surp2!$B$1:$C$161,2,0),0)</f>
        <v>116.8687088</v>
      </c>
      <c r="W6" s="29">
        <f>IFERROR(VLOOKUP(I6,Surp3!$B$1:$C$161,2,0),0)</f>
        <v>171.1630819</v>
      </c>
      <c r="X6" s="29">
        <f>IFERROR(VLOOKUP(K6,Surp4!$B$1:$C$161,2,0),0)</f>
        <v>349.9756312</v>
      </c>
      <c r="Y6" s="29">
        <f>IFERROR(VLOOKUP(M6,Surp5!$B$1:$C$161,2,0),0)</f>
        <v>58.36702548</v>
      </c>
      <c r="Z6" s="29">
        <f>IFERROR(VLOOKUP(O6,Surp6!$B$1:$C$161,2,0),0)</f>
        <v>235.5196342</v>
      </c>
      <c r="AA6" s="29">
        <f>IFERROR(VLOOKUP(Q6,Surp7!$B$1:$C$161,2,0),0)</f>
        <v>342.6888681</v>
      </c>
      <c r="AB6" s="29">
        <f>IFERROR(VLOOKUP(S6,Surp8!$B$1:$C$161,2,0),0)</f>
        <v>185.1586306</v>
      </c>
    </row>
    <row r="7">
      <c r="A7" s="7">
        <v>6.0</v>
      </c>
      <c r="B7" s="40" t="s">
        <v>155</v>
      </c>
      <c r="C7" s="26">
        <f t="shared" si="1"/>
        <v>1692.397824</v>
      </c>
      <c r="D7" s="27"/>
      <c r="E7" s="28">
        <f>IFERROR(VLOOKUP($B7,Surp1!$A$1:$B$161,2,0),0)</f>
        <v>37</v>
      </c>
      <c r="F7" s="29">
        <f>IFERROR(VLOOKUP(E7,Surp1!$B$1:$C$161,2,0),0)</f>
        <v>89.96560782</v>
      </c>
      <c r="G7" s="28">
        <f>IFERROR(VLOOKUP($B7,Surp2!$A$1:$B$161,2,0),0)</f>
        <v>10</v>
      </c>
      <c r="H7" s="29">
        <f>IFERROR(VLOOKUP(G7,Surp2!$B$1:$C$161,2,0),0)</f>
        <v>320.0625797</v>
      </c>
      <c r="I7" s="28">
        <f>IFERROR(VLOOKUP($B7,Surp3!$A$1:$B$161,2,0),0)</f>
        <v>0</v>
      </c>
      <c r="J7" s="29">
        <f>IFERROR(VLOOKUP(I7,Surp3!$B$1:$C$161,2,0),0)</f>
        <v>0</v>
      </c>
      <c r="K7" s="28">
        <f>IFERROR(VLOOKUP($B7,Surp4!$A$1:$B$161,2,0),0)</f>
        <v>3</v>
      </c>
      <c r="L7" s="29">
        <f>IFERROR(VLOOKUP(K7,Surp4!$B$1:$C$161,2,0),0)</f>
        <v>516.9930783</v>
      </c>
      <c r="M7" s="28">
        <f>IFERROR(VLOOKUP($B7,Surp5!$A$1:$B$161,2,0),0)</f>
        <v>0</v>
      </c>
      <c r="N7" s="29">
        <f>IFERROR(VLOOKUP(M7,Surp5!$B$1:$C$161,2,0),0)</f>
        <v>0</v>
      </c>
      <c r="O7" s="28">
        <f>IFERROR(VLOOKUP($B7,Surp6!$A$1:$B$161,2,0),0)</f>
        <v>36</v>
      </c>
      <c r="P7" s="29">
        <f>IFERROR(VLOOKUP(O7,Surp6!$B$1:$C$161,2,0),0)</f>
        <v>65.04546376</v>
      </c>
      <c r="Q7" s="28">
        <f>IFERROR(VLOOKUP($B7,Surp7!$A$1:$B$161,2,0),0)</f>
        <v>19</v>
      </c>
      <c r="R7" s="29">
        <f>IFERROR(VLOOKUP(Q7,Surp7!$B$1:$C$161,2,0),0)</f>
        <v>177.9896905</v>
      </c>
      <c r="S7" s="28">
        <f>IFERROR(VLOOKUP($B7,Surp8!$A$1:$B$161,2,0),0)</f>
        <v>2</v>
      </c>
      <c r="T7" s="29">
        <f>IFERROR(VLOOKUP(S7,Surp8!$B$1:$C$161,2,0),0)</f>
        <v>522.3414041</v>
      </c>
      <c r="U7" s="29">
        <f>IFERROR(VLOOKUP(E7,Surp1!$B$1:$C$161,2,0),0)</f>
        <v>89.96560782</v>
      </c>
      <c r="V7" s="29">
        <f>IFERROR(VLOOKUP(G7,Surp2!$B$1:$C$161,2,0),0)</f>
        <v>320.0625797</v>
      </c>
      <c r="W7" s="29">
        <f>IFERROR(VLOOKUP(I7,Surp3!$B$1:$C$161,2,0),0)</f>
        <v>0</v>
      </c>
      <c r="X7" s="29">
        <f>IFERROR(VLOOKUP(K7,Surp4!$B$1:$C$161,2,0),0)</f>
        <v>516.9930783</v>
      </c>
      <c r="Y7" s="29">
        <f>IFERROR(VLOOKUP(M7,Surp5!$B$1:$C$161,2,0),0)</f>
        <v>0</v>
      </c>
      <c r="Z7" s="29">
        <f>IFERROR(VLOOKUP(O7,Surp6!$B$1:$C$161,2,0),0)</f>
        <v>65.04546376</v>
      </c>
      <c r="AA7" s="29">
        <f>IFERROR(VLOOKUP(Q7,Surp7!$B$1:$C$161,2,0),0)</f>
        <v>177.9896905</v>
      </c>
      <c r="AB7" s="29">
        <f>IFERROR(VLOOKUP(S7,Surp8!$B$1:$C$161,2,0),0)</f>
        <v>522.3414041</v>
      </c>
    </row>
    <row r="8">
      <c r="A8" s="7">
        <v>8.0</v>
      </c>
      <c r="B8" s="25" t="s">
        <v>7</v>
      </c>
      <c r="C8" s="26">
        <f t="shared" si="1"/>
        <v>1685.650561</v>
      </c>
      <c r="D8" s="27"/>
      <c r="E8" s="28">
        <f>IFERROR(VLOOKUP($B8,Surp1!$A$1:$B$161,2,0),0)</f>
        <v>20</v>
      </c>
      <c r="F8" s="29">
        <f>IFERROR(VLOOKUP(E8,Surp1!$B$1:$C$161,2,0),0)</f>
        <v>209.8453965</v>
      </c>
      <c r="G8" s="28">
        <f>IFERROR(VLOOKUP($B8,Surp2!$A$1:$B$161,2,0),0)</f>
        <v>30</v>
      </c>
      <c r="H8" s="29">
        <f>IFERROR(VLOOKUP(G8,Surp2!$B$1:$C$161,2,0),0)</f>
        <v>130.0810303</v>
      </c>
      <c r="I8" s="28">
        <f>IFERROR(VLOOKUP($B8,Surp3!$A$1:$B$161,2,0),0)</f>
        <v>0</v>
      </c>
      <c r="J8" s="29">
        <f>IFERROR(VLOOKUP(I8,Surp3!$B$1:$C$161,2,0),0)</f>
        <v>0</v>
      </c>
      <c r="K8" s="28">
        <f>IFERROR(VLOOKUP($B8,Surp4!$A$1:$B$161,2,0),0)</f>
        <v>7</v>
      </c>
      <c r="L8" s="29">
        <f>IFERROR(VLOOKUP(K8,Surp4!$B$1:$C$161,2,0),0)</f>
        <v>387.8805644</v>
      </c>
      <c r="M8" s="28">
        <f>IFERROR(VLOOKUP($B8,Surp5!$A$1:$B$161,2,0),0)</f>
        <v>4</v>
      </c>
      <c r="N8" s="29">
        <f>IFERROR(VLOOKUP(M8,Surp5!$B$1:$C$161,2,0),0)</f>
        <v>455.7189413</v>
      </c>
      <c r="O8" s="28">
        <f>IFERROR(VLOOKUP($B8,Surp6!$A$1:$B$161,2,0),0)</f>
        <v>0</v>
      </c>
      <c r="P8" s="29">
        <f>IFERROR(VLOOKUP(O8,Surp6!$B$1:$C$161,2,0),0)</f>
        <v>0</v>
      </c>
      <c r="Q8" s="28">
        <f>IFERROR(VLOOKUP($B8,Surp7!$A$1:$B$161,2,0),0)</f>
        <v>30</v>
      </c>
      <c r="R8" s="29">
        <f>IFERROR(VLOOKUP(Q8,Surp7!$B$1:$C$161,2,0),0)</f>
        <v>86.00724667</v>
      </c>
      <c r="S8" s="28">
        <f>IFERROR(VLOOKUP($B8,Surp8!$A$1:$B$161,2,0),0)</f>
        <v>4</v>
      </c>
      <c r="T8" s="29">
        <f>IFERROR(VLOOKUP(S8,Surp8!$B$1:$C$161,2,0),0)</f>
        <v>416.1173819</v>
      </c>
      <c r="U8" s="29">
        <f>IFERROR(VLOOKUP(E8,Surp1!$B$1:$C$161,2,0),0)</f>
        <v>209.8453965</v>
      </c>
      <c r="V8" s="29">
        <f>IFERROR(VLOOKUP(G8,Surp2!$B$1:$C$161,2,0),0)</f>
        <v>130.0810303</v>
      </c>
      <c r="W8" s="29">
        <f>IFERROR(VLOOKUP(I8,Surp3!$B$1:$C$161,2,0),0)</f>
        <v>0</v>
      </c>
      <c r="X8" s="29">
        <f>IFERROR(VLOOKUP(K8,Surp4!$B$1:$C$161,2,0),0)</f>
        <v>387.8805644</v>
      </c>
      <c r="Y8" s="29">
        <f>IFERROR(VLOOKUP(M8,Surp5!$B$1:$C$161,2,0),0)</f>
        <v>455.7189413</v>
      </c>
      <c r="Z8" s="29">
        <f>IFERROR(VLOOKUP(O8,Surp6!$B$1:$C$161,2,0),0)</f>
        <v>0</v>
      </c>
      <c r="AA8" s="29">
        <f>IFERROR(VLOOKUP(Q8,Surp7!$B$1:$C$161,2,0),0)</f>
        <v>86.00724667</v>
      </c>
      <c r="AB8" s="29">
        <f>IFERROR(VLOOKUP(S8,Surp8!$B$1:$C$161,2,0),0)</f>
        <v>416.1173819</v>
      </c>
    </row>
    <row r="9">
      <c r="A9" s="7">
        <v>7.0</v>
      </c>
      <c r="B9" s="30" t="s">
        <v>8</v>
      </c>
      <c r="C9" s="26">
        <f t="shared" si="1"/>
        <v>1667.86224</v>
      </c>
      <c r="D9" s="27"/>
      <c r="E9" s="28">
        <f>IFERROR(VLOOKUP($B9,Surp1!$A$1:$B$161,2,0),0)</f>
        <v>0</v>
      </c>
      <c r="F9" s="29">
        <f>IFERROR(VLOOKUP(E9,Surp1!$B$1:$C$161,2,0),0)</f>
        <v>0</v>
      </c>
      <c r="G9" s="28">
        <f>IFERROR(VLOOKUP($B9,Surp2!$A$1:$B$161,2,0),0)</f>
        <v>0</v>
      </c>
      <c r="H9" s="29">
        <f>IFERROR(VLOOKUP(G9,Surp2!$B$1:$C$161,2,0),0)</f>
        <v>0</v>
      </c>
      <c r="I9" s="28">
        <f>IFERROR(VLOOKUP($B9,Surp3!$A$1:$B$161,2,0),0)</f>
        <v>25</v>
      </c>
      <c r="J9" s="29">
        <f>IFERROR(VLOOKUP(I9,Surp3!$B$1:$C$161,2,0),0)</f>
        <v>146.651076</v>
      </c>
      <c r="K9" s="28">
        <f>IFERROR(VLOOKUP($B9,Surp4!$A$1:$B$161,2,0),0)</f>
        <v>1</v>
      </c>
      <c r="L9" s="29">
        <f>IFERROR(VLOOKUP(K9,Surp4!$B$1:$C$161,2,0),0)</f>
        <v>705.1430154</v>
      </c>
      <c r="M9" s="28">
        <f>IFERROR(VLOOKUP($B9,Surp5!$A$1:$B$161,2,0),0)</f>
        <v>36</v>
      </c>
      <c r="N9" s="29">
        <f>IFERROR(VLOOKUP(M9,Surp5!$B$1:$C$161,2,0),0)</f>
        <v>87.70315115</v>
      </c>
      <c r="O9" s="28">
        <f>IFERROR(VLOOKUP($B9,Surp6!$A$1:$B$161,2,0),0)</f>
        <v>10</v>
      </c>
      <c r="P9" s="29">
        <f>IFERROR(VLOOKUP(O9,Surp6!$B$1:$C$161,2,0),0)</f>
        <v>301.3711523</v>
      </c>
      <c r="Q9" s="28">
        <f>IFERROR(VLOOKUP($B9,Surp7!$A$1:$B$161,2,0),0)</f>
        <v>4</v>
      </c>
      <c r="R9" s="29">
        <f>IFERROR(VLOOKUP(Q9,Surp7!$B$1:$C$161,2,0),0)</f>
        <v>426.9938456</v>
      </c>
      <c r="S9" s="28">
        <f>IFERROR(VLOOKUP($B9,Surp8!$A$1:$B$161,2,0),0)</f>
        <v>0</v>
      </c>
      <c r="T9" s="29">
        <f>IFERROR(VLOOKUP(S9,Surp8!$B$1:$C$161,2,0),0)</f>
        <v>0</v>
      </c>
      <c r="U9" s="29">
        <f>IFERROR(VLOOKUP(E9,Surp1!$B$1:$C$161,2,0),0)</f>
        <v>0</v>
      </c>
      <c r="V9" s="29">
        <f>IFERROR(VLOOKUP(G9,Surp2!$B$1:$C$161,2,0),0)</f>
        <v>0</v>
      </c>
      <c r="W9" s="29">
        <f>IFERROR(VLOOKUP(I9,Surp3!$B$1:$C$161,2,0),0)</f>
        <v>146.651076</v>
      </c>
      <c r="X9" s="29">
        <f>IFERROR(VLOOKUP(K9,Surp4!$B$1:$C$161,2,0),0)</f>
        <v>705.1430154</v>
      </c>
      <c r="Y9" s="29">
        <f>IFERROR(VLOOKUP(M9,Surp5!$B$1:$C$161,2,0),0)</f>
        <v>87.70315115</v>
      </c>
      <c r="Z9" s="29">
        <f>IFERROR(VLOOKUP(O9,Surp6!$B$1:$C$161,2,0),0)</f>
        <v>301.3711523</v>
      </c>
      <c r="AA9" s="29">
        <f>IFERROR(VLOOKUP(Q9,Surp7!$B$1:$C$161,2,0),0)</f>
        <v>426.9938456</v>
      </c>
      <c r="AB9" s="29">
        <f>IFERROR(VLOOKUP(S9,Surp8!$B$1:$C$161,2,0),0)</f>
        <v>0</v>
      </c>
    </row>
    <row r="10">
      <c r="A10" s="7">
        <v>9.0</v>
      </c>
      <c r="B10" s="25" t="s">
        <v>140</v>
      </c>
      <c r="C10" s="26">
        <f t="shared" si="1"/>
        <v>1634.664297</v>
      </c>
      <c r="D10" s="27"/>
      <c r="E10" s="28">
        <f>IFERROR(VLOOKUP($B10,Surp1!$A$1:$B$161,2,0),0)</f>
        <v>19</v>
      </c>
      <c r="F10" s="29">
        <f>IFERROR(VLOOKUP(E10,Surp1!$B$1:$C$161,2,0),0)</f>
        <v>218.8052167</v>
      </c>
      <c r="G10" s="28">
        <f>IFERROR(VLOOKUP($B10,Surp2!$A$1:$B$161,2,0),0)</f>
        <v>4</v>
      </c>
      <c r="H10" s="29">
        <f>IFERROR(VLOOKUP(G10,Surp2!$B$1:$C$161,2,0),0)</f>
        <v>458.6142321</v>
      </c>
      <c r="I10" s="28">
        <f>IFERROR(VLOOKUP($B10,Surp3!$A$1:$B$161,2,0),0)</f>
        <v>34</v>
      </c>
      <c r="J10" s="29">
        <f>IFERROR(VLOOKUP(I10,Surp3!$B$1:$C$161,2,0),0)</f>
        <v>82.6610136</v>
      </c>
      <c r="K10" s="28">
        <f>IFERROR(VLOOKUP($B10,Surp4!$A$1:$B$161,2,0),0)</f>
        <v>0</v>
      </c>
      <c r="L10" s="29">
        <f>IFERROR(VLOOKUP(K10,Surp4!$B$1:$C$161,2,0),0)</f>
        <v>0</v>
      </c>
      <c r="M10" s="28">
        <f>IFERROR(VLOOKUP($B10,Surp5!$A$1:$B$161,2,0),0)</f>
        <v>0</v>
      </c>
      <c r="N10" s="29">
        <f>IFERROR(VLOOKUP(M10,Surp5!$B$1:$C$161,2,0),0)</f>
        <v>0</v>
      </c>
      <c r="O10" s="28">
        <f>IFERROR(VLOOKUP($B10,Surp6!$A$1:$B$161,2,0),0)</f>
        <v>7</v>
      </c>
      <c r="P10" s="29">
        <f>IFERROR(VLOOKUP(O10,Surp6!$B$1:$C$161,2,0),0)</f>
        <v>356.1930455</v>
      </c>
      <c r="Q10" s="28">
        <f>IFERROR(VLOOKUP($B10,Surp7!$A$1:$B$161,2,0),0)</f>
        <v>8</v>
      </c>
      <c r="R10" s="29">
        <f>IFERROR(VLOOKUP(Q10,Surp7!$B$1:$C$161,2,0),0)</f>
        <v>322.2311742</v>
      </c>
      <c r="S10" s="28">
        <f>IFERROR(VLOOKUP($B10,Surp8!$A$1:$B$161,2,0),0)</f>
        <v>16</v>
      </c>
      <c r="T10" s="29">
        <f>IFERROR(VLOOKUP(S10,Surp8!$B$1:$C$161,2,0),0)</f>
        <v>196.159615</v>
      </c>
      <c r="U10" s="29">
        <f>IFERROR(VLOOKUP(E10,Surp1!$B$1:$C$161,2,0),0)</f>
        <v>218.8052167</v>
      </c>
      <c r="V10" s="29">
        <f>IFERROR(VLOOKUP(G10,Surp2!$B$1:$C$161,2,0),0)</f>
        <v>458.6142321</v>
      </c>
      <c r="W10" s="29">
        <f>IFERROR(VLOOKUP(I10,Surp3!$B$1:$C$161,2,0),0)</f>
        <v>82.6610136</v>
      </c>
      <c r="X10" s="29">
        <f>IFERROR(VLOOKUP(K10,Surp4!$B$1:$C$161,2,0),0)</f>
        <v>0</v>
      </c>
      <c r="Y10" s="29">
        <f>IFERROR(VLOOKUP(M10,Surp5!$B$1:$C$161,2,0),0)</f>
        <v>0</v>
      </c>
      <c r="Z10" s="29">
        <f>IFERROR(VLOOKUP(O10,Surp6!$B$1:$C$161,2,0),0)</f>
        <v>356.1930455</v>
      </c>
      <c r="AA10" s="29">
        <f>IFERROR(VLOOKUP(Q10,Surp7!$B$1:$C$161,2,0),0)</f>
        <v>322.2311742</v>
      </c>
      <c r="AB10" s="29">
        <f>IFERROR(VLOOKUP(S10,Surp8!$B$1:$C$161,2,0),0)</f>
        <v>196.159615</v>
      </c>
    </row>
    <row r="11">
      <c r="A11" s="7">
        <v>10.0</v>
      </c>
      <c r="B11" s="30" t="s">
        <v>35</v>
      </c>
      <c r="C11" s="26">
        <f t="shared" si="1"/>
        <v>1619.51798</v>
      </c>
      <c r="D11" s="27"/>
      <c r="E11" s="28">
        <f>IFERROR(VLOOKUP($B11,Surp1!$A$1:$B$161,2,0),0)</f>
        <v>0</v>
      </c>
      <c r="F11" s="29">
        <f>IFERROR(VLOOKUP(E11,Surp1!$B$1:$C$161,2,0),0)</f>
        <v>0</v>
      </c>
      <c r="G11" s="28">
        <f>IFERROR(VLOOKUP($B11,Surp2!$A$1:$B$161,2,0),0)</f>
        <v>15</v>
      </c>
      <c r="H11" s="29">
        <f>IFERROR(VLOOKUP(G11,Surp2!$B$1:$C$161,2,0),0)</f>
        <v>255.5802129</v>
      </c>
      <c r="I11" s="28">
        <f>IFERROR(VLOOKUP($B11,Surp3!$A$1:$B$161,2,0),0)</f>
        <v>24</v>
      </c>
      <c r="J11" s="29">
        <f>IFERROR(VLOOKUP(I11,Surp3!$B$1:$C$161,2,0),0)</f>
        <v>154.596925</v>
      </c>
      <c r="K11" s="28">
        <f>IFERROR(VLOOKUP($B11,Surp4!$A$1:$B$161,2,0),0)</f>
        <v>13</v>
      </c>
      <c r="L11" s="29">
        <f>IFERROR(VLOOKUP(K11,Surp4!$B$1:$C$161,2,0),0)</f>
        <v>293.176414</v>
      </c>
      <c r="M11" s="28">
        <f>IFERROR(VLOOKUP($B11,Surp5!$A$1:$B$161,2,0),0)</f>
        <v>47</v>
      </c>
      <c r="N11" s="29">
        <f>IFERROR(VLOOKUP(M11,Surp5!$B$1:$C$161,2,0),0)</f>
        <v>25.63990313</v>
      </c>
      <c r="O11" s="28">
        <f>IFERROR(VLOOKUP($B11,Surp6!$A$1:$B$161,2,0),0)</f>
        <v>33</v>
      </c>
      <c r="P11" s="29">
        <f>IFERROR(VLOOKUP(O11,Surp6!$B$1:$C$161,2,0),0)</f>
        <v>84.60567705</v>
      </c>
      <c r="Q11" s="28">
        <f>IFERROR(VLOOKUP($B11,Surp7!$A$1:$B$161,2,0),0)</f>
        <v>20</v>
      </c>
      <c r="R11" s="29">
        <f>IFERROR(VLOOKUP(Q11,Surp7!$B$1:$C$161,2,0),0)</f>
        <v>168.4000994</v>
      </c>
      <c r="S11" s="28">
        <f>IFERROR(VLOOKUP($B11,Surp8!$A$1:$B$161,2,0),0)</f>
        <v>1</v>
      </c>
      <c r="T11" s="29">
        <f>IFERROR(VLOOKUP(S11,Surp8!$B$1:$C$161,2,0),0)</f>
        <v>637.5187488</v>
      </c>
      <c r="U11" s="29">
        <f>IFERROR(VLOOKUP(E11,Surp1!$B$1:$C$161,2,0),0)</f>
        <v>0</v>
      </c>
      <c r="V11" s="29">
        <f>IFERROR(VLOOKUP(G11,Surp2!$B$1:$C$161,2,0),0)</f>
        <v>255.5802129</v>
      </c>
      <c r="W11" s="29">
        <f>IFERROR(VLOOKUP(I11,Surp3!$B$1:$C$161,2,0),0)</f>
        <v>154.596925</v>
      </c>
      <c r="X11" s="29">
        <f>IFERROR(VLOOKUP(K11,Surp4!$B$1:$C$161,2,0),0)</f>
        <v>293.176414</v>
      </c>
      <c r="Y11" s="29">
        <f>IFERROR(VLOOKUP(M11,Surp5!$B$1:$C$161,2,0),0)</f>
        <v>25.63990313</v>
      </c>
      <c r="Z11" s="29">
        <f>IFERROR(VLOOKUP(O11,Surp6!$B$1:$C$161,2,0),0)</f>
        <v>84.60567705</v>
      </c>
      <c r="AA11" s="29">
        <f>IFERROR(VLOOKUP(Q11,Surp7!$B$1:$C$161,2,0),0)</f>
        <v>168.4000994</v>
      </c>
      <c r="AB11" s="29">
        <f>IFERROR(VLOOKUP(S11,Surp8!$B$1:$C$161,2,0),0)</f>
        <v>637.5187488</v>
      </c>
    </row>
    <row r="12">
      <c r="A12" s="7">
        <v>11.0</v>
      </c>
      <c r="B12" s="25" t="s">
        <v>9</v>
      </c>
      <c r="C12" s="26">
        <f t="shared" si="1"/>
        <v>1603.110599</v>
      </c>
      <c r="D12" s="27"/>
      <c r="E12" s="28">
        <f>IFERROR(VLOOKUP($B12,Surp1!$A$1:$B$161,2,0),0)</f>
        <v>9</v>
      </c>
      <c r="F12" s="29">
        <f>IFERROR(VLOOKUP(E12,Surp1!$B$1:$C$161,2,0),0)</f>
        <v>339.101659</v>
      </c>
      <c r="G12" s="28">
        <f>IFERROR(VLOOKUP($B12,Surp2!$A$1:$B$161,2,0),0)</f>
        <v>22</v>
      </c>
      <c r="H12" s="29">
        <f>IFERROR(VLOOKUP(G12,Surp2!$B$1:$C$161,2,0),0)</f>
        <v>189.4621535</v>
      </c>
      <c r="I12" s="28">
        <f>IFERROR(VLOOKUP($B12,Surp3!$A$1:$B$161,2,0),0)</f>
        <v>28</v>
      </c>
      <c r="J12" s="29">
        <f>IFERROR(VLOOKUP(I12,Surp3!$B$1:$C$161,2,0),0)</f>
        <v>123.9603825</v>
      </c>
      <c r="K12" s="28">
        <f>IFERROR(VLOOKUP($B12,Surp4!$A$1:$B$161,2,0),0)</f>
        <v>10</v>
      </c>
      <c r="L12" s="29">
        <f>IFERROR(VLOOKUP(K12,Surp4!$B$1:$C$161,2,0),0)</f>
        <v>333.9208907</v>
      </c>
      <c r="M12" s="28">
        <f>IFERROR(VLOOKUP($B12,Surp5!$A$1:$B$161,2,0),0)</f>
        <v>19</v>
      </c>
      <c r="N12" s="29">
        <f>IFERROR(VLOOKUP(M12,Surp5!$B$1:$C$161,2,0),0)</f>
        <v>212.2249207</v>
      </c>
      <c r="O12" s="28">
        <f>IFERROR(VLOOKUP($B12,Surp6!$A$1:$B$161,2,0),0)</f>
        <v>13</v>
      </c>
      <c r="P12" s="29">
        <f>IFERROR(VLOOKUP(O12,Surp6!$B$1:$C$161,2,0),0)</f>
        <v>259.3540496</v>
      </c>
      <c r="Q12" s="28">
        <f>IFERROR(VLOOKUP($B12,Surp7!$A$1:$B$161,2,0),0)</f>
        <v>0</v>
      </c>
      <c r="R12" s="29">
        <f>IFERROR(VLOOKUP(Q12,Surp7!$B$1:$C$161,2,0),0)</f>
        <v>0</v>
      </c>
      <c r="S12" s="28">
        <f>IFERROR(VLOOKUP($B12,Surp8!$A$1:$B$161,2,0),0)</f>
        <v>21</v>
      </c>
      <c r="T12" s="29">
        <f>IFERROR(VLOOKUP(S12,Surp8!$B$1:$C$161,2,0),0)</f>
        <v>145.0865426</v>
      </c>
      <c r="U12" s="29">
        <f>IFERROR(VLOOKUP(E12,Surp1!$B$1:$C$161,2,0),0)</f>
        <v>339.101659</v>
      </c>
      <c r="V12" s="29">
        <f>IFERROR(VLOOKUP(G12,Surp2!$B$1:$C$161,2,0),0)</f>
        <v>189.4621535</v>
      </c>
      <c r="W12" s="29">
        <f>IFERROR(VLOOKUP(I12,Surp3!$B$1:$C$161,2,0),0)</f>
        <v>123.9603825</v>
      </c>
      <c r="X12" s="29">
        <f>IFERROR(VLOOKUP(K12,Surp4!$B$1:$C$161,2,0),0)</f>
        <v>333.9208907</v>
      </c>
      <c r="Y12" s="29">
        <f>IFERROR(VLOOKUP(M12,Surp5!$B$1:$C$161,2,0),0)</f>
        <v>212.2249207</v>
      </c>
      <c r="Z12" s="29">
        <f>IFERROR(VLOOKUP(O12,Surp6!$B$1:$C$161,2,0),0)</f>
        <v>259.3540496</v>
      </c>
      <c r="AA12" s="29">
        <f>IFERROR(VLOOKUP(Q12,Surp7!$B$1:$C$161,2,0),0)</f>
        <v>0</v>
      </c>
      <c r="AB12" s="29">
        <f>IFERROR(VLOOKUP(S12,Surp8!$B$1:$C$161,2,0),0)</f>
        <v>145.0865426</v>
      </c>
    </row>
    <row r="13">
      <c r="A13" s="7">
        <v>12.0</v>
      </c>
      <c r="B13" s="12" t="s">
        <v>18</v>
      </c>
      <c r="C13" s="26">
        <f t="shared" si="1"/>
        <v>1570.63495</v>
      </c>
      <c r="D13" s="27"/>
      <c r="E13" s="28">
        <f>IFERROR(VLOOKUP($B13,Surp1!$A$1:$B$161,2,0),0)</f>
        <v>0</v>
      </c>
      <c r="F13" s="29">
        <f>IFERROR(VLOOKUP(E13,Surp1!$B$1:$C$161,2,0),0)</f>
        <v>0</v>
      </c>
      <c r="G13" s="28">
        <f>IFERROR(VLOOKUP($B13,Surp2!$A$1:$B$161,2,0),0)</f>
        <v>18</v>
      </c>
      <c r="H13" s="29">
        <f>IFERROR(VLOOKUP(G13,Surp2!$B$1:$C$161,2,0),0)</f>
        <v>224.913935</v>
      </c>
      <c r="I13" s="28">
        <f>IFERROR(VLOOKUP($B13,Surp3!$A$1:$B$161,2,0),0)</f>
        <v>10</v>
      </c>
      <c r="J13" s="29">
        <f>IFERROR(VLOOKUP(I13,Surp3!$B$1:$C$161,2,0),0)</f>
        <v>304.6674212</v>
      </c>
      <c r="K13" s="28">
        <f>IFERROR(VLOOKUP($B13,Surp4!$A$1:$B$161,2,0),0)</f>
        <v>8</v>
      </c>
      <c r="L13" s="29">
        <f>IFERROR(VLOOKUP(K13,Surp4!$B$1:$C$161,2,0),0)</f>
        <v>367.7899522</v>
      </c>
      <c r="M13" s="28">
        <f>IFERROR(VLOOKUP($B13,Surp5!$A$1:$B$161,2,0),0)</f>
        <v>40</v>
      </c>
      <c r="N13" s="29">
        <f>IFERROR(VLOOKUP(M13,Surp5!$B$1:$C$161,2,0),0)</f>
        <v>64.06739834</v>
      </c>
      <c r="O13" s="28">
        <f>IFERROR(VLOOKUP($B13,Surp6!$A$1:$B$161,2,0),0)</f>
        <v>12</v>
      </c>
      <c r="P13" s="29">
        <f>IFERROR(VLOOKUP(O13,Surp6!$B$1:$C$161,2,0),0)</f>
        <v>272.3784144</v>
      </c>
      <c r="Q13" s="28">
        <f>IFERROR(VLOOKUP($B13,Surp7!$A$1:$B$161,2,0),0)</f>
        <v>36</v>
      </c>
      <c r="R13" s="29">
        <f>IFERROR(VLOOKUP(Q13,Surp7!$B$1:$C$161,2,0),0)</f>
        <v>44.24807903</v>
      </c>
      <c r="S13" s="28">
        <f>IFERROR(VLOOKUP($B13,Surp8!$A$1:$B$161,2,0),0)</f>
        <v>9</v>
      </c>
      <c r="T13" s="29">
        <f>IFERROR(VLOOKUP(S13,Surp8!$B$1:$C$161,2,0),0)</f>
        <v>292.5697502</v>
      </c>
      <c r="U13" s="29">
        <f>IFERROR(VLOOKUP(E13,Surp1!$B$1:$C$161,2,0),0)</f>
        <v>0</v>
      </c>
      <c r="V13" s="29">
        <f>IFERROR(VLOOKUP(G13,Surp2!$B$1:$C$161,2,0),0)</f>
        <v>224.913935</v>
      </c>
      <c r="W13" s="29">
        <f>IFERROR(VLOOKUP(I13,Surp3!$B$1:$C$161,2,0),0)</f>
        <v>304.6674212</v>
      </c>
      <c r="X13" s="29">
        <f>IFERROR(VLOOKUP(K13,Surp4!$B$1:$C$161,2,0),0)</f>
        <v>367.7899522</v>
      </c>
      <c r="Y13" s="29">
        <f>IFERROR(VLOOKUP(M13,Surp5!$B$1:$C$161,2,0),0)</f>
        <v>64.06739834</v>
      </c>
      <c r="Z13" s="29">
        <f>IFERROR(VLOOKUP(O13,Surp6!$B$1:$C$161,2,0),0)</f>
        <v>272.3784144</v>
      </c>
      <c r="AA13" s="29">
        <f>IFERROR(VLOOKUP(Q13,Surp7!$B$1:$C$161,2,0),0)</f>
        <v>44.24807903</v>
      </c>
      <c r="AB13" s="29">
        <f>IFERROR(VLOOKUP(S13,Surp8!$B$1:$C$161,2,0),0)</f>
        <v>292.5697502</v>
      </c>
    </row>
    <row r="14">
      <c r="A14" s="7">
        <v>13.0</v>
      </c>
      <c r="B14" s="25" t="s">
        <v>17</v>
      </c>
      <c r="C14" s="26">
        <f t="shared" si="1"/>
        <v>1498.757426</v>
      </c>
      <c r="D14" s="27"/>
      <c r="E14" s="28">
        <f>IFERROR(VLOOKUP($B14,Surp1!$A$1:$B$161,2,0),0)</f>
        <v>3</v>
      </c>
      <c r="F14" s="29">
        <f>IFERROR(VLOOKUP(E14,Surp1!$B$1:$C$161,2,0),0)</f>
        <v>505.7872653</v>
      </c>
      <c r="G14" s="28">
        <f>IFERROR(VLOOKUP($B14,Surp2!$A$1:$B$161,2,0),0)</f>
        <v>13</v>
      </c>
      <c r="H14" s="29">
        <f>IFERROR(VLOOKUP(G14,Surp2!$B$1:$C$161,2,0),0)</f>
        <v>278.8307064</v>
      </c>
      <c r="I14" s="28">
        <f>IFERROR(VLOOKUP($B14,Surp3!$A$1:$B$161,2,0),0)</f>
        <v>0</v>
      </c>
      <c r="J14" s="29">
        <f>IFERROR(VLOOKUP(I14,Surp3!$B$1:$C$161,2,0),0)</f>
        <v>0</v>
      </c>
      <c r="K14" s="28">
        <f>IFERROR(VLOOKUP($B14,Surp4!$A$1:$B$161,2,0),0)</f>
        <v>5</v>
      </c>
      <c r="L14" s="29">
        <f>IFERROR(VLOOKUP(K14,Surp4!$B$1:$C$161,2,0),0)</f>
        <v>438.4657969</v>
      </c>
      <c r="M14" s="28">
        <f>IFERROR(VLOOKUP($B14,Surp5!$A$1:$B$161,2,0),0)</f>
        <v>0</v>
      </c>
      <c r="N14" s="29">
        <f>IFERROR(VLOOKUP(M14,Surp5!$B$1:$C$161,2,0),0)</f>
        <v>0</v>
      </c>
      <c r="O14" s="28">
        <f>IFERROR(VLOOKUP($B14,Surp6!$A$1:$B$161,2,0),0)</f>
        <v>27</v>
      </c>
      <c r="P14" s="29">
        <f>IFERROR(VLOOKUP(O14,Surp6!$B$1:$C$161,2,0),0)</f>
        <v>127.0834537</v>
      </c>
      <c r="Q14" s="28">
        <f>IFERROR(VLOOKUP($B14,Surp7!$A$1:$B$161,2,0),0)</f>
        <v>31</v>
      </c>
      <c r="R14" s="29">
        <f>IFERROR(VLOOKUP(Q14,Surp7!$B$1:$C$161,2,0),0)</f>
        <v>78.74315812</v>
      </c>
      <c r="S14" s="28">
        <f>IFERROR(VLOOKUP($B14,Surp8!$A$1:$B$161,2,0),0)</f>
        <v>30</v>
      </c>
      <c r="T14" s="29">
        <f>IFERROR(VLOOKUP(S14,Surp8!$B$1:$C$161,2,0),0)</f>
        <v>69.84704557</v>
      </c>
      <c r="U14" s="29">
        <f>IFERROR(VLOOKUP(E14,Surp1!$B$1:$C$161,2,0),0)</f>
        <v>505.7872653</v>
      </c>
      <c r="V14" s="29">
        <f>IFERROR(VLOOKUP(G14,Surp2!$B$1:$C$161,2,0),0)</f>
        <v>278.8307064</v>
      </c>
      <c r="W14" s="29">
        <f>IFERROR(VLOOKUP(I14,Surp3!$B$1:$C$161,2,0),0)</f>
        <v>0</v>
      </c>
      <c r="X14" s="29">
        <f>IFERROR(VLOOKUP(K14,Surp4!$B$1:$C$161,2,0),0)</f>
        <v>438.4657969</v>
      </c>
      <c r="Y14" s="29">
        <f>IFERROR(VLOOKUP(M14,Surp5!$B$1:$C$161,2,0),0)</f>
        <v>0</v>
      </c>
      <c r="Z14" s="29">
        <f>IFERROR(VLOOKUP(O14,Surp6!$B$1:$C$161,2,0),0)</f>
        <v>127.0834537</v>
      </c>
      <c r="AA14" s="29">
        <f>IFERROR(VLOOKUP(Q14,Surp7!$B$1:$C$161,2,0),0)</f>
        <v>78.74315812</v>
      </c>
      <c r="AB14" s="29">
        <f>IFERROR(VLOOKUP(S14,Surp8!$B$1:$C$161,2,0),0)</f>
        <v>69.84704557</v>
      </c>
    </row>
    <row r="15">
      <c r="A15" s="7">
        <v>14.0</v>
      </c>
      <c r="B15" s="30" t="s">
        <v>42</v>
      </c>
      <c r="C15" s="26">
        <f t="shared" si="1"/>
        <v>1455.671024</v>
      </c>
      <c r="D15" s="27"/>
      <c r="E15" s="28">
        <f>IFERROR(VLOOKUP($B15,Surp1!$A$1:$B$161,2,0),0)</f>
        <v>0</v>
      </c>
      <c r="F15" s="29">
        <f>IFERROR(VLOOKUP(E15,Surp1!$B$1:$C$161,2,0),0)</f>
        <v>0</v>
      </c>
      <c r="G15" s="28">
        <f>IFERROR(VLOOKUP($B15,Surp2!$A$1:$B$161,2,0),0)</f>
        <v>31</v>
      </c>
      <c r="H15" s="29">
        <f>IFERROR(VLOOKUP(G15,Surp2!$B$1:$C$161,2,0),0)</f>
        <v>123.4095314</v>
      </c>
      <c r="I15" s="28">
        <f>IFERROR(VLOOKUP($B15,Surp3!$A$1:$B$161,2,0),0)</f>
        <v>0</v>
      </c>
      <c r="J15" s="29">
        <f>IFERROR(VLOOKUP(I15,Surp3!$B$1:$C$161,2,0),0)</f>
        <v>0</v>
      </c>
      <c r="K15" s="28">
        <f>IFERROR(VLOOKUP($B15,Surp4!$A$1:$B$161,2,0),0)</f>
        <v>48</v>
      </c>
      <c r="L15" s="29">
        <f>IFERROR(VLOOKUP(K15,Surp4!$B$1:$C$161,2,0),0)</f>
        <v>46.99937075</v>
      </c>
      <c r="M15" s="28">
        <f>IFERROR(VLOOKUP($B15,Surp5!$A$1:$B$161,2,0),0)</f>
        <v>3</v>
      </c>
      <c r="N15" s="29">
        <f>IFERROR(VLOOKUP(M15,Surp5!$B$1:$C$161,2,0),0)</f>
        <v>499.903994</v>
      </c>
      <c r="O15" s="28">
        <f>IFERROR(VLOOKUP($B15,Surp6!$A$1:$B$161,2,0),0)</f>
        <v>6</v>
      </c>
      <c r="P15" s="29">
        <f>IFERROR(VLOOKUP(O15,Surp6!$B$1:$C$161,2,0),0)</f>
        <v>379.4425224</v>
      </c>
      <c r="Q15" s="28">
        <f>IFERROR(VLOOKUP($B15,Surp7!$A$1:$B$161,2,0),0)</f>
        <v>17</v>
      </c>
      <c r="R15" s="29">
        <f>IFERROR(VLOOKUP(Q15,Surp7!$B$1:$C$161,2,0),0)</f>
        <v>198.2590971</v>
      </c>
      <c r="S15" s="28">
        <f>IFERROR(VLOOKUP($B15,Surp8!$A$1:$B$161,2,0),0)</f>
        <v>15</v>
      </c>
      <c r="T15" s="29">
        <f>IFERROR(VLOOKUP(S15,Surp8!$B$1:$C$161,2,0),0)</f>
        <v>207.6565089</v>
      </c>
      <c r="U15" s="29">
        <f>IFERROR(VLOOKUP(E15,Surp1!$B$1:$C$161,2,0),0)</f>
        <v>0</v>
      </c>
      <c r="V15" s="29">
        <f>IFERROR(VLOOKUP(G15,Surp2!$B$1:$C$161,2,0),0)</f>
        <v>123.4095314</v>
      </c>
      <c r="W15" s="29">
        <f>IFERROR(VLOOKUP(I15,Surp3!$B$1:$C$161,2,0),0)</f>
        <v>0</v>
      </c>
      <c r="X15" s="29">
        <f>IFERROR(VLOOKUP(K15,Surp4!$B$1:$C$161,2,0),0)</f>
        <v>46.99937075</v>
      </c>
      <c r="Y15" s="29">
        <f>IFERROR(VLOOKUP(M15,Surp5!$B$1:$C$161,2,0),0)</f>
        <v>499.903994</v>
      </c>
      <c r="Z15" s="29">
        <f>IFERROR(VLOOKUP(O15,Surp6!$B$1:$C$161,2,0),0)</f>
        <v>379.4425224</v>
      </c>
      <c r="AA15" s="29">
        <f>IFERROR(VLOOKUP(Q15,Surp7!$B$1:$C$161,2,0),0)</f>
        <v>198.2590971</v>
      </c>
      <c r="AB15" s="29">
        <f>IFERROR(VLOOKUP(S15,Surp8!$B$1:$C$161,2,0),0)</f>
        <v>207.6565089</v>
      </c>
    </row>
    <row r="16">
      <c r="A16" s="7">
        <v>15.0</v>
      </c>
      <c r="B16" s="25" t="s">
        <v>12</v>
      </c>
      <c r="C16" s="26">
        <f t="shared" si="1"/>
        <v>1400.105087</v>
      </c>
      <c r="D16" s="27"/>
      <c r="E16" s="28">
        <f>IFERROR(VLOOKUP($B16,Surp1!$A$1:$B$161,2,0),0)</f>
        <v>23</v>
      </c>
      <c r="F16" s="29">
        <f>IFERROR(VLOOKUP(E16,Surp1!$B$1:$C$161,2,0),0)</f>
        <v>184.7599189</v>
      </c>
      <c r="G16" s="28">
        <f>IFERROR(VLOOKUP($B16,Surp2!$A$1:$B$161,2,0),0)</f>
        <v>0</v>
      </c>
      <c r="H16" s="29">
        <f>IFERROR(VLOOKUP(G16,Surp2!$B$1:$C$161,2,0),0)</f>
        <v>0</v>
      </c>
      <c r="I16" s="28">
        <f>IFERROR(VLOOKUP($B16,Surp3!$A$1:$B$161,2,0),0)</f>
        <v>4</v>
      </c>
      <c r="J16" s="29">
        <f>IFERROR(VLOOKUP(I16,Surp3!$B$1:$C$161,2,0),0)</f>
        <v>443.5883162</v>
      </c>
      <c r="K16" s="28">
        <f>IFERROR(VLOOKUP($B16,Surp4!$A$1:$B$161,2,0),0)</f>
        <v>23</v>
      </c>
      <c r="L16" s="29">
        <f>IFERROR(VLOOKUP(K16,Surp4!$B$1:$C$161,2,0),0)</f>
        <v>197.7144624</v>
      </c>
      <c r="M16" s="28">
        <f>IFERROR(VLOOKUP($B16,Surp5!$A$1:$B$161,2,0),0)</f>
        <v>28</v>
      </c>
      <c r="N16" s="29">
        <f>IFERROR(VLOOKUP(M16,Surp5!$B$1:$C$161,2,0),0)</f>
        <v>140.0853031</v>
      </c>
      <c r="O16" s="28">
        <f>IFERROR(VLOOKUP($B16,Surp6!$A$1:$B$161,2,0),0)</f>
        <v>46</v>
      </c>
      <c r="P16" s="29">
        <f>IFERROR(VLOOKUP(O16,Surp6!$B$1:$C$161,2,0),0)</f>
        <v>5.561737618</v>
      </c>
      <c r="Q16" s="28">
        <f>IFERROR(VLOOKUP($B16,Surp7!$A$1:$B$161,2,0),0)</f>
        <v>6</v>
      </c>
      <c r="R16" s="29">
        <f>IFERROR(VLOOKUP(Q16,Surp7!$B$1:$C$161,2,0),0)</f>
        <v>366.0462127</v>
      </c>
      <c r="S16" s="28">
        <f>IFERROR(VLOOKUP($B16,Surp8!$A$1:$B$161,2,0),0)</f>
        <v>31</v>
      </c>
      <c r="T16" s="29">
        <f>IFERROR(VLOOKUP(S16,Surp8!$B$1:$C$161,2,0),0)</f>
        <v>62.34913612</v>
      </c>
      <c r="U16" s="29">
        <f>IFERROR(VLOOKUP(E16,Surp1!$B$1:$C$161,2,0),0)</f>
        <v>184.7599189</v>
      </c>
      <c r="V16" s="29">
        <f>IFERROR(VLOOKUP(G16,Surp2!$B$1:$C$161,2,0),0)</f>
        <v>0</v>
      </c>
      <c r="W16" s="29">
        <f>IFERROR(VLOOKUP(I16,Surp3!$B$1:$C$161,2,0),0)</f>
        <v>443.5883162</v>
      </c>
      <c r="X16" s="29">
        <f>IFERROR(VLOOKUP(K16,Surp4!$B$1:$C$161,2,0),0)</f>
        <v>197.7144624</v>
      </c>
      <c r="Y16" s="29">
        <f>IFERROR(VLOOKUP(M16,Surp5!$B$1:$C$161,2,0),0)</f>
        <v>140.0853031</v>
      </c>
      <c r="Z16" s="29">
        <f>IFERROR(VLOOKUP(O16,Surp6!$B$1:$C$161,2,0),0)</f>
        <v>5.561737618</v>
      </c>
      <c r="AA16" s="29">
        <f>IFERROR(VLOOKUP(Q16,Surp7!$B$1:$C$161,2,0),0)</f>
        <v>366.0462127</v>
      </c>
      <c r="AB16" s="29">
        <f>IFERROR(VLOOKUP(S16,Surp8!$B$1:$C$161,2,0),0)</f>
        <v>62.34913612</v>
      </c>
    </row>
    <row r="17">
      <c r="A17" s="7">
        <v>16.0</v>
      </c>
      <c r="B17" s="25" t="s">
        <v>39</v>
      </c>
      <c r="C17" s="26">
        <f t="shared" si="1"/>
        <v>1393.891376</v>
      </c>
      <c r="D17" s="27"/>
      <c r="E17" s="28">
        <f>IFERROR(VLOOKUP($B17,Surp1!$A$1:$B$161,2,0),0)</f>
        <v>14</v>
      </c>
      <c r="F17" s="29">
        <f>IFERROR(VLOOKUP(E17,Surp1!$B$1:$C$161,2,0),0)</f>
        <v>269.9019427</v>
      </c>
      <c r="G17" s="28">
        <f>IFERROR(VLOOKUP($B17,Surp2!$A$1:$B$161,2,0),0)</f>
        <v>43</v>
      </c>
      <c r="H17" s="29">
        <f>IFERROR(VLOOKUP(G17,Surp2!$B$1:$C$161,2,0),0)</f>
        <v>51.68914302</v>
      </c>
      <c r="I17" s="28">
        <f>IFERROR(VLOOKUP($B17,Surp3!$A$1:$B$161,2,0),0)</f>
        <v>2</v>
      </c>
      <c r="J17" s="29">
        <f>IFERROR(VLOOKUP(I17,Surp3!$B$1:$C$161,2,0),0)</f>
        <v>551.49649</v>
      </c>
      <c r="K17" s="28">
        <f>IFERROR(VLOOKUP($B17,Surp4!$A$1:$B$161,2,0),0)</f>
        <v>31</v>
      </c>
      <c r="L17" s="29">
        <f>IFERROR(VLOOKUP(K17,Surp4!$B$1:$C$161,2,0),0)</f>
        <v>141.5551563</v>
      </c>
      <c r="M17" s="28">
        <f>IFERROR(VLOOKUP($B17,Surp5!$A$1:$B$161,2,0),0)</f>
        <v>33</v>
      </c>
      <c r="N17" s="29">
        <f>IFERROR(VLOOKUP(M17,Surp5!$B$1:$C$161,2,0),0)</f>
        <v>106.4378164</v>
      </c>
      <c r="O17" s="28">
        <f>IFERROR(VLOOKUP($B17,Surp6!$A$1:$B$161,2,0),0)</f>
        <v>31</v>
      </c>
      <c r="P17" s="29">
        <f>IFERROR(VLOOKUP(O17,Surp6!$B$1:$C$161,2,0),0)</f>
        <v>98.21538281</v>
      </c>
      <c r="Q17" s="28">
        <f>IFERROR(VLOOKUP($B17,Surp7!$A$1:$B$161,2,0),0)</f>
        <v>0</v>
      </c>
      <c r="R17" s="29">
        <f>IFERROR(VLOOKUP(Q17,Surp7!$B$1:$C$161,2,0),0)</f>
        <v>0</v>
      </c>
      <c r="S17" s="28">
        <f>IFERROR(VLOOKUP($B17,Surp8!$A$1:$B$161,2,0),0)</f>
        <v>18</v>
      </c>
      <c r="T17" s="29">
        <f>IFERROR(VLOOKUP(S17,Surp8!$B$1:$C$161,2,0),0)</f>
        <v>174.5954449</v>
      </c>
      <c r="U17" s="29">
        <f>IFERROR(VLOOKUP(E17,Surp1!$B$1:$C$161,2,0),0)</f>
        <v>269.9019427</v>
      </c>
      <c r="V17" s="29">
        <f>IFERROR(VLOOKUP(G17,Surp2!$B$1:$C$161,2,0),0)</f>
        <v>51.68914302</v>
      </c>
      <c r="W17" s="29">
        <f>IFERROR(VLOOKUP(I17,Surp3!$B$1:$C$161,2,0),0)</f>
        <v>551.49649</v>
      </c>
      <c r="X17" s="29">
        <f>IFERROR(VLOOKUP(K17,Surp4!$B$1:$C$161,2,0),0)</f>
        <v>141.5551563</v>
      </c>
      <c r="Y17" s="29">
        <f>IFERROR(VLOOKUP(M17,Surp5!$B$1:$C$161,2,0),0)</f>
        <v>106.4378164</v>
      </c>
      <c r="Z17" s="29">
        <f>IFERROR(VLOOKUP(O17,Surp6!$B$1:$C$161,2,0),0)</f>
        <v>98.21538281</v>
      </c>
      <c r="AA17" s="29">
        <f>IFERROR(VLOOKUP(Q17,Surp7!$B$1:$C$161,2,0),0)</f>
        <v>0</v>
      </c>
      <c r="AB17" s="29">
        <f>IFERROR(VLOOKUP(S17,Surp8!$B$1:$C$161,2,0),0)</f>
        <v>174.5954449</v>
      </c>
    </row>
    <row r="18">
      <c r="A18" s="7">
        <v>18.0</v>
      </c>
      <c r="B18" s="25" t="s">
        <v>38</v>
      </c>
      <c r="C18" s="26">
        <f t="shared" si="1"/>
        <v>1346.854666</v>
      </c>
      <c r="D18" s="27"/>
      <c r="E18" s="28">
        <f>IFERROR(VLOOKUP($B18,Surp1!$A$1:$B$161,2,0),0)</f>
        <v>43</v>
      </c>
      <c r="F18" s="29">
        <f>IFERROR(VLOOKUP(E18,Surp1!$B$1:$C$161,2,0),0)</f>
        <v>56.06651983</v>
      </c>
      <c r="G18" s="28">
        <f>IFERROR(VLOOKUP($B18,Surp2!$A$1:$B$161,2,0),0)</f>
        <v>33</v>
      </c>
      <c r="H18" s="29">
        <f>IFERROR(VLOOKUP(G18,Surp2!$B$1:$C$161,2,0),0)</f>
        <v>110.4505687</v>
      </c>
      <c r="I18" s="28">
        <f>IFERROR(VLOOKUP($B18,Surp3!$A$1:$B$161,2,0),0)</f>
        <v>13</v>
      </c>
      <c r="J18" s="29">
        <f>IFERROR(VLOOKUP(I18,Surp3!$B$1:$C$161,2,0),0)</f>
        <v>262.7995554</v>
      </c>
      <c r="K18" s="28">
        <f>IFERROR(VLOOKUP($B18,Surp4!$A$1:$B$161,2,0),0)</f>
        <v>0</v>
      </c>
      <c r="L18" s="29">
        <f>IFERROR(VLOOKUP(K18,Surp4!$B$1:$C$161,2,0),0)</f>
        <v>0</v>
      </c>
      <c r="M18" s="28">
        <f>IFERROR(VLOOKUP($B18,Surp5!$A$1:$B$161,2,0),0)</f>
        <v>17</v>
      </c>
      <c r="N18" s="29">
        <f>IFERROR(VLOOKUP(M18,Surp5!$B$1:$C$161,2,0),0)</f>
        <v>231.4337297</v>
      </c>
      <c r="O18" s="28">
        <f>IFERROR(VLOOKUP($B18,Surp6!$A$1:$B$161,2,0),0)</f>
        <v>43</v>
      </c>
      <c r="P18" s="29">
        <f>IFERROR(VLOOKUP(O18,Surp6!$B$1:$C$161,2,0),0)</f>
        <v>22.6252211</v>
      </c>
      <c r="Q18" s="28">
        <f>IFERROR(VLOOKUP($B18,Surp7!$A$1:$B$161,2,0),0)</f>
        <v>1</v>
      </c>
      <c r="R18" s="29">
        <f>IFERROR(VLOOKUP(Q18,Surp7!$B$1:$C$161,2,0),0)</f>
        <v>650.3112943</v>
      </c>
      <c r="S18" s="28">
        <f>IFERROR(VLOOKUP($B18,Surp8!$A$1:$B$161,2,0),0)</f>
        <v>38</v>
      </c>
      <c r="T18" s="29">
        <f>IFERROR(VLOOKUP(S18,Surp8!$B$1:$C$161,2,0),0)</f>
        <v>13.16777663</v>
      </c>
      <c r="U18" s="29">
        <f>IFERROR(VLOOKUP(E18,Surp1!$B$1:$C$161,2,0),0)</f>
        <v>56.06651983</v>
      </c>
      <c r="V18" s="29">
        <f>IFERROR(VLOOKUP(G18,Surp2!$B$1:$C$161,2,0),0)</f>
        <v>110.4505687</v>
      </c>
      <c r="W18" s="29">
        <f>IFERROR(VLOOKUP(I18,Surp3!$B$1:$C$161,2,0),0)</f>
        <v>262.7995554</v>
      </c>
      <c r="X18" s="29">
        <f>IFERROR(VLOOKUP(K18,Surp4!$B$1:$C$161,2,0),0)</f>
        <v>0</v>
      </c>
      <c r="Y18" s="29">
        <f>IFERROR(VLOOKUP(M18,Surp5!$B$1:$C$161,2,0),0)</f>
        <v>231.4337297</v>
      </c>
      <c r="Z18" s="29">
        <f>IFERROR(VLOOKUP(O18,Surp6!$B$1:$C$161,2,0),0)</f>
        <v>22.6252211</v>
      </c>
      <c r="AA18" s="29">
        <f>IFERROR(VLOOKUP(Q18,Surp7!$B$1:$C$161,2,0),0)</f>
        <v>650.3112943</v>
      </c>
      <c r="AB18" s="29">
        <f>IFERROR(VLOOKUP(S18,Surp8!$B$1:$C$161,2,0),0)</f>
        <v>13.16777663</v>
      </c>
    </row>
    <row r="19">
      <c r="A19" s="7">
        <v>19.0</v>
      </c>
      <c r="B19" s="25" t="s">
        <v>20</v>
      </c>
      <c r="C19" s="26">
        <f t="shared" si="1"/>
        <v>1331.485079</v>
      </c>
      <c r="D19" s="27"/>
      <c r="E19" s="28">
        <f>IFERROR(VLOOKUP($B19,Surp1!$A$1:$B$161,2,0),0)</f>
        <v>11</v>
      </c>
      <c r="F19" s="29">
        <f>IFERROR(VLOOKUP(E19,Surp1!$B$1:$C$161,2,0),0)</f>
        <v>308.1756441</v>
      </c>
      <c r="G19" s="28">
        <f>IFERROR(VLOOKUP($B19,Surp2!$A$1:$B$161,2,0),0)</f>
        <v>8</v>
      </c>
      <c r="H19" s="29">
        <f>IFERROR(VLOOKUP(G19,Surp2!$B$1:$C$161,2,0),0)</f>
        <v>354.1656708</v>
      </c>
      <c r="I19" s="28">
        <f>IFERROR(VLOOKUP($B19,Surp3!$A$1:$B$161,2,0),0)</f>
        <v>20</v>
      </c>
      <c r="J19" s="29">
        <f>IFERROR(VLOOKUP(I19,Surp3!$B$1:$C$161,2,0),0)</f>
        <v>188.7743364</v>
      </c>
      <c r="K19" s="28">
        <f>IFERROR(VLOOKUP($B19,Surp4!$A$1:$B$161,2,0),0)</f>
        <v>12</v>
      </c>
      <c r="L19" s="29">
        <f>IFERROR(VLOOKUP(K19,Surp4!$B$1:$C$161,2,0),0)</f>
        <v>305.7488787</v>
      </c>
      <c r="M19" s="28">
        <f>IFERROR(VLOOKUP($B19,Surp5!$A$1:$B$161,2,0),0)</f>
        <v>44</v>
      </c>
      <c r="N19" s="29">
        <f>IFERROR(VLOOKUP(M19,Surp5!$B$1:$C$161,2,0),0)</f>
        <v>41.70591542</v>
      </c>
      <c r="O19" s="28">
        <f>IFERROR(VLOOKUP($B19,Surp6!$A$1:$B$161,2,0),0)</f>
        <v>0</v>
      </c>
      <c r="P19" s="29">
        <f>IFERROR(VLOOKUP(O19,Surp6!$B$1:$C$161,2,0),0)</f>
        <v>0</v>
      </c>
      <c r="Q19" s="28">
        <f>IFERROR(VLOOKUP($B19,Surp7!$A$1:$B$161,2,0),0)</f>
        <v>24</v>
      </c>
      <c r="R19" s="29">
        <f>IFERROR(VLOOKUP(Q19,Surp7!$B$1:$C$161,2,0),0)</f>
        <v>132.9146331</v>
      </c>
      <c r="S19" s="28">
        <f>IFERROR(VLOOKUP($B19,Surp8!$A$1:$B$161,2,0),0)</f>
        <v>0</v>
      </c>
      <c r="T19" s="29">
        <f>IFERROR(VLOOKUP(S19,Surp8!$B$1:$C$161,2,0),0)</f>
        <v>0</v>
      </c>
      <c r="U19" s="29">
        <f>IFERROR(VLOOKUP(E19,Surp1!$B$1:$C$161,2,0),0)</f>
        <v>308.1756441</v>
      </c>
      <c r="V19" s="29">
        <f>IFERROR(VLOOKUP(G19,Surp2!$B$1:$C$161,2,0),0)</f>
        <v>354.1656708</v>
      </c>
      <c r="W19" s="29">
        <f>IFERROR(VLOOKUP(I19,Surp3!$B$1:$C$161,2,0),0)</f>
        <v>188.7743364</v>
      </c>
      <c r="X19" s="29">
        <f>IFERROR(VLOOKUP(K19,Surp4!$B$1:$C$161,2,0),0)</f>
        <v>305.7488787</v>
      </c>
      <c r="Y19" s="29">
        <f>IFERROR(VLOOKUP(M19,Surp5!$B$1:$C$161,2,0),0)</f>
        <v>41.70591542</v>
      </c>
      <c r="Z19" s="29">
        <f>IFERROR(VLOOKUP(O19,Surp6!$B$1:$C$161,2,0),0)</f>
        <v>0</v>
      </c>
      <c r="AA19" s="29">
        <f>IFERROR(VLOOKUP(Q19,Surp7!$B$1:$C$161,2,0),0)</f>
        <v>132.9146331</v>
      </c>
      <c r="AB19" s="29">
        <f>IFERROR(VLOOKUP(S19,Surp8!$B$1:$C$161,2,0),0)</f>
        <v>0</v>
      </c>
    </row>
    <row r="20">
      <c r="A20" s="7">
        <v>17.0</v>
      </c>
      <c r="B20" s="25" t="s">
        <v>34</v>
      </c>
      <c r="C20" s="26">
        <f t="shared" si="1"/>
        <v>1330.431194</v>
      </c>
      <c r="D20" s="27"/>
      <c r="E20" s="28">
        <f>IFERROR(VLOOKUP($B20,Surp1!$A$1:$B$161,2,0),0)</f>
        <v>49</v>
      </c>
      <c r="F20" s="29">
        <f>IFERROR(VLOOKUP(E20,Surp1!$B$1:$C$161,2,0),0)</f>
        <v>24.6660162</v>
      </c>
      <c r="G20" s="28">
        <f>IFERROR(VLOOKUP($B20,Surp2!$A$1:$B$161,2,0),0)</f>
        <v>35</v>
      </c>
      <c r="H20" s="29">
        <f>IFERROR(VLOOKUP(G20,Surp2!$B$1:$C$161,2,0),0)</f>
        <v>97.95394688</v>
      </c>
      <c r="I20" s="28">
        <f>IFERROR(VLOOKUP($B20,Surp3!$A$1:$B$161,2,0),0)</f>
        <v>19</v>
      </c>
      <c r="J20" s="29">
        <f>IFERROR(VLOOKUP(I20,Surp3!$B$1:$C$161,2,0),0)</f>
        <v>198.0395896</v>
      </c>
      <c r="K20" s="28">
        <f>IFERROR(VLOOKUP($B20,Surp4!$A$1:$B$161,2,0),0)</f>
        <v>4</v>
      </c>
      <c r="L20" s="29">
        <f>IFERROR(VLOOKUP(K20,Surp4!$B$1:$C$161,2,0),0)</f>
        <v>472.3687022</v>
      </c>
      <c r="M20" s="28">
        <f>IFERROR(VLOOKUP($B20,Surp5!$A$1:$B$161,2,0),0)</f>
        <v>34</v>
      </c>
      <c r="N20" s="29">
        <f>IFERROR(VLOOKUP(M20,Surp5!$B$1:$C$161,2,0),0)</f>
        <v>100.0860653</v>
      </c>
      <c r="O20" s="28">
        <f>IFERROR(VLOOKUP($B20,Surp6!$A$1:$B$161,2,0),0)</f>
        <v>42</v>
      </c>
      <c r="P20" s="29">
        <f>IFERROR(VLOOKUP(O20,Surp6!$B$1:$C$161,2,0),0)</f>
        <v>28.44838628</v>
      </c>
      <c r="Q20" s="28">
        <f>IFERROR(VLOOKUP($B20,Surp7!$A$1:$B$161,2,0),0)</f>
        <v>35</v>
      </c>
      <c r="R20" s="29">
        <f>IFERROR(VLOOKUP(Q20,Surp7!$B$1:$C$161,2,0),0)</f>
        <v>50.92663515</v>
      </c>
      <c r="S20" s="28">
        <f>IFERROR(VLOOKUP($B20,Surp8!$A$1:$B$161,2,0),0)</f>
        <v>5</v>
      </c>
      <c r="T20" s="29">
        <f>IFERROR(VLOOKUP(S20,Surp8!$B$1:$C$161,2,0),0)</f>
        <v>382.6078689</v>
      </c>
      <c r="U20" s="29">
        <f>IFERROR(VLOOKUP(E20,Surp1!$B$1:$C$161,2,0),0)</f>
        <v>24.6660162</v>
      </c>
      <c r="V20" s="29">
        <f>IFERROR(VLOOKUP(G20,Surp2!$B$1:$C$161,2,0),0)</f>
        <v>97.95394688</v>
      </c>
      <c r="W20" s="29">
        <f>IFERROR(VLOOKUP(I20,Surp3!$B$1:$C$161,2,0),0)</f>
        <v>198.0395896</v>
      </c>
      <c r="X20" s="29">
        <f>IFERROR(VLOOKUP(K20,Surp4!$B$1:$C$161,2,0),0)</f>
        <v>472.3687022</v>
      </c>
      <c r="Y20" s="29">
        <f>IFERROR(VLOOKUP(M20,Surp5!$B$1:$C$161,2,0),0)</f>
        <v>100.0860653</v>
      </c>
      <c r="Z20" s="29">
        <f>IFERROR(VLOOKUP(O20,Surp6!$B$1:$C$161,2,0),0)</f>
        <v>28.44838628</v>
      </c>
      <c r="AA20" s="29">
        <f>IFERROR(VLOOKUP(Q20,Surp7!$B$1:$C$161,2,0),0)</f>
        <v>50.92663515</v>
      </c>
      <c r="AB20" s="29">
        <f>IFERROR(VLOOKUP(S20,Surp8!$B$1:$C$161,2,0),0)</f>
        <v>382.6078689</v>
      </c>
    </row>
    <row r="21">
      <c r="A21" s="7">
        <v>21.0</v>
      </c>
      <c r="B21" s="25" t="s">
        <v>40</v>
      </c>
      <c r="C21" s="26">
        <f t="shared" si="1"/>
        <v>1251.783251</v>
      </c>
      <c r="D21" s="27"/>
      <c r="E21" s="28">
        <f>IFERROR(VLOOKUP($B21,Surp1!$A$1:$B$161,2,0),0)</f>
        <v>27</v>
      </c>
      <c r="F21" s="29">
        <f>IFERROR(VLOOKUP(E21,Surp1!$B$1:$C$161,2,0),0)</f>
        <v>154.596925</v>
      </c>
      <c r="G21" s="28">
        <f>IFERROR(VLOOKUP($B21,Surp2!$A$1:$B$161,2,0),0)</f>
        <v>11</v>
      </c>
      <c r="H21" s="29">
        <f>IFERROR(VLOOKUP(G21,Surp2!$B$1:$C$161,2,0),0)</f>
        <v>305.2583588</v>
      </c>
      <c r="I21" s="28">
        <f>IFERROR(VLOOKUP($B21,Surp3!$A$1:$B$161,2,0),0)</f>
        <v>0</v>
      </c>
      <c r="J21" s="29">
        <f>IFERROR(VLOOKUP(I21,Surp3!$B$1:$C$161,2,0),0)</f>
        <v>0</v>
      </c>
      <c r="K21" s="28">
        <f>IFERROR(VLOOKUP($B21,Surp4!$A$1:$B$161,2,0),0)</f>
        <v>24</v>
      </c>
      <c r="L21" s="29">
        <f>IFERROR(VLOOKUP(K21,Surp4!$B$1:$C$161,2,0),0)</f>
        <v>190.0327527</v>
      </c>
      <c r="M21" s="28">
        <f>IFERROR(VLOOKUP($B21,Surp5!$A$1:$B$161,2,0),0)</f>
        <v>31</v>
      </c>
      <c r="N21" s="29">
        <f>IFERROR(VLOOKUP(M21,Surp5!$B$1:$C$161,2,0),0)</f>
        <v>119.4949939</v>
      </c>
      <c r="O21" s="28">
        <f>IFERROR(VLOOKUP($B21,Surp6!$A$1:$B$161,2,0),0)</f>
        <v>16</v>
      </c>
      <c r="P21" s="29">
        <f>IFERROR(VLOOKUP(O21,Surp6!$B$1:$C$161,2,0),0)</f>
        <v>224.507913</v>
      </c>
      <c r="Q21" s="28">
        <f>IFERROR(VLOOKUP($B21,Surp7!$A$1:$B$161,2,0),0)</f>
        <v>12</v>
      </c>
      <c r="R21" s="29">
        <f>IFERROR(VLOOKUP(Q21,Surp7!$B$1:$C$161,2,0),0)</f>
        <v>257.8923078</v>
      </c>
      <c r="S21" s="28">
        <f>IFERROR(VLOOKUP($B21,Surp8!$A$1:$B$161,2,0),0)</f>
        <v>0</v>
      </c>
      <c r="T21" s="29">
        <f>IFERROR(VLOOKUP(S21,Surp8!$B$1:$C$161,2,0),0)</f>
        <v>0</v>
      </c>
      <c r="U21" s="29">
        <f>IFERROR(VLOOKUP(E21,Surp1!$B$1:$C$161,2,0),0)</f>
        <v>154.596925</v>
      </c>
      <c r="V21" s="29">
        <f>IFERROR(VLOOKUP(G21,Surp2!$B$1:$C$161,2,0),0)</f>
        <v>305.2583588</v>
      </c>
      <c r="W21" s="29">
        <f>IFERROR(VLOOKUP(I21,Surp3!$B$1:$C$161,2,0),0)</f>
        <v>0</v>
      </c>
      <c r="X21" s="29">
        <f>IFERROR(VLOOKUP(K21,Surp4!$B$1:$C$161,2,0),0)</f>
        <v>190.0327527</v>
      </c>
      <c r="Y21" s="29">
        <f>IFERROR(VLOOKUP(M21,Surp5!$B$1:$C$161,2,0),0)</f>
        <v>119.4949939</v>
      </c>
      <c r="Z21" s="29">
        <f>IFERROR(VLOOKUP(O21,Surp6!$B$1:$C$161,2,0),0)</f>
        <v>224.507913</v>
      </c>
      <c r="AA21" s="29">
        <f>IFERROR(VLOOKUP(Q21,Surp7!$B$1:$C$161,2,0),0)</f>
        <v>257.8923078</v>
      </c>
      <c r="AB21" s="29">
        <f>IFERROR(VLOOKUP(S21,Surp8!$B$1:$C$161,2,0),0)</f>
        <v>0</v>
      </c>
    </row>
    <row r="22">
      <c r="A22" s="7">
        <v>20.0</v>
      </c>
      <c r="B22" s="30" t="s">
        <v>36</v>
      </c>
      <c r="C22" s="26">
        <f t="shared" si="1"/>
        <v>1249.504503</v>
      </c>
      <c r="D22" s="27"/>
      <c r="E22" s="28">
        <f>IFERROR(VLOOKUP($B22,Surp1!$A$1:$B$161,2,0),0)</f>
        <v>35</v>
      </c>
      <c r="F22" s="29">
        <f>IFERROR(VLOOKUP(E22,Surp1!$B$1:$C$161,2,0),0)</f>
        <v>101.9564295</v>
      </c>
      <c r="G22" s="28">
        <f>IFERROR(VLOOKUP($B22,Surp2!$A$1:$B$161,2,0),0)</f>
        <v>40</v>
      </c>
      <c r="H22" s="29">
        <f>IFERROR(VLOOKUP(G22,Surp2!$B$1:$C$161,2,0),0)</f>
        <v>68.42184807</v>
      </c>
      <c r="I22" s="28">
        <f>IFERROR(VLOOKUP($B22,Surp3!$A$1:$B$161,2,0),0)</f>
        <v>5</v>
      </c>
      <c r="J22" s="29">
        <f>IFERROR(VLOOKUP(I22,Surp3!$B$1:$C$161,2,0),0)</f>
        <v>409.9853841</v>
      </c>
      <c r="K22" s="28">
        <f>IFERROR(VLOOKUP($B22,Surp4!$A$1:$B$161,2,0),0)</f>
        <v>44</v>
      </c>
      <c r="L22" s="29">
        <f>IFERROR(VLOOKUP(K22,Surp4!$B$1:$C$161,2,0),0)</f>
        <v>67.24611816</v>
      </c>
      <c r="M22" s="28">
        <f>IFERROR(VLOOKUP($B22,Surp5!$A$1:$B$161,2,0),0)</f>
        <v>42</v>
      </c>
      <c r="N22" s="29">
        <f>IFERROR(VLOOKUP(M22,Surp5!$B$1:$C$161,2,0),0)</f>
        <v>52.74223356</v>
      </c>
      <c r="O22" s="28">
        <f>IFERROR(VLOOKUP($B22,Surp6!$A$1:$B$161,2,0),0)</f>
        <v>37</v>
      </c>
      <c r="P22" s="29">
        <f>IFERROR(VLOOKUP(O22,Surp6!$B$1:$C$161,2,0),0)</f>
        <v>58.72858316</v>
      </c>
      <c r="Q22" s="28">
        <f>IFERROR(VLOOKUP($B22,Surp7!$A$1:$B$161,2,0),0)</f>
        <v>14</v>
      </c>
      <c r="R22" s="29">
        <f>IFERROR(VLOOKUP(Q22,Surp7!$B$1:$C$161,2,0),0)</f>
        <v>232.1335939</v>
      </c>
      <c r="S22" s="28">
        <f>IFERROR(VLOOKUP($B22,Surp8!$A$1:$B$161,2,0),0)</f>
        <v>8</v>
      </c>
      <c r="T22" s="29">
        <f>IFERROR(VLOOKUP(S22,Surp8!$B$1:$C$161,2,0),0)</f>
        <v>311.0325465</v>
      </c>
      <c r="U22" s="29">
        <f>IFERROR(VLOOKUP(E22,Surp1!$B$1:$C$161,2,0),0)</f>
        <v>101.9564295</v>
      </c>
      <c r="V22" s="29">
        <f>IFERROR(VLOOKUP(G22,Surp2!$B$1:$C$161,2,0),0)</f>
        <v>68.42184807</v>
      </c>
      <c r="W22" s="29">
        <f>IFERROR(VLOOKUP(I22,Surp3!$B$1:$C$161,2,0),0)</f>
        <v>409.9853841</v>
      </c>
      <c r="X22" s="29">
        <f>IFERROR(VLOOKUP(K22,Surp4!$B$1:$C$161,2,0),0)</f>
        <v>67.24611816</v>
      </c>
      <c r="Y22" s="29">
        <f>IFERROR(VLOOKUP(M22,Surp5!$B$1:$C$161,2,0),0)</f>
        <v>52.74223356</v>
      </c>
      <c r="Z22" s="29">
        <f>IFERROR(VLOOKUP(O22,Surp6!$B$1:$C$161,2,0),0)</f>
        <v>58.72858316</v>
      </c>
      <c r="AA22" s="29">
        <f>IFERROR(VLOOKUP(Q22,Surp7!$B$1:$C$161,2,0),0)</f>
        <v>232.1335939</v>
      </c>
      <c r="AB22" s="29">
        <f>IFERROR(VLOOKUP(S22,Surp8!$B$1:$C$161,2,0),0)</f>
        <v>311.0325465</v>
      </c>
    </row>
    <row r="23">
      <c r="A23" s="7">
        <v>23.0</v>
      </c>
      <c r="B23" s="30" t="s">
        <v>61</v>
      </c>
      <c r="C23" s="26">
        <f t="shared" si="1"/>
        <v>1200.677478</v>
      </c>
      <c r="D23" s="27"/>
      <c r="E23" s="28">
        <f>IFERROR(VLOOKUP($B23,Surp1!$A$1:$B$161,2,0),0)</f>
        <v>0</v>
      </c>
      <c r="F23" s="29">
        <f>IFERROR(VLOOKUP(E23,Surp1!$B$1:$C$161,2,0),0)</f>
        <v>0</v>
      </c>
      <c r="G23" s="28">
        <f>IFERROR(VLOOKUP($B23,Surp2!$A$1:$B$161,2,0),0)</f>
        <v>26</v>
      </c>
      <c r="H23" s="29">
        <f>IFERROR(VLOOKUP(G23,Surp2!$B$1:$C$161,2,0),0)</f>
        <v>158.2657255</v>
      </c>
      <c r="I23" s="28">
        <f>IFERROR(VLOOKUP($B23,Surp3!$A$1:$B$161,2,0),0)</f>
        <v>1</v>
      </c>
      <c r="J23" s="29">
        <f>IFERROR(VLOOKUP(I23,Surp3!$B$1:$C$161,2,0),0)</f>
        <v>670.1010183</v>
      </c>
      <c r="K23" s="28">
        <f>IFERROR(VLOOKUP($B23,Surp4!$A$1:$B$161,2,0),0)</f>
        <v>50</v>
      </c>
      <c r="L23" s="29">
        <f>IFERROR(VLOOKUP(K23,Surp4!$B$1:$C$161,2,0),0)</f>
        <v>37.21772638</v>
      </c>
      <c r="M23" s="28">
        <f>IFERROR(VLOOKUP($B23,Surp5!$A$1:$B$161,2,0),0)</f>
        <v>16</v>
      </c>
      <c r="N23" s="29">
        <f>IFERROR(VLOOKUP(M23,Surp5!$B$1:$C$161,2,0),0)</f>
        <v>241.6814653</v>
      </c>
      <c r="O23" s="28">
        <f>IFERROR(VLOOKUP($B23,Surp6!$A$1:$B$161,2,0),0)</f>
        <v>0</v>
      </c>
      <c r="P23" s="29">
        <f>IFERROR(VLOOKUP(O23,Surp6!$B$1:$C$161,2,0),0)</f>
        <v>0</v>
      </c>
      <c r="Q23" s="28">
        <f>IFERROR(VLOOKUP($B23,Surp7!$A$1:$B$161,2,0),0)</f>
        <v>29</v>
      </c>
      <c r="R23" s="29">
        <f>IFERROR(VLOOKUP(Q23,Surp7!$B$1:$C$161,2,0),0)</f>
        <v>93.41154226</v>
      </c>
      <c r="S23" s="28">
        <f>IFERROR(VLOOKUP($B23,Surp8!$A$1:$B$161,2,0),0)</f>
        <v>0</v>
      </c>
      <c r="T23" s="29">
        <f>IFERROR(VLOOKUP(S23,Surp8!$B$1:$C$161,2,0),0)</f>
        <v>0</v>
      </c>
      <c r="U23" s="29">
        <f>IFERROR(VLOOKUP(E23,Surp1!$B$1:$C$161,2,0),0)</f>
        <v>0</v>
      </c>
      <c r="V23" s="29">
        <f>IFERROR(VLOOKUP(G23,Surp2!$B$1:$C$161,2,0),0)</f>
        <v>158.2657255</v>
      </c>
      <c r="W23" s="29">
        <f>IFERROR(VLOOKUP(I23,Surp3!$B$1:$C$161,2,0),0)</f>
        <v>670.1010183</v>
      </c>
      <c r="X23" s="29">
        <f>IFERROR(VLOOKUP(K23,Surp4!$B$1:$C$161,2,0),0)</f>
        <v>37.21772638</v>
      </c>
      <c r="Y23" s="29">
        <f>IFERROR(VLOOKUP(M23,Surp5!$B$1:$C$161,2,0),0)</f>
        <v>241.6814653</v>
      </c>
      <c r="Z23" s="29">
        <f>IFERROR(VLOOKUP(O23,Surp6!$B$1:$C$161,2,0),0)</f>
        <v>0</v>
      </c>
      <c r="AA23" s="29">
        <f>IFERROR(VLOOKUP(Q23,Surp7!$B$1:$C$161,2,0),0)</f>
        <v>93.41154226</v>
      </c>
      <c r="AB23" s="29">
        <f>IFERROR(VLOOKUP(S23,Surp8!$B$1:$C$161,2,0),0)</f>
        <v>0</v>
      </c>
    </row>
    <row r="24">
      <c r="A24" s="7">
        <v>22.0</v>
      </c>
      <c r="B24" s="25" t="s">
        <v>13</v>
      </c>
      <c r="C24" s="26">
        <f t="shared" si="1"/>
        <v>1196.087882</v>
      </c>
      <c r="D24" s="27"/>
      <c r="E24" s="28">
        <f>IFERROR(VLOOKUP($B24,Surp1!$A$1:$B$161,2,0),0)</f>
        <v>34</v>
      </c>
      <c r="F24" s="29">
        <f>IFERROR(VLOOKUP(E24,Surp1!$B$1:$C$161,2,0),0)</f>
        <v>108.1031364</v>
      </c>
      <c r="G24" s="28">
        <f>IFERROR(VLOOKUP($B24,Surp2!$A$1:$B$161,2,0),0)</f>
        <v>14</v>
      </c>
      <c r="H24" s="29">
        <f>IFERROR(VLOOKUP(G24,Surp2!$B$1:$C$161,2,0),0)</f>
        <v>266.8695626</v>
      </c>
      <c r="I24" s="28">
        <f>IFERROR(VLOOKUP($B24,Surp3!$A$1:$B$161,2,0),0)</f>
        <v>0</v>
      </c>
      <c r="J24" s="29">
        <f>IFERROR(VLOOKUP(I24,Surp3!$B$1:$C$161,2,0),0)</f>
        <v>0</v>
      </c>
      <c r="K24" s="28">
        <f>IFERROR(VLOOKUP($B24,Surp4!$A$1:$B$161,2,0),0)</f>
        <v>2</v>
      </c>
      <c r="L24" s="29">
        <f>IFERROR(VLOOKUP(K24,Surp4!$B$1:$C$161,2,0),0)</f>
        <v>582.5495631</v>
      </c>
      <c r="M24" s="28">
        <f>IFERROR(VLOOKUP($B24,Surp5!$A$1:$B$161,2,0),0)</f>
        <v>30</v>
      </c>
      <c r="N24" s="29">
        <f>IFERROR(VLOOKUP(M24,Surp5!$B$1:$C$161,2,0),0)</f>
        <v>126.2156498</v>
      </c>
      <c r="O24" s="28">
        <f>IFERROR(VLOOKUP($B24,Surp6!$A$1:$B$161,2,0),0)</f>
        <v>29</v>
      </c>
      <c r="P24" s="29">
        <f>IFERROR(VLOOKUP(O24,Surp6!$B$1:$C$161,2,0),0)</f>
        <v>112.3499698</v>
      </c>
      <c r="Q24" s="28">
        <f>IFERROR(VLOOKUP($B24,Surp7!$A$1:$B$161,2,0),0)</f>
        <v>0</v>
      </c>
      <c r="R24" s="29">
        <f>IFERROR(VLOOKUP(Q24,Surp7!$B$1:$C$161,2,0),0)</f>
        <v>0</v>
      </c>
      <c r="S24" s="28">
        <f>IFERROR(VLOOKUP($B24,Surp8!$A$1:$B$161,2,0),0)</f>
        <v>0</v>
      </c>
      <c r="T24" s="29">
        <f>IFERROR(VLOOKUP(S24,Surp8!$B$1:$C$161,2,0),0)</f>
        <v>0</v>
      </c>
      <c r="U24" s="29">
        <f>IFERROR(VLOOKUP(E24,Surp1!$B$1:$C$161,2,0),0)</f>
        <v>108.1031364</v>
      </c>
      <c r="V24" s="29">
        <f>IFERROR(VLOOKUP(G24,Surp2!$B$1:$C$161,2,0),0)</f>
        <v>266.8695626</v>
      </c>
      <c r="W24" s="29">
        <f>IFERROR(VLOOKUP(I24,Surp3!$B$1:$C$161,2,0),0)</f>
        <v>0</v>
      </c>
      <c r="X24" s="29">
        <f>IFERROR(VLOOKUP(K24,Surp4!$B$1:$C$161,2,0),0)</f>
        <v>582.5495631</v>
      </c>
      <c r="Y24" s="29">
        <f>IFERROR(VLOOKUP(M24,Surp5!$B$1:$C$161,2,0),0)</f>
        <v>126.2156498</v>
      </c>
      <c r="Z24" s="29">
        <f>IFERROR(VLOOKUP(O24,Surp6!$B$1:$C$161,2,0),0)</f>
        <v>112.3499698</v>
      </c>
      <c r="AA24" s="29">
        <f>IFERROR(VLOOKUP(Q24,Surp7!$B$1:$C$161,2,0),0)</f>
        <v>0</v>
      </c>
      <c r="AB24" s="29">
        <f>IFERROR(VLOOKUP(S24,Surp8!$B$1:$C$161,2,0),0)</f>
        <v>0</v>
      </c>
    </row>
    <row r="25">
      <c r="A25" s="7">
        <v>24.0</v>
      </c>
      <c r="B25" s="25" t="s">
        <v>81</v>
      </c>
      <c r="C25" s="26">
        <f t="shared" si="1"/>
        <v>1092.611645</v>
      </c>
      <c r="D25" s="27"/>
      <c r="E25" s="28">
        <f>IFERROR(VLOOKUP($B25,Surp1!$A$1:$B$161,2,0),0)</f>
        <v>51</v>
      </c>
      <c r="F25" s="29">
        <f>IFERROR(VLOOKUP(E25,Surp1!$B$1:$C$161,2,0),0)</f>
        <v>14.6523316</v>
      </c>
      <c r="G25" s="28">
        <f>IFERROR(VLOOKUP($B25,Surp2!$A$1:$B$161,2,0),0)</f>
        <v>0</v>
      </c>
      <c r="H25" s="29">
        <f>IFERROR(VLOOKUP(G25,Surp2!$B$1:$C$161,2,0),0)</f>
        <v>0</v>
      </c>
      <c r="I25" s="28">
        <f>IFERROR(VLOOKUP($B25,Surp3!$A$1:$B$161,2,0),0)</f>
        <v>0</v>
      </c>
      <c r="J25" s="29">
        <f>IFERROR(VLOOKUP(I25,Surp3!$B$1:$C$161,2,0),0)</f>
        <v>0</v>
      </c>
      <c r="K25" s="28">
        <f>IFERROR(VLOOKUP($B25,Surp4!$A$1:$B$161,2,0),0)</f>
        <v>32</v>
      </c>
      <c r="L25" s="29">
        <f>IFERROR(VLOOKUP(K25,Surp4!$B$1:$C$161,2,0),0)</f>
        <v>135.23472</v>
      </c>
      <c r="M25" s="28">
        <f>IFERROR(VLOOKUP($B25,Surp5!$A$1:$B$161,2,0),0)</f>
        <v>6</v>
      </c>
      <c r="N25" s="29">
        <f>IFERROR(VLOOKUP(M25,Surp5!$B$1:$C$161,2,0),0)</f>
        <v>394.6306923</v>
      </c>
      <c r="O25" s="28">
        <f>IFERROR(VLOOKUP($B25,Surp6!$A$1:$B$161,2,0),0)</f>
        <v>2</v>
      </c>
      <c r="P25" s="29">
        <f>IFERROR(VLOOKUP(O25,Surp6!$B$1:$C$161,2,0),0)</f>
        <v>548.0939009</v>
      </c>
      <c r="Q25" s="28">
        <f>IFERROR(VLOOKUP($B25,Surp7!$A$1:$B$161,2,0),0)</f>
        <v>0</v>
      </c>
      <c r="R25" s="29">
        <f>IFERROR(VLOOKUP(Q25,Surp7!$B$1:$C$161,2,0),0)</f>
        <v>0</v>
      </c>
      <c r="S25" s="28">
        <f>IFERROR(VLOOKUP($B25,Surp8!$A$1:$B$161,2,0),0)</f>
        <v>0</v>
      </c>
      <c r="T25" s="29">
        <f>IFERROR(VLOOKUP(S25,Surp8!$B$1:$C$161,2,0),0)</f>
        <v>0</v>
      </c>
      <c r="U25" s="29">
        <f>IFERROR(VLOOKUP(E25,Surp1!$B$1:$C$161,2,0),0)</f>
        <v>14.6523316</v>
      </c>
      <c r="V25" s="29">
        <f>IFERROR(VLOOKUP(G25,Surp2!$B$1:$C$161,2,0),0)</f>
        <v>0</v>
      </c>
      <c r="W25" s="29">
        <f>IFERROR(VLOOKUP(I25,Surp3!$B$1:$C$161,2,0),0)</f>
        <v>0</v>
      </c>
      <c r="X25" s="29">
        <f>IFERROR(VLOOKUP(K25,Surp4!$B$1:$C$161,2,0),0)</f>
        <v>135.23472</v>
      </c>
      <c r="Y25" s="29">
        <f>IFERROR(VLOOKUP(M25,Surp5!$B$1:$C$161,2,0),0)</f>
        <v>394.6306923</v>
      </c>
      <c r="Z25" s="29">
        <f>IFERROR(VLOOKUP(O25,Surp6!$B$1:$C$161,2,0),0)</f>
        <v>548.0939009</v>
      </c>
      <c r="AA25" s="29">
        <f>IFERROR(VLOOKUP(Q25,Surp7!$B$1:$C$161,2,0),0)</f>
        <v>0</v>
      </c>
      <c r="AB25" s="29">
        <f>IFERROR(VLOOKUP(S25,Surp8!$B$1:$C$161,2,0),0)</f>
        <v>0</v>
      </c>
    </row>
    <row r="26">
      <c r="A26" s="7">
        <v>25.0</v>
      </c>
      <c r="B26" s="25" t="s">
        <v>65</v>
      </c>
      <c r="C26" s="26">
        <f t="shared" si="1"/>
        <v>1061.222764</v>
      </c>
      <c r="D26" s="27"/>
      <c r="E26" s="28">
        <f>IFERROR(VLOOKUP($B26,Surp1!$A$1:$B$161,2,0),0)</f>
        <v>2</v>
      </c>
      <c r="F26" s="29">
        <f>IFERROR(VLOOKUP(E26,Surp1!$B$1:$C$161,2,0),0)</f>
        <v>570.7210261</v>
      </c>
      <c r="G26" s="28">
        <f>IFERROR(VLOOKUP($B26,Surp2!$A$1:$B$161,2,0),0)</f>
        <v>0</v>
      </c>
      <c r="H26" s="29">
        <f>IFERROR(VLOOKUP(G26,Surp2!$B$1:$C$161,2,0),0)</f>
        <v>0</v>
      </c>
      <c r="I26" s="28">
        <f>IFERROR(VLOOKUP($B26,Surp3!$A$1:$B$161,2,0),0)</f>
        <v>0</v>
      </c>
      <c r="J26" s="29">
        <f>IFERROR(VLOOKUP(I26,Surp3!$B$1:$C$161,2,0),0)</f>
        <v>0</v>
      </c>
      <c r="K26" s="28">
        <f>IFERROR(VLOOKUP($B26,Surp4!$A$1:$B$161,2,0),0)</f>
        <v>0</v>
      </c>
      <c r="L26" s="29">
        <f>IFERROR(VLOOKUP(K26,Surp4!$B$1:$C$161,2,0),0)</f>
        <v>0</v>
      </c>
      <c r="M26" s="28">
        <f>IFERROR(VLOOKUP($B26,Surp5!$A$1:$B$161,2,0),0)</f>
        <v>46</v>
      </c>
      <c r="N26" s="29">
        <f>IFERROR(VLOOKUP(M26,Surp5!$B$1:$C$161,2,0),0)</f>
        <v>30.93375437</v>
      </c>
      <c r="O26" s="28">
        <f>IFERROR(VLOOKUP($B26,Surp6!$A$1:$B$161,2,0),0)</f>
        <v>0</v>
      </c>
      <c r="P26" s="29">
        <f>IFERROR(VLOOKUP(O26,Surp6!$B$1:$C$161,2,0),0)</f>
        <v>0</v>
      </c>
      <c r="Q26" s="28">
        <f>IFERROR(VLOOKUP($B26,Surp7!$A$1:$B$161,2,0),0)</f>
        <v>0</v>
      </c>
      <c r="R26" s="29">
        <f>IFERROR(VLOOKUP(Q26,Surp7!$B$1:$C$161,2,0),0)</f>
        <v>0</v>
      </c>
      <c r="S26" s="28">
        <f>IFERROR(VLOOKUP($B26,Surp8!$A$1:$B$161,2,0),0)</f>
        <v>3</v>
      </c>
      <c r="T26" s="29">
        <f>IFERROR(VLOOKUP(S26,Surp8!$B$1:$C$161,2,0),0)</f>
        <v>459.5679831</v>
      </c>
      <c r="U26" s="29">
        <f>IFERROR(VLOOKUP(E26,Surp1!$B$1:$C$161,2,0),0)</f>
        <v>570.7210261</v>
      </c>
      <c r="V26" s="29">
        <f>IFERROR(VLOOKUP(G26,Surp2!$B$1:$C$161,2,0),0)</f>
        <v>0</v>
      </c>
      <c r="W26" s="29">
        <f>IFERROR(VLOOKUP(I26,Surp3!$B$1:$C$161,2,0),0)</f>
        <v>0</v>
      </c>
      <c r="X26" s="29">
        <f>IFERROR(VLOOKUP(K26,Surp4!$B$1:$C$161,2,0),0)</f>
        <v>0</v>
      </c>
      <c r="Y26" s="29">
        <f>IFERROR(VLOOKUP(M26,Surp5!$B$1:$C$161,2,0),0)</f>
        <v>30.93375437</v>
      </c>
      <c r="Z26" s="29">
        <f>IFERROR(VLOOKUP(O26,Surp6!$B$1:$C$161,2,0),0)</f>
        <v>0</v>
      </c>
      <c r="AA26" s="29">
        <f>IFERROR(VLOOKUP(Q26,Surp7!$B$1:$C$161,2,0),0)</f>
        <v>0</v>
      </c>
      <c r="AB26" s="29">
        <f>IFERROR(VLOOKUP(S26,Surp8!$B$1:$C$161,2,0),0)</f>
        <v>459.5679831</v>
      </c>
    </row>
    <row r="27">
      <c r="A27" s="7">
        <v>28.0</v>
      </c>
      <c r="B27" s="12" t="s">
        <v>22</v>
      </c>
      <c r="C27" s="26">
        <f t="shared" si="1"/>
        <v>1041.915777</v>
      </c>
      <c r="D27" s="27"/>
      <c r="E27" s="28">
        <f>IFERROR(VLOOKUP($B27,Surp1!$A$1:$B$161,2,0),0)</f>
        <v>0</v>
      </c>
      <c r="F27" s="29">
        <f>IFERROR(VLOOKUP(E27,Surp1!$B$1:$C$161,2,0),0)</f>
        <v>0</v>
      </c>
      <c r="G27" s="28">
        <f>IFERROR(VLOOKUP($B27,Surp2!$A$1:$B$161,2,0),0)</f>
        <v>6</v>
      </c>
      <c r="H27" s="29">
        <f>IFERROR(VLOOKUP(G27,Surp2!$B$1:$C$161,2,0),0)</f>
        <v>397.4902598</v>
      </c>
      <c r="I27" s="28">
        <f>IFERROR(VLOOKUP($B27,Surp3!$A$1:$B$161,2,0),0)</f>
        <v>47</v>
      </c>
      <c r="J27" s="29">
        <f>IFERROR(VLOOKUP(I27,Surp3!$B$1:$C$161,2,0),0)</f>
        <v>5.445251652</v>
      </c>
      <c r="K27" s="28">
        <f>IFERROR(VLOOKUP($B27,Surp4!$A$1:$B$161,2,0),0)</f>
        <v>52</v>
      </c>
      <c r="L27" s="29">
        <f>IFERROR(VLOOKUP(K27,Surp4!$B$1:$C$161,2,0),0)</f>
        <v>27.64093739</v>
      </c>
      <c r="M27" s="28">
        <f>IFERROR(VLOOKUP($B27,Surp5!$A$1:$B$161,2,0),0)</f>
        <v>18</v>
      </c>
      <c r="N27" s="29">
        <f>IFERROR(VLOOKUP(M27,Surp5!$B$1:$C$161,2,0),0)</f>
        <v>221.6315741</v>
      </c>
      <c r="O27" s="28">
        <f>IFERROR(VLOOKUP($B27,Surp6!$A$1:$B$161,2,0),0)</f>
        <v>18</v>
      </c>
      <c r="P27" s="29">
        <f>IFERROR(VLOOKUP(O27,Surp6!$B$1:$C$161,2,0),0)</f>
        <v>203.9293928</v>
      </c>
      <c r="Q27" s="28">
        <f>IFERROR(VLOOKUP($B27,Surp7!$A$1:$B$161,2,0),0)</f>
        <v>38</v>
      </c>
      <c r="R27" s="29">
        <f>IFERROR(VLOOKUP(Q27,Surp7!$B$1:$C$161,2,0),0)</f>
        <v>31.18143597</v>
      </c>
      <c r="S27" s="28">
        <f>IFERROR(VLOOKUP($B27,Surp8!$A$1:$B$161,2,0),0)</f>
        <v>20</v>
      </c>
      <c r="T27" s="29">
        <f>IFERROR(VLOOKUP(S27,Surp8!$B$1:$C$161,2,0),0)</f>
        <v>154.596925</v>
      </c>
      <c r="U27" s="29">
        <f>IFERROR(VLOOKUP(E27,Surp1!$B$1:$C$161,2,0),0)</f>
        <v>0</v>
      </c>
      <c r="V27" s="29">
        <f>IFERROR(VLOOKUP(G27,Surp2!$B$1:$C$161,2,0),0)</f>
        <v>397.4902598</v>
      </c>
      <c r="W27" s="29">
        <f>IFERROR(VLOOKUP(I27,Surp3!$B$1:$C$161,2,0),0)</f>
        <v>5.445251652</v>
      </c>
      <c r="X27" s="29">
        <f>IFERROR(VLOOKUP(K27,Surp4!$B$1:$C$161,2,0),0)</f>
        <v>27.64093739</v>
      </c>
      <c r="Y27" s="29">
        <f>IFERROR(VLOOKUP(M27,Surp5!$B$1:$C$161,2,0),0)</f>
        <v>221.6315741</v>
      </c>
      <c r="Z27" s="29">
        <f>IFERROR(VLOOKUP(O27,Surp6!$B$1:$C$161,2,0),0)</f>
        <v>203.9293928</v>
      </c>
      <c r="AA27" s="29">
        <f>IFERROR(VLOOKUP(Q27,Surp7!$B$1:$C$161,2,0),0)</f>
        <v>31.18143597</v>
      </c>
      <c r="AB27" s="29">
        <f>IFERROR(VLOOKUP(S27,Surp8!$B$1:$C$161,2,0),0)</f>
        <v>154.596925</v>
      </c>
    </row>
    <row r="28">
      <c r="A28" s="7">
        <v>27.0</v>
      </c>
      <c r="B28" s="30" t="s">
        <v>15</v>
      </c>
      <c r="C28" s="26">
        <f t="shared" si="1"/>
        <v>1040.309204</v>
      </c>
      <c r="D28" s="27"/>
      <c r="E28" s="28">
        <f>IFERROR(VLOOKUP($B28,Surp1!$A$1:$B$161,2,0),0)</f>
        <v>0</v>
      </c>
      <c r="F28" s="29">
        <f>IFERROR(VLOOKUP(E28,Surp1!$B$1:$C$161,2,0),0)</f>
        <v>0</v>
      </c>
      <c r="G28" s="28">
        <f>IFERROR(VLOOKUP($B28,Surp2!$A$1:$B$161,2,0),0)</f>
        <v>49</v>
      </c>
      <c r="H28" s="29">
        <f>IFERROR(VLOOKUP(G28,Surp2!$B$1:$C$161,2,0),0)</f>
        <v>20.01139742</v>
      </c>
      <c r="I28" s="28">
        <f>IFERROR(VLOOKUP($B28,Surp3!$A$1:$B$161,2,0),0)</f>
        <v>0</v>
      </c>
      <c r="J28" s="29">
        <f>IFERROR(VLOOKUP(I28,Surp3!$B$1:$C$161,2,0),0)</f>
        <v>0</v>
      </c>
      <c r="K28" s="28">
        <f>IFERROR(VLOOKUP($B28,Surp4!$A$1:$B$161,2,0),0)</f>
        <v>26</v>
      </c>
      <c r="L28" s="29">
        <f>IFERROR(VLOOKUP(K28,Surp4!$B$1:$C$161,2,0),0)</f>
        <v>175.3109302</v>
      </c>
      <c r="M28" s="28">
        <f>IFERROR(VLOOKUP($B28,Surp5!$A$1:$B$161,2,0),0)</f>
        <v>12</v>
      </c>
      <c r="N28" s="29">
        <f>IFERROR(VLOOKUP(M28,Surp5!$B$1:$C$161,2,0),0)</f>
        <v>288.5595952</v>
      </c>
      <c r="O28" s="28">
        <f>IFERROR(VLOOKUP($B28,Surp6!$A$1:$B$161,2,0),0)</f>
        <v>11</v>
      </c>
      <c r="P28" s="29">
        <f>IFERROR(VLOOKUP(O28,Surp6!$B$1:$C$161,2,0),0)</f>
        <v>286.3217132</v>
      </c>
      <c r="Q28" s="28">
        <f>IFERROR(VLOOKUP($B28,Surp7!$A$1:$B$161,2,0),0)</f>
        <v>37</v>
      </c>
      <c r="R28" s="29">
        <f>IFERROR(VLOOKUP(Q28,Surp7!$B$1:$C$161,2,0),0)</f>
        <v>37.66802289</v>
      </c>
      <c r="S28" s="28">
        <f>IFERROR(VLOOKUP($B28,Surp8!$A$1:$B$161,2,0),0)</f>
        <v>13</v>
      </c>
      <c r="T28" s="29">
        <f>IFERROR(VLOOKUP(S28,Surp8!$B$1:$C$161,2,0),0)</f>
        <v>232.4375454</v>
      </c>
      <c r="U28" s="29">
        <f>IFERROR(VLOOKUP(E28,Surp1!$B$1:$C$161,2,0),0)</f>
        <v>0</v>
      </c>
      <c r="V28" s="29">
        <f>IFERROR(VLOOKUP(G28,Surp2!$B$1:$C$161,2,0),0)</f>
        <v>20.01139742</v>
      </c>
      <c r="W28" s="29">
        <f>IFERROR(VLOOKUP(I28,Surp3!$B$1:$C$161,2,0),0)</f>
        <v>0</v>
      </c>
      <c r="X28" s="29">
        <f>IFERROR(VLOOKUP(K28,Surp4!$B$1:$C$161,2,0),0)</f>
        <v>175.3109302</v>
      </c>
      <c r="Y28" s="29">
        <f>IFERROR(VLOOKUP(M28,Surp5!$B$1:$C$161,2,0),0)</f>
        <v>288.5595952</v>
      </c>
      <c r="Z28" s="29">
        <f>IFERROR(VLOOKUP(O28,Surp6!$B$1:$C$161,2,0),0)</f>
        <v>286.3217132</v>
      </c>
      <c r="AA28" s="29">
        <f>IFERROR(VLOOKUP(Q28,Surp7!$B$1:$C$161,2,0),0)</f>
        <v>37.66802289</v>
      </c>
      <c r="AB28" s="29">
        <f>IFERROR(VLOOKUP(S28,Surp8!$B$1:$C$161,2,0),0)</f>
        <v>232.4375454</v>
      </c>
    </row>
    <row r="29">
      <c r="A29" s="7">
        <v>26.0</v>
      </c>
      <c r="B29" s="40" t="s">
        <v>66</v>
      </c>
      <c r="C29" s="26">
        <f t="shared" si="1"/>
        <v>1036.116518</v>
      </c>
      <c r="D29" s="27"/>
      <c r="E29" s="28">
        <f>IFERROR(VLOOKUP($B29,Surp1!$A$1:$B$161,2,0),0)</f>
        <v>10</v>
      </c>
      <c r="F29" s="29">
        <f>IFERROR(VLOOKUP(E29,Surp1!$B$1:$C$161,2,0),0)</f>
        <v>322.946591</v>
      </c>
      <c r="G29" s="28">
        <f>IFERROR(VLOOKUP($B29,Surp2!$A$1:$B$161,2,0),0)</f>
        <v>0</v>
      </c>
      <c r="H29" s="29">
        <f>IFERROR(VLOOKUP(G29,Surp2!$B$1:$C$161,2,0),0)</f>
        <v>0</v>
      </c>
      <c r="I29" s="28">
        <f>IFERROR(VLOOKUP($B29,Surp3!$A$1:$B$161,2,0),0)</f>
        <v>0</v>
      </c>
      <c r="J29" s="29">
        <f>IFERROR(VLOOKUP(I29,Surp3!$B$1:$C$161,2,0),0)</f>
        <v>0</v>
      </c>
      <c r="K29" s="28">
        <f>IFERROR(VLOOKUP($B29,Surp4!$A$1:$B$161,2,0),0)</f>
        <v>29</v>
      </c>
      <c r="L29" s="29">
        <f>IFERROR(VLOOKUP(K29,Surp4!$B$1:$C$161,2,0),0)</f>
        <v>154.596925</v>
      </c>
      <c r="M29" s="28">
        <f>IFERROR(VLOOKUP($B29,Surp5!$A$1:$B$161,2,0),0)</f>
        <v>0</v>
      </c>
      <c r="N29" s="29">
        <f>IFERROR(VLOOKUP(M29,Surp5!$B$1:$C$161,2,0),0)</f>
        <v>0</v>
      </c>
      <c r="O29" s="28">
        <f>IFERROR(VLOOKUP($B29,Surp6!$A$1:$B$161,2,0),0)</f>
        <v>4</v>
      </c>
      <c r="P29" s="29">
        <f>IFERROR(VLOOKUP(O29,Surp6!$B$1:$C$161,2,0),0)</f>
        <v>440.4061878</v>
      </c>
      <c r="Q29" s="28">
        <f>IFERROR(VLOOKUP($B29,Surp7!$A$1:$B$161,2,0),0)</f>
        <v>0</v>
      </c>
      <c r="R29" s="29">
        <f>IFERROR(VLOOKUP(Q29,Surp7!$B$1:$C$161,2,0),0)</f>
        <v>0</v>
      </c>
      <c r="S29" s="28">
        <f>IFERROR(VLOOKUP($B29,Surp8!$A$1:$B$161,2,0),0)</f>
        <v>24</v>
      </c>
      <c r="T29" s="29">
        <f>IFERROR(VLOOKUP(S29,Surp8!$B$1:$C$161,2,0),0)</f>
        <v>118.1668141</v>
      </c>
      <c r="U29" s="29">
        <f>IFERROR(VLOOKUP(E29,Surp1!$B$1:$C$161,2,0),0)</f>
        <v>322.946591</v>
      </c>
      <c r="V29" s="29">
        <f>IFERROR(VLOOKUP(G29,Surp2!$B$1:$C$161,2,0),0)</f>
        <v>0</v>
      </c>
      <c r="W29" s="29">
        <f>IFERROR(VLOOKUP(I29,Surp3!$B$1:$C$161,2,0),0)</f>
        <v>0</v>
      </c>
      <c r="X29" s="29">
        <f>IFERROR(VLOOKUP(K29,Surp4!$B$1:$C$161,2,0),0)</f>
        <v>154.596925</v>
      </c>
      <c r="Y29" s="29">
        <f>IFERROR(VLOOKUP(M29,Surp5!$B$1:$C$161,2,0),0)</f>
        <v>0</v>
      </c>
      <c r="Z29" s="29">
        <f>IFERROR(VLOOKUP(O29,Surp6!$B$1:$C$161,2,0),0)</f>
        <v>440.4061878</v>
      </c>
      <c r="AA29" s="29">
        <f>IFERROR(VLOOKUP(Q29,Surp7!$B$1:$C$161,2,0),0)</f>
        <v>0</v>
      </c>
      <c r="AB29" s="29">
        <f>IFERROR(VLOOKUP(S29,Surp8!$B$1:$C$161,2,0),0)</f>
        <v>118.1668141</v>
      </c>
    </row>
    <row r="30">
      <c r="A30" s="7">
        <v>29.0</v>
      </c>
      <c r="B30" s="25" t="s">
        <v>44</v>
      </c>
      <c r="C30" s="26">
        <f t="shared" si="1"/>
        <v>978.9596031</v>
      </c>
      <c r="D30" s="27"/>
      <c r="E30" s="28">
        <f>IFERROR(VLOOKUP($B30,Surp1!$A$1:$B$161,2,0),0)</f>
        <v>45</v>
      </c>
      <c r="F30" s="29">
        <f>IFERROR(VLOOKUP(E30,Surp1!$B$1:$C$161,2,0),0)</f>
        <v>45.35418937</v>
      </c>
      <c r="G30" s="28">
        <f>IFERROR(VLOOKUP($B30,Surp2!$A$1:$B$161,2,0),0)</f>
        <v>27</v>
      </c>
      <c r="H30" s="29">
        <f>IFERROR(VLOOKUP(G30,Surp2!$B$1:$C$161,2,0),0)</f>
        <v>150.9728497</v>
      </c>
      <c r="I30" s="28">
        <f>IFERROR(VLOOKUP($B30,Surp3!$A$1:$B$161,2,0),0)</f>
        <v>46</v>
      </c>
      <c r="J30" s="29">
        <f>IFERROR(VLOOKUP(I30,Surp3!$B$1:$C$161,2,0),0)</f>
        <v>10.94921434</v>
      </c>
      <c r="K30" s="28">
        <f>IFERROR(VLOOKUP($B30,Surp4!$A$1:$B$161,2,0),0)</f>
        <v>56</v>
      </c>
      <c r="L30" s="29">
        <f>IFERROR(VLOOKUP(K30,Surp4!$B$1:$C$161,2,0),0)</f>
        <v>9.044516215</v>
      </c>
      <c r="M30" s="28">
        <f>IFERROR(VLOOKUP($B30,Surp5!$A$1:$B$161,2,0),0)</f>
        <v>24</v>
      </c>
      <c r="N30" s="29">
        <f>IFERROR(VLOOKUP(M30,Surp5!$B$1:$C$161,2,0),0)</f>
        <v>169.8541104</v>
      </c>
      <c r="O30" s="28">
        <f>IFERROR(VLOOKUP($B30,Surp6!$A$1:$B$161,2,0),0)</f>
        <v>21</v>
      </c>
      <c r="P30" s="29">
        <f>IFERROR(VLOOKUP(O30,Surp6!$B$1:$C$161,2,0),0)</f>
        <v>175.9213215</v>
      </c>
      <c r="Q30" s="28">
        <f>IFERROR(VLOOKUP($B30,Surp7!$A$1:$B$161,2,0),0)</f>
        <v>22</v>
      </c>
      <c r="R30" s="29">
        <f>IFERROR(VLOOKUP(Q30,Surp7!$B$1:$C$161,2,0),0)</f>
        <v>150.136273</v>
      </c>
      <c r="S30" s="28">
        <f>IFERROR(VLOOKUP($B30,Surp8!$A$1:$B$161,2,0),0)</f>
        <v>10</v>
      </c>
      <c r="T30" s="29">
        <f>IFERROR(VLOOKUP(S30,Surp8!$B$1:$C$161,2,0),0)</f>
        <v>275.7716447</v>
      </c>
      <c r="U30" s="29">
        <f>IFERROR(VLOOKUP(E30,Surp1!$B$1:$C$161,2,0),0)</f>
        <v>45.35418937</v>
      </c>
      <c r="V30" s="29">
        <f>IFERROR(VLOOKUP(G30,Surp2!$B$1:$C$161,2,0),0)</f>
        <v>150.9728497</v>
      </c>
      <c r="W30" s="29">
        <f>IFERROR(VLOOKUP(I30,Surp3!$B$1:$C$161,2,0),0)</f>
        <v>10.94921434</v>
      </c>
      <c r="X30" s="29">
        <f>IFERROR(VLOOKUP(K30,Surp4!$B$1:$C$161,2,0),0)</f>
        <v>9.044516215</v>
      </c>
      <c r="Y30" s="29">
        <f>IFERROR(VLOOKUP(M30,Surp5!$B$1:$C$161,2,0),0)</f>
        <v>169.8541104</v>
      </c>
      <c r="Z30" s="29">
        <f>IFERROR(VLOOKUP(O30,Surp6!$B$1:$C$161,2,0),0)</f>
        <v>175.9213215</v>
      </c>
      <c r="AA30" s="29">
        <f>IFERROR(VLOOKUP(Q30,Surp7!$B$1:$C$161,2,0),0)</f>
        <v>150.136273</v>
      </c>
      <c r="AB30" s="29">
        <f>IFERROR(VLOOKUP(S30,Surp8!$B$1:$C$161,2,0),0)</f>
        <v>275.7716447</v>
      </c>
    </row>
    <row r="31">
      <c r="A31" s="7">
        <v>30.0</v>
      </c>
      <c r="B31" s="30" t="s">
        <v>67</v>
      </c>
      <c r="C31" s="26">
        <f t="shared" si="1"/>
        <v>941.1114699</v>
      </c>
      <c r="D31" s="27"/>
      <c r="E31" s="28">
        <f>IFERROR(VLOOKUP($B31,Surp1!$A$1:$B$161,2,0),0)</f>
        <v>0</v>
      </c>
      <c r="F31" s="29">
        <f>IFERROR(VLOOKUP(E31,Surp1!$B$1:$C$161,2,0),0)</f>
        <v>0</v>
      </c>
      <c r="G31" s="28">
        <f>IFERROR(VLOOKUP($B31,Surp2!$A$1:$B$161,2,0),0)</f>
        <v>38</v>
      </c>
      <c r="H31" s="29">
        <f>IFERROR(VLOOKUP(G31,Surp2!$B$1:$C$161,2,0),0)</f>
        <v>79.96718452</v>
      </c>
      <c r="I31" s="28">
        <f>IFERROR(VLOOKUP($B31,Surp3!$A$1:$B$161,2,0),0)</f>
        <v>0</v>
      </c>
      <c r="J31" s="29">
        <f>IFERROR(VLOOKUP(I31,Surp3!$B$1:$C$161,2,0),0)</f>
        <v>0</v>
      </c>
      <c r="K31" s="28">
        <f>IFERROR(VLOOKUP($B31,Surp4!$A$1:$B$161,2,0),0)</f>
        <v>20</v>
      </c>
      <c r="L31" s="29">
        <f>IFERROR(VLOOKUP(K31,Surp4!$B$1:$C$161,2,0),0)</f>
        <v>222.2943633</v>
      </c>
      <c r="M31" s="28">
        <f>IFERROR(VLOOKUP($B31,Surp5!$A$1:$B$161,2,0),0)</f>
        <v>26</v>
      </c>
      <c r="N31" s="29">
        <f>IFERROR(VLOOKUP(M31,Surp5!$B$1:$C$161,2,0),0)</f>
        <v>154.596925</v>
      </c>
      <c r="O31" s="28">
        <f>IFERROR(VLOOKUP($B31,Surp6!$A$1:$B$161,2,0),0)</f>
        <v>3</v>
      </c>
      <c r="P31" s="29">
        <f>IFERROR(VLOOKUP(O31,Surp6!$B$1:$C$161,2,0),0)</f>
        <v>484.2529971</v>
      </c>
      <c r="Q31" s="28">
        <f>IFERROR(VLOOKUP($B31,Surp7!$A$1:$B$161,2,0),0)</f>
        <v>0</v>
      </c>
      <c r="R31" s="29">
        <f>IFERROR(VLOOKUP(Q31,Surp7!$B$1:$C$161,2,0),0)</f>
        <v>0</v>
      </c>
      <c r="S31" s="28">
        <f>IFERROR(VLOOKUP($B31,Surp8!$A$1:$B$161,2,0),0)</f>
        <v>0</v>
      </c>
      <c r="T31" s="29">
        <f>IFERROR(VLOOKUP(S31,Surp8!$B$1:$C$161,2,0),0)</f>
        <v>0</v>
      </c>
      <c r="U31" s="29">
        <f>IFERROR(VLOOKUP(E31,Surp1!$B$1:$C$161,2,0),0)</f>
        <v>0</v>
      </c>
      <c r="V31" s="29">
        <f>IFERROR(VLOOKUP(G31,Surp2!$B$1:$C$161,2,0),0)</f>
        <v>79.96718452</v>
      </c>
      <c r="W31" s="29">
        <f>IFERROR(VLOOKUP(I31,Surp3!$B$1:$C$161,2,0),0)</f>
        <v>0</v>
      </c>
      <c r="X31" s="29">
        <f>IFERROR(VLOOKUP(K31,Surp4!$B$1:$C$161,2,0),0)</f>
        <v>222.2943633</v>
      </c>
      <c r="Y31" s="29">
        <f>IFERROR(VLOOKUP(M31,Surp5!$B$1:$C$161,2,0),0)</f>
        <v>154.596925</v>
      </c>
      <c r="Z31" s="29">
        <f>IFERROR(VLOOKUP(O31,Surp6!$B$1:$C$161,2,0),0)</f>
        <v>484.2529971</v>
      </c>
      <c r="AA31" s="29">
        <f>IFERROR(VLOOKUP(Q31,Surp7!$B$1:$C$161,2,0),0)</f>
        <v>0</v>
      </c>
      <c r="AB31" s="29">
        <f>IFERROR(VLOOKUP(S31,Surp8!$B$1:$C$161,2,0),0)</f>
        <v>0</v>
      </c>
    </row>
    <row r="32">
      <c r="A32" s="7">
        <v>32.0</v>
      </c>
      <c r="B32" s="32" t="s">
        <v>52</v>
      </c>
      <c r="C32" s="26">
        <f t="shared" si="1"/>
        <v>909.6294274</v>
      </c>
      <c r="D32" s="27"/>
      <c r="E32" s="28">
        <f>IFERROR(VLOOKUP($B32,Surp1!$A$1:$B$161,2,0),0)</f>
        <v>6</v>
      </c>
      <c r="F32" s="29">
        <f>IFERROR(VLOOKUP(E32,Surp1!$B$1:$C$161,2,0),0)</f>
        <v>400.2961866</v>
      </c>
      <c r="G32" s="28">
        <f>IFERROR(VLOOKUP($B32,Surp2!$A$1:$B$161,2,0),0)</f>
        <v>36</v>
      </c>
      <c r="H32" s="29">
        <f>IFERROR(VLOOKUP(G32,Surp2!$B$1:$C$161,2,0),0)</f>
        <v>91.86281338</v>
      </c>
      <c r="I32" s="28">
        <f>IFERROR(VLOOKUP($B32,Surp3!$A$1:$B$161,2,0),0)</f>
        <v>0</v>
      </c>
      <c r="J32" s="29">
        <f>IFERROR(VLOOKUP(I32,Surp3!$B$1:$C$161,2,0),0)</f>
        <v>0</v>
      </c>
      <c r="K32" s="28">
        <f>IFERROR(VLOOKUP($B32,Surp4!$A$1:$B$161,2,0),0)</f>
        <v>11</v>
      </c>
      <c r="L32" s="29">
        <f>IFERROR(VLOOKUP(K32,Surp4!$B$1:$C$161,2,0),0)</f>
        <v>319.2655356</v>
      </c>
      <c r="M32" s="28">
        <f>IFERROR(VLOOKUP($B32,Surp5!$A$1:$B$161,2,0),0)</f>
        <v>0</v>
      </c>
      <c r="N32" s="29">
        <f>IFERROR(VLOOKUP(M32,Surp5!$B$1:$C$161,2,0),0)</f>
        <v>0</v>
      </c>
      <c r="O32" s="28">
        <f>IFERROR(VLOOKUP($B32,Surp6!$A$1:$B$161,2,0),0)</f>
        <v>0</v>
      </c>
      <c r="P32" s="29">
        <f>IFERROR(VLOOKUP(O32,Surp6!$B$1:$C$161,2,0),0)</f>
        <v>0</v>
      </c>
      <c r="Q32" s="28">
        <f>IFERROR(VLOOKUP($B32,Surp7!$A$1:$B$161,2,0),0)</f>
        <v>33</v>
      </c>
      <c r="R32" s="29">
        <f>IFERROR(VLOOKUP(Q32,Surp7!$B$1:$C$161,2,0),0)</f>
        <v>64.60163673</v>
      </c>
      <c r="S32" s="28">
        <f>IFERROR(VLOOKUP($B32,Surp8!$A$1:$B$161,2,0),0)</f>
        <v>35</v>
      </c>
      <c r="T32" s="29">
        <f>IFERROR(VLOOKUP(S32,Surp8!$B$1:$C$161,2,0),0)</f>
        <v>33.60325501</v>
      </c>
      <c r="U32" s="29">
        <f>IFERROR(VLOOKUP(E32,Surp1!$B$1:$C$161,2,0),0)</f>
        <v>400.2961866</v>
      </c>
      <c r="V32" s="29">
        <f>IFERROR(VLOOKUP(G32,Surp2!$B$1:$C$161,2,0),0)</f>
        <v>91.86281338</v>
      </c>
      <c r="W32" s="29">
        <f>IFERROR(VLOOKUP(I32,Surp3!$B$1:$C$161,2,0),0)</f>
        <v>0</v>
      </c>
      <c r="X32" s="29">
        <f>IFERROR(VLOOKUP(K32,Surp4!$B$1:$C$161,2,0),0)</f>
        <v>319.2655356</v>
      </c>
      <c r="Y32" s="29">
        <f>IFERROR(VLOOKUP(M32,Surp5!$B$1:$C$161,2,0),0)</f>
        <v>0</v>
      </c>
      <c r="Z32" s="29">
        <f>IFERROR(VLOOKUP(O32,Surp6!$B$1:$C$161,2,0),0)</f>
        <v>0</v>
      </c>
      <c r="AA32" s="29">
        <f>IFERROR(VLOOKUP(Q32,Surp7!$B$1:$C$161,2,0),0)</f>
        <v>64.60163673</v>
      </c>
      <c r="AB32" s="29">
        <f>IFERROR(VLOOKUP(S32,Surp8!$B$1:$C$161,2,0),0)</f>
        <v>33.60325501</v>
      </c>
    </row>
    <row r="33">
      <c r="A33" s="7">
        <v>31.0</v>
      </c>
      <c r="B33" s="25" t="s">
        <v>51</v>
      </c>
      <c r="C33" s="26">
        <f t="shared" si="1"/>
        <v>908.809</v>
      </c>
      <c r="D33" s="27"/>
      <c r="E33" s="28">
        <f>IFERROR(VLOOKUP($B33,Surp1!$A$1:$B$161,2,0),0)</f>
        <v>30</v>
      </c>
      <c r="F33" s="29">
        <f>IFERROR(VLOOKUP(E33,Surp1!$B$1:$C$161,2,0),0)</f>
        <v>133.847097</v>
      </c>
      <c r="G33" s="28">
        <f>IFERROR(VLOOKUP($B33,Surp2!$A$1:$B$161,2,0),0)</f>
        <v>0</v>
      </c>
      <c r="H33" s="29">
        <f>IFERROR(VLOOKUP(G33,Surp2!$B$1:$C$161,2,0),0)</f>
        <v>0</v>
      </c>
      <c r="I33" s="28">
        <f>IFERROR(VLOOKUP($B33,Surp3!$A$1:$B$161,2,0),0)</f>
        <v>0</v>
      </c>
      <c r="J33" s="29">
        <f>IFERROR(VLOOKUP(I33,Surp3!$B$1:$C$161,2,0),0)</f>
        <v>0</v>
      </c>
      <c r="K33" s="28">
        <f>IFERROR(VLOOKUP($B33,Surp4!$A$1:$B$161,2,0),0)</f>
        <v>0</v>
      </c>
      <c r="L33" s="29">
        <f>IFERROR(VLOOKUP(K33,Surp4!$B$1:$C$161,2,0),0)</f>
        <v>0</v>
      </c>
      <c r="M33" s="28">
        <f>IFERROR(VLOOKUP($B33,Surp5!$A$1:$B$161,2,0),0)</f>
        <v>0</v>
      </c>
      <c r="N33" s="29">
        <f>IFERROR(VLOOKUP(M33,Surp5!$B$1:$C$161,2,0),0)</f>
        <v>0</v>
      </c>
      <c r="O33" s="28">
        <f>IFERROR(VLOOKUP($B33,Surp6!$A$1:$B$161,2,0),0)</f>
        <v>1</v>
      </c>
      <c r="P33" s="29">
        <f>IFERROR(VLOOKUP(O33,Surp6!$B$1:$C$161,2,0),0)</f>
        <v>666.2815482</v>
      </c>
      <c r="Q33" s="28">
        <f>IFERROR(VLOOKUP($B33,Surp7!$A$1:$B$161,2,0),0)</f>
        <v>27</v>
      </c>
      <c r="R33" s="29">
        <f>IFERROR(VLOOKUP(Q33,Surp7!$B$1:$C$161,2,0),0)</f>
        <v>108.6803549</v>
      </c>
      <c r="S33" s="28">
        <f>IFERROR(VLOOKUP($B33,Surp8!$A$1:$B$161,2,0),0)</f>
        <v>0</v>
      </c>
      <c r="T33" s="29">
        <f>IFERROR(VLOOKUP(S33,Surp8!$B$1:$C$161,2,0),0)</f>
        <v>0</v>
      </c>
      <c r="U33" s="29">
        <f>IFERROR(VLOOKUP(E33,Surp1!$B$1:$C$161,2,0),0)</f>
        <v>133.847097</v>
      </c>
      <c r="V33" s="29">
        <f>IFERROR(VLOOKUP(G33,Surp2!$B$1:$C$161,2,0),0)</f>
        <v>0</v>
      </c>
      <c r="W33" s="29">
        <f>IFERROR(VLOOKUP(I33,Surp3!$B$1:$C$161,2,0),0)</f>
        <v>0</v>
      </c>
      <c r="X33" s="29">
        <f>IFERROR(VLOOKUP(K33,Surp4!$B$1:$C$161,2,0),0)</f>
        <v>0</v>
      </c>
      <c r="Y33" s="29">
        <f>IFERROR(VLOOKUP(M33,Surp5!$B$1:$C$161,2,0),0)</f>
        <v>0</v>
      </c>
      <c r="Z33" s="29">
        <f>IFERROR(VLOOKUP(O33,Surp6!$B$1:$C$161,2,0),0)</f>
        <v>666.2815482</v>
      </c>
      <c r="AA33" s="29">
        <f>IFERROR(VLOOKUP(Q33,Surp7!$B$1:$C$161,2,0),0)</f>
        <v>108.6803549</v>
      </c>
      <c r="AB33" s="29">
        <f>IFERROR(VLOOKUP(S33,Surp8!$B$1:$C$161,2,0),0)</f>
        <v>0</v>
      </c>
    </row>
    <row r="34">
      <c r="A34" s="7">
        <v>33.0</v>
      </c>
      <c r="B34" s="25" t="s">
        <v>11</v>
      </c>
      <c r="C34" s="26">
        <f t="shared" si="1"/>
        <v>908.5233347</v>
      </c>
      <c r="D34" s="27"/>
      <c r="E34" s="28">
        <f>IFERROR(VLOOKUP($B34,Surp1!$A$1:$B$161,2,0),0)</f>
        <v>12</v>
      </c>
      <c r="F34" s="29">
        <f>IFERROR(VLOOKUP(E34,Surp1!$B$1:$C$161,2,0),0)</f>
        <v>294.5316748</v>
      </c>
      <c r="G34" s="28">
        <f>IFERROR(VLOOKUP($B34,Surp2!$A$1:$B$161,2,0),0)</f>
        <v>7</v>
      </c>
      <c r="H34" s="29">
        <f>IFERROR(VLOOKUP(G34,Surp2!$B$1:$C$161,2,0),0)</f>
        <v>374.3258052</v>
      </c>
      <c r="I34" s="28">
        <f>IFERROR(VLOOKUP($B34,Surp3!$A$1:$B$161,2,0),0)</f>
        <v>32</v>
      </c>
      <c r="J34" s="29">
        <f>IFERROR(VLOOKUP(I34,Surp3!$B$1:$C$161,2,0),0)</f>
        <v>95.91243304</v>
      </c>
      <c r="K34" s="28">
        <f>IFERROR(VLOOKUP($B34,Surp4!$A$1:$B$161,2,0),0)</f>
        <v>45</v>
      </c>
      <c r="L34" s="29">
        <f>IFERROR(VLOOKUP(K34,Surp4!$B$1:$C$161,2,0),0)</f>
        <v>62.0929905</v>
      </c>
      <c r="M34" s="28">
        <f>IFERROR(VLOOKUP($B34,Surp5!$A$1:$B$161,2,0),0)</f>
        <v>37</v>
      </c>
      <c r="N34" s="29">
        <f>IFERROR(VLOOKUP(M34,Surp5!$B$1:$C$161,2,0),0)</f>
        <v>81.66043109</v>
      </c>
      <c r="O34" s="28">
        <f>IFERROR(VLOOKUP($B34,Surp6!$A$1:$B$161,2,0),0)</f>
        <v>0</v>
      </c>
      <c r="P34" s="29">
        <f>IFERROR(VLOOKUP(O34,Surp6!$B$1:$C$161,2,0),0)</f>
        <v>0</v>
      </c>
      <c r="Q34" s="28">
        <f>IFERROR(VLOOKUP($B34,Surp7!$A$1:$B$161,2,0),0)</f>
        <v>0</v>
      </c>
      <c r="R34" s="29">
        <f>IFERROR(VLOOKUP(Q34,Surp7!$B$1:$C$161,2,0),0)</f>
        <v>0</v>
      </c>
      <c r="S34" s="28">
        <f>IFERROR(VLOOKUP($B34,Surp8!$A$1:$B$161,2,0),0)</f>
        <v>0</v>
      </c>
      <c r="T34" s="29">
        <f>IFERROR(VLOOKUP(S34,Surp8!$B$1:$C$161,2,0),0)</f>
        <v>0</v>
      </c>
      <c r="U34" s="29">
        <f>IFERROR(VLOOKUP(E34,Surp1!$B$1:$C$161,2,0),0)</f>
        <v>294.5316748</v>
      </c>
      <c r="V34" s="29">
        <f>IFERROR(VLOOKUP(G34,Surp2!$B$1:$C$161,2,0),0)</f>
        <v>374.3258052</v>
      </c>
      <c r="W34" s="29">
        <f>IFERROR(VLOOKUP(I34,Surp3!$B$1:$C$161,2,0),0)</f>
        <v>95.91243304</v>
      </c>
      <c r="X34" s="29">
        <f>IFERROR(VLOOKUP(K34,Surp4!$B$1:$C$161,2,0),0)</f>
        <v>62.0929905</v>
      </c>
      <c r="Y34" s="29">
        <f>IFERROR(VLOOKUP(M34,Surp5!$B$1:$C$161,2,0),0)</f>
        <v>81.66043109</v>
      </c>
      <c r="Z34" s="29">
        <f>IFERROR(VLOOKUP(O34,Surp6!$B$1:$C$161,2,0),0)</f>
        <v>0</v>
      </c>
      <c r="AA34" s="29">
        <f>IFERROR(VLOOKUP(Q34,Surp7!$B$1:$C$161,2,0),0)</f>
        <v>0</v>
      </c>
      <c r="AB34" s="29">
        <f>IFERROR(VLOOKUP(S34,Surp8!$B$1:$C$161,2,0),0)</f>
        <v>0</v>
      </c>
    </row>
    <row r="35">
      <c r="A35" s="7">
        <v>34.0</v>
      </c>
      <c r="B35" s="34" t="s">
        <v>19</v>
      </c>
      <c r="C35" s="26">
        <f t="shared" si="1"/>
        <v>890.2391312</v>
      </c>
      <c r="D35" s="27"/>
      <c r="E35" s="28">
        <f>IFERROR(VLOOKUP($B35,Surp1!$A$1:$B$161,2,0),0)</f>
        <v>0</v>
      </c>
      <c r="F35" s="29">
        <f>IFERROR(VLOOKUP(E35,Surp1!$B$1:$C$161,2,0),0)</f>
        <v>0</v>
      </c>
      <c r="G35" s="28">
        <f>IFERROR(VLOOKUP($B35,Surp2!$A$1:$B$161,2,0),0)</f>
        <v>41</v>
      </c>
      <c r="H35" s="29">
        <f>IFERROR(VLOOKUP(G35,Surp2!$B$1:$C$161,2,0),0)</f>
        <v>62.76994204</v>
      </c>
      <c r="I35" s="28">
        <f>IFERROR(VLOOKUP($B35,Surp3!$A$1:$B$161,2,0),0)</f>
        <v>37</v>
      </c>
      <c r="J35" s="29">
        <f>IFERROR(VLOOKUP(I35,Surp3!$B$1:$C$161,2,0),0)</f>
        <v>63.58939222</v>
      </c>
      <c r="K35" s="28">
        <f>IFERROR(VLOOKUP($B35,Surp4!$A$1:$B$161,2,0),0)</f>
        <v>0</v>
      </c>
      <c r="L35" s="29">
        <f>IFERROR(VLOOKUP(K35,Surp4!$B$1:$C$161,2,0),0)</f>
        <v>0</v>
      </c>
      <c r="M35" s="28">
        <f>IFERROR(VLOOKUP($B35,Surp5!$A$1:$B$161,2,0),0)</f>
        <v>2</v>
      </c>
      <c r="N35" s="29">
        <f>IFERROR(VLOOKUP(M35,Surp5!$B$1:$C$161,2,0),0)</f>
        <v>564.5252161</v>
      </c>
      <c r="O35" s="28">
        <f>IFERROR(VLOOKUP($B35,Surp6!$A$1:$B$161,2,0),0)</f>
        <v>23</v>
      </c>
      <c r="P35" s="29">
        <f>IFERROR(VLOOKUP(O35,Surp6!$B$1:$C$161,2,0),0)</f>
        <v>158.7373907</v>
      </c>
      <c r="Q35" s="28">
        <f>IFERROR(VLOOKUP($B35,Surp7!$A$1:$B$161,2,0),0)</f>
        <v>0</v>
      </c>
      <c r="R35" s="29">
        <f>IFERROR(VLOOKUP(Q35,Surp7!$B$1:$C$161,2,0),0)</f>
        <v>0</v>
      </c>
      <c r="S35" s="28">
        <f>IFERROR(VLOOKUP($B35,Surp8!$A$1:$B$161,2,0),0)</f>
        <v>34</v>
      </c>
      <c r="T35" s="29">
        <f>IFERROR(VLOOKUP(S35,Surp8!$B$1:$C$161,2,0),0)</f>
        <v>40.6171901</v>
      </c>
      <c r="U35" s="29">
        <f>IFERROR(VLOOKUP(E35,Surp1!$B$1:$C$161,2,0),0)</f>
        <v>0</v>
      </c>
      <c r="V35" s="29">
        <f>IFERROR(VLOOKUP(G35,Surp2!$B$1:$C$161,2,0),0)</f>
        <v>62.76994204</v>
      </c>
      <c r="W35" s="29">
        <f>IFERROR(VLOOKUP(I35,Surp3!$B$1:$C$161,2,0),0)</f>
        <v>63.58939222</v>
      </c>
      <c r="X35" s="29">
        <f>IFERROR(VLOOKUP(K35,Surp4!$B$1:$C$161,2,0),0)</f>
        <v>0</v>
      </c>
      <c r="Y35" s="29">
        <f>IFERROR(VLOOKUP(M35,Surp5!$B$1:$C$161,2,0),0)</f>
        <v>564.5252161</v>
      </c>
      <c r="Z35" s="29">
        <f>IFERROR(VLOOKUP(O35,Surp6!$B$1:$C$161,2,0),0)</f>
        <v>158.7373907</v>
      </c>
      <c r="AA35" s="29">
        <f>IFERROR(VLOOKUP(Q35,Surp7!$B$1:$C$161,2,0),0)</f>
        <v>0</v>
      </c>
      <c r="AB35" s="29">
        <f>IFERROR(VLOOKUP(S35,Surp8!$B$1:$C$161,2,0),0)</f>
        <v>40.6171901</v>
      </c>
    </row>
    <row r="36">
      <c r="A36" s="7">
        <v>37.0</v>
      </c>
      <c r="B36" s="25" t="s">
        <v>48</v>
      </c>
      <c r="C36" s="26">
        <f t="shared" si="1"/>
        <v>859.9592329</v>
      </c>
      <c r="D36" s="27"/>
      <c r="E36" s="28">
        <f>IFERROR(VLOOKUP($B36,Surp1!$A$1:$B$161,2,0),0)</f>
        <v>39</v>
      </c>
      <c r="F36" s="29">
        <f>IFERROR(VLOOKUP(E36,Surp1!$B$1:$C$161,2,0),0)</f>
        <v>78.34352988</v>
      </c>
      <c r="G36" s="28">
        <f>IFERROR(VLOOKUP($B36,Surp2!$A$1:$B$161,2,0),0)</f>
        <v>28</v>
      </c>
      <c r="H36" s="29">
        <f>IFERROR(VLOOKUP(G36,Surp2!$B$1:$C$161,2,0),0)</f>
        <v>143.8523452</v>
      </c>
      <c r="I36" s="28">
        <f>IFERROR(VLOOKUP($B36,Surp3!$A$1:$B$161,2,0),0)</f>
        <v>35</v>
      </c>
      <c r="J36" s="29">
        <f>IFERROR(VLOOKUP(I36,Surp3!$B$1:$C$161,2,0),0)</f>
        <v>76.20241956</v>
      </c>
      <c r="K36" s="28">
        <f>IFERROR(VLOOKUP($B36,Surp4!$A$1:$B$161,2,0),0)</f>
        <v>28</v>
      </c>
      <c r="L36" s="29">
        <f>IFERROR(VLOOKUP(K36,Surp4!$B$1:$C$161,2,0),0)</f>
        <v>161.3370455</v>
      </c>
      <c r="M36" s="28">
        <f>IFERROR(VLOOKUP($B36,Surp5!$A$1:$B$161,2,0),0)</f>
        <v>29</v>
      </c>
      <c r="N36" s="29">
        <f>IFERROR(VLOOKUP(M36,Surp5!$B$1:$C$161,2,0),0)</f>
        <v>133.0758279</v>
      </c>
      <c r="O36" s="28">
        <f>IFERROR(VLOOKUP($B36,Surp6!$A$1:$B$161,2,0),0)</f>
        <v>25</v>
      </c>
      <c r="P36" s="29">
        <f>IFERROR(VLOOKUP(O36,Surp6!$B$1:$C$161,2,0),0)</f>
        <v>142.5074711</v>
      </c>
      <c r="Q36" s="28">
        <f>IFERROR(VLOOKUP($B36,Surp7!$A$1:$B$161,2,0),0)</f>
        <v>25</v>
      </c>
      <c r="R36" s="29">
        <f>IFERROR(VLOOKUP(Q36,Surp7!$B$1:$C$161,2,0),0)</f>
        <v>124.6405938</v>
      </c>
      <c r="S36" s="28">
        <f>IFERROR(VLOOKUP($B36,Surp8!$A$1:$B$161,2,0),0)</f>
        <v>0</v>
      </c>
      <c r="T36" s="29">
        <f>IFERROR(VLOOKUP(S36,Surp8!$B$1:$C$161,2,0),0)</f>
        <v>0</v>
      </c>
      <c r="U36" s="29">
        <f>IFERROR(VLOOKUP(E36,Surp1!$B$1:$C$161,2,0),0)</f>
        <v>78.34352988</v>
      </c>
      <c r="V36" s="29">
        <f>IFERROR(VLOOKUP(G36,Surp2!$B$1:$C$161,2,0),0)</f>
        <v>143.8523452</v>
      </c>
      <c r="W36" s="29">
        <f>IFERROR(VLOOKUP(I36,Surp3!$B$1:$C$161,2,0),0)</f>
        <v>76.20241956</v>
      </c>
      <c r="X36" s="29">
        <f>IFERROR(VLOOKUP(K36,Surp4!$B$1:$C$161,2,0),0)</f>
        <v>161.3370455</v>
      </c>
      <c r="Y36" s="29">
        <f>IFERROR(VLOOKUP(M36,Surp5!$B$1:$C$161,2,0),0)</f>
        <v>133.0758279</v>
      </c>
      <c r="Z36" s="29">
        <f>IFERROR(VLOOKUP(O36,Surp6!$B$1:$C$161,2,0),0)</f>
        <v>142.5074711</v>
      </c>
      <c r="AA36" s="29">
        <f>IFERROR(VLOOKUP(Q36,Surp7!$B$1:$C$161,2,0),0)</f>
        <v>124.6405938</v>
      </c>
      <c r="AB36" s="29">
        <f>IFERROR(VLOOKUP(S36,Surp8!$B$1:$C$161,2,0),0)</f>
        <v>0</v>
      </c>
    </row>
    <row r="37">
      <c r="A37" s="7">
        <v>35.0</v>
      </c>
      <c r="B37" s="12" t="s">
        <v>37</v>
      </c>
      <c r="C37" s="26">
        <f t="shared" si="1"/>
        <v>859.0597969</v>
      </c>
      <c r="D37" s="27"/>
      <c r="E37" s="28">
        <f>IFERROR(VLOOKUP($B37,Surp1!$A$1:$B$161,2,0),0)</f>
        <v>0</v>
      </c>
      <c r="F37" s="29">
        <f>IFERROR(VLOOKUP(E37,Surp1!$B$1:$C$161,2,0),0)</f>
        <v>0</v>
      </c>
      <c r="G37" s="28">
        <f>IFERROR(VLOOKUP($B37,Surp2!$A$1:$B$161,2,0),0)</f>
        <v>42</v>
      </c>
      <c r="H37" s="29">
        <f>IFERROR(VLOOKUP(G37,Surp2!$B$1:$C$161,2,0),0)</f>
        <v>57.19351764</v>
      </c>
      <c r="I37" s="28">
        <f>IFERROR(VLOOKUP($B37,Surp3!$A$1:$B$161,2,0),0)</f>
        <v>6</v>
      </c>
      <c r="J37" s="29">
        <f>IFERROR(VLOOKUP(I37,Surp3!$B$1:$C$161,2,0),0)</f>
        <v>382.6078689</v>
      </c>
      <c r="K37" s="28">
        <f>IFERROR(VLOOKUP($B37,Surp4!$A$1:$B$161,2,0),0)</f>
        <v>35</v>
      </c>
      <c r="L37" s="29">
        <f>IFERROR(VLOOKUP(K37,Surp4!$B$1:$C$161,2,0),0)</f>
        <v>116.9804204</v>
      </c>
      <c r="M37" s="28">
        <f>IFERROR(VLOOKUP($B37,Surp5!$A$1:$B$161,2,0),0)</f>
        <v>11</v>
      </c>
      <c r="N37" s="29">
        <f>IFERROR(VLOOKUP(M37,Surp5!$B$1:$C$161,2,0),0)</f>
        <v>302.27799</v>
      </c>
      <c r="O37" s="28">
        <f>IFERROR(VLOOKUP($B37,Surp6!$A$1:$B$161,2,0),0)</f>
        <v>0</v>
      </c>
      <c r="P37" s="29">
        <f>IFERROR(VLOOKUP(O37,Surp6!$B$1:$C$161,2,0),0)</f>
        <v>0</v>
      </c>
      <c r="Q37" s="28">
        <f>IFERROR(VLOOKUP($B37,Surp7!$A$1:$B$161,2,0),0)</f>
        <v>0</v>
      </c>
      <c r="R37" s="29">
        <f>IFERROR(VLOOKUP(Q37,Surp7!$B$1:$C$161,2,0),0)</f>
        <v>0</v>
      </c>
      <c r="S37" s="28">
        <f>IFERROR(VLOOKUP($B37,Surp8!$A$1:$B$161,2,0),0)</f>
        <v>0</v>
      </c>
      <c r="T37" s="29">
        <f>IFERROR(VLOOKUP(S37,Surp8!$B$1:$C$161,2,0),0)</f>
        <v>0</v>
      </c>
      <c r="U37" s="29">
        <f>IFERROR(VLOOKUP(E37,Surp1!$B$1:$C$161,2,0),0)</f>
        <v>0</v>
      </c>
      <c r="V37" s="29">
        <f>IFERROR(VLOOKUP(G37,Surp2!$B$1:$C$161,2,0),0)</f>
        <v>57.19351764</v>
      </c>
      <c r="W37" s="29">
        <f>IFERROR(VLOOKUP(I37,Surp3!$B$1:$C$161,2,0),0)</f>
        <v>382.6078689</v>
      </c>
      <c r="X37" s="29">
        <f>IFERROR(VLOOKUP(K37,Surp4!$B$1:$C$161,2,0),0)</f>
        <v>116.9804204</v>
      </c>
      <c r="Y37" s="29">
        <f>IFERROR(VLOOKUP(M37,Surp5!$B$1:$C$161,2,0),0)</f>
        <v>302.27799</v>
      </c>
      <c r="Z37" s="29">
        <f>IFERROR(VLOOKUP(O37,Surp6!$B$1:$C$161,2,0),0)</f>
        <v>0</v>
      </c>
      <c r="AA37" s="29">
        <f>IFERROR(VLOOKUP(Q37,Surp7!$B$1:$C$161,2,0),0)</f>
        <v>0</v>
      </c>
      <c r="AB37" s="29">
        <f>IFERROR(VLOOKUP(S37,Surp8!$B$1:$C$161,2,0),0)</f>
        <v>0</v>
      </c>
    </row>
    <row r="38">
      <c r="A38" s="7">
        <v>38.0</v>
      </c>
      <c r="B38" s="12" t="s">
        <v>53</v>
      </c>
      <c r="C38" s="26">
        <f t="shared" si="1"/>
        <v>857.0760819</v>
      </c>
      <c r="D38" s="27"/>
      <c r="E38" s="28">
        <f>IFERROR(VLOOKUP($B38,Surp1!$A$1:$B$161,2,0),0)</f>
        <v>40</v>
      </c>
      <c r="F38" s="29">
        <f>IFERROR(VLOOKUP(E38,Surp1!$B$1:$C$161,2,0),0)</f>
        <v>72.65927597</v>
      </c>
      <c r="G38" s="28">
        <f>IFERROR(VLOOKUP($B38,Surp2!$A$1:$B$161,2,0),0)</f>
        <v>0</v>
      </c>
      <c r="H38" s="29">
        <f>IFERROR(VLOOKUP(G38,Surp2!$B$1:$C$161,2,0),0)</f>
        <v>0</v>
      </c>
      <c r="I38" s="28">
        <f>IFERROR(VLOOKUP($B38,Surp3!$A$1:$B$161,2,0),0)</f>
        <v>14</v>
      </c>
      <c r="J38" s="29">
        <f>IFERROR(VLOOKUP(I38,Surp3!$B$1:$C$161,2,0),0)</f>
        <v>250.6047671</v>
      </c>
      <c r="K38" s="28">
        <f>IFERROR(VLOOKUP($B38,Surp4!$A$1:$B$161,2,0),0)</f>
        <v>46</v>
      </c>
      <c r="L38" s="29">
        <f>IFERROR(VLOOKUP(K38,Surp4!$B$1:$C$161,2,0),0)</f>
        <v>57.00253119</v>
      </c>
      <c r="M38" s="28">
        <f>IFERROR(VLOOKUP($B38,Surp5!$A$1:$B$161,2,0),0)</f>
        <v>35</v>
      </c>
      <c r="N38" s="29">
        <f>IFERROR(VLOOKUP(M38,Surp5!$B$1:$C$161,2,0),0)</f>
        <v>93.84318746</v>
      </c>
      <c r="O38" s="28">
        <f>IFERROR(VLOOKUP($B38,Surp6!$A$1:$B$161,2,0),0)</f>
        <v>14</v>
      </c>
      <c r="P38" s="29">
        <f>IFERROR(VLOOKUP(O38,Surp6!$B$1:$C$161,2,0),0)</f>
        <v>247.1052005</v>
      </c>
      <c r="Q38" s="28">
        <f>IFERROR(VLOOKUP($B38,Surp7!$A$1:$B$161,2,0),0)</f>
        <v>0</v>
      </c>
      <c r="R38" s="29">
        <f>IFERROR(VLOOKUP(Q38,Surp7!$B$1:$C$161,2,0),0)</f>
        <v>0</v>
      </c>
      <c r="S38" s="28">
        <f>IFERROR(VLOOKUP($B38,Surp8!$A$1:$B$161,2,0),0)</f>
        <v>22</v>
      </c>
      <c r="T38" s="29">
        <f>IFERROR(VLOOKUP(S38,Surp8!$B$1:$C$161,2,0),0)</f>
        <v>135.8611197</v>
      </c>
      <c r="U38" s="29">
        <f>IFERROR(VLOOKUP(E38,Surp1!$B$1:$C$161,2,0),0)</f>
        <v>72.65927597</v>
      </c>
      <c r="V38" s="29">
        <f>IFERROR(VLOOKUP(G38,Surp2!$B$1:$C$161,2,0),0)</f>
        <v>0</v>
      </c>
      <c r="W38" s="29">
        <f>IFERROR(VLOOKUP(I38,Surp3!$B$1:$C$161,2,0),0)</f>
        <v>250.6047671</v>
      </c>
      <c r="X38" s="29">
        <f>IFERROR(VLOOKUP(K38,Surp4!$B$1:$C$161,2,0),0)</f>
        <v>57.00253119</v>
      </c>
      <c r="Y38" s="29">
        <f>IFERROR(VLOOKUP(M38,Surp5!$B$1:$C$161,2,0),0)</f>
        <v>93.84318746</v>
      </c>
      <c r="Z38" s="29">
        <f>IFERROR(VLOOKUP(O38,Surp6!$B$1:$C$161,2,0),0)</f>
        <v>247.1052005</v>
      </c>
      <c r="AA38" s="29">
        <f>IFERROR(VLOOKUP(Q38,Surp7!$B$1:$C$161,2,0),0)</f>
        <v>0</v>
      </c>
      <c r="AB38" s="29">
        <f>IFERROR(VLOOKUP(S38,Surp8!$B$1:$C$161,2,0),0)</f>
        <v>135.8611197</v>
      </c>
    </row>
    <row r="39">
      <c r="A39" s="7">
        <v>36.0</v>
      </c>
      <c r="B39" s="30" t="s">
        <v>58</v>
      </c>
      <c r="C39" s="26">
        <f t="shared" si="1"/>
        <v>841.4049091</v>
      </c>
      <c r="D39" s="27"/>
      <c r="E39" s="28">
        <f>IFERROR(VLOOKUP($B39,Surp1!$A$1:$B$161,2,0),0)</f>
        <v>0</v>
      </c>
      <c r="F39" s="29">
        <f>IFERROR(VLOOKUP(E39,Surp1!$B$1:$C$161,2,0),0)</f>
        <v>0</v>
      </c>
      <c r="G39" s="28">
        <f>IFERROR(VLOOKUP($B39,Surp2!$A$1:$B$161,2,0),0)</f>
        <v>2</v>
      </c>
      <c r="H39" s="29">
        <f>IFERROR(VLOOKUP(G39,Surp2!$B$1:$C$161,2,0),0)</f>
        <v>567.6480143</v>
      </c>
      <c r="I39" s="28">
        <f>IFERROR(VLOOKUP($B39,Surp3!$A$1:$B$161,2,0),0)</f>
        <v>43</v>
      </c>
      <c r="J39" s="29">
        <f>IFERROR(VLOOKUP(I39,Surp3!$B$1:$C$161,2,0),0)</f>
        <v>27.83846664</v>
      </c>
      <c r="K39" s="28">
        <f>IFERROR(VLOOKUP($B39,Surp4!$A$1:$B$161,2,0),0)</f>
        <v>0</v>
      </c>
      <c r="L39" s="29">
        <f>IFERROR(VLOOKUP(K39,Surp4!$B$1:$C$161,2,0),0)</f>
        <v>0</v>
      </c>
      <c r="M39" s="28">
        <f>IFERROR(VLOOKUP($B39,Surp5!$A$1:$B$161,2,0),0)</f>
        <v>0</v>
      </c>
      <c r="N39" s="29">
        <f>IFERROR(VLOOKUP(M39,Surp5!$B$1:$C$161,2,0),0)</f>
        <v>0</v>
      </c>
      <c r="O39" s="28">
        <f>IFERROR(VLOOKUP($B39,Surp6!$A$1:$B$161,2,0),0)</f>
        <v>0</v>
      </c>
      <c r="P39" s="29">
        <f>IFERROR(VLOOKUP(O39,Surp6!$B$1:$C$161,2,0),0)</f>
        <v>0</v>
      </c>
      <c r="Q39" s="28">
        <f>IFERROR(VLOOKUP($B39,Surp7!$A$1:$B$161,2,0),0)</f>
        <v>0</v>
      </c>
      <c r="R39" s="29">
        <f>IFERROR(VLOOKUP(Q39,Surp7!$B$1:$C$161,2,0),0)</f>
        <v>0</v>
      </c>
      <c r="S39" s="28">
        <f>IFERROR(VLOOKUP($B39,Surp8!$A$1:$B$161,2,0),0)</f>
        <v>12</v>
      </c>
      <c r="T39" s="29">
        <f>IFERROR(VLOOKUP(S39,Surp8!$B$1:$C$161,2,0),0)</f>
        <v>245.9184282</v>
      </c>
      <c r="U39" s="29">
        <f>IFERROR(VLOOKUP(E39,Surp1!$B$1:$C$161,2,0),0)</f>
        <v>0</v>
      </c>
      <c r="V39" s="29">
        <f>IFERROR(VLOOKUP(G39,Surp2!$B$1:$C$161,2,0),0)</f>
        <v>567.6480143</v>
      </c>
      <c r="W39" s="29">
        <f>IFERROR(VLOOKUP(I39,Surp3!$B$1:$C$161,2,0),0)</f>
        <v>27.83846664</v>
      </c>
      <c r="X39" s="29">
        <f>IFERROR(VLOOKUP(K39,Surp4!$B$1:$C$161,2,0),0)</f>
        <v>0</v>
      </c>
      <c r="Y39" s="29">
        <f>IFERROR(VLOOKUP(M39,Surp5!$B$1:$C$161,2,0),0)</f>
        <v>0</v>
      </c>
      <c r="Z39" s="29">
        <f>IFERROR(VLOOKUP(O39,Surp6!$B$1:$C$161,2,0),0)</f>
        <v>0</v>
      </c>
      <c r="AA39" s="29">
        <f>IFERROR(VLOOKUP(Q39,Surp7!$B$1:$C$161,2,0),0)</f>
        <v>0</v>
      </c>
      <c r="AB39" s="29">
        <f>IFERROR(VLOOKUP(S39,Surp8!$B$1:$C$161,2,0),0)</f>
        <v>245.9184282</v>
      </c>
    </row>
    <row r="40">
      <c r="A40" s="7">
        <v>39.0</v>
      </c>
      <c r="B40" s="12" t="s">
        <v>157</v>
      </c>
      <c r="C40" s="26">
        <f t="shared" si="1"/>
        <v>824.6258046</v>
      </c>
      <c r="D40" s="27"/>
      <c r="E40" s="28">
        <f>IFERROR(VLOOKUP($B40,Surp1!$A$1:$B$161,2,0),0)</f>
        <v>4</v>
      </c>
      <c r="F40" s="29">
        <f>IFERROR(VLOOKUP(E40,Surp1!$B$1:$C$161,2,0),0)</f>
        <v>461.4589086</v>
      </c>
      <c r="G40" s="28">
        <f>IFERROR(VLOOKUP($B40,Surp2!$A$1:$B$161,2,0),0)</f>
        <v>52</v>
      </c>
      <c r="H40" s="29">
        <f>IFERROR(VLOOKUP(G40,Surp2!$B$1:$C$161,2,0),0)</f>
        <v>4.929077083</v>
      </c>
      <c r="I40" s="28">
        <f>IFERROR(VLOOKUP($B40,Surp3!$A$1:$B$161,2,0),0)</f>
        <v>16</v>
      </c>
      <c r="J40" s="29">
        <f>IFERROR(VLOOKUP(I40,Surp3!$B$1:$C$161,2,0),0)</f>
        <v>228.1194956</v>
      </c>
      <c r="K40" s="28">
        <f>IFERROR(VLOOKUP($B40,Surp4!$A$1:$B$161,2,0),0)</f>
        <v>37</v>
      </c>
      <c r="L40" s="29">
        <f>IFERROR(VLOOKUP(K40,Surp4!$B$1:$C$161,2,0),0)</f>
        <v>105.3346403</v>
      </c>
      <c r="M40" s="28">
        <f>IFERROR(VLOOKUP($B40,Surp5!$A$1:$B$161,2,0),0)</f>
        <v>0</v>
      </c>
      <c r="N40" s="29">
        <f>IFERROR(VLOOKUP(M40,Surp5!$B$1:$C$161,2,0),0)</f>
        <v>0</v>
      </c>
      <c r="O40" s="28">
        <f>IFERROR(VLOOKUP($B40,Surp6!$A$1:$B$161,2,0),0)</f>
        <v>0</v>
      </c>
      <c r="P40" s="29">
        <f>IFERROR(VLOOKUP(O40,Surp6!$B$1:$C$161,2,0),0)</f>
        <v>0</v>
      </c>
      <c r="Q40" s="28">
        <f>IFERROR(VLOOKUP($B40,Surp7!$A$1:$B$161,2,0),0)</f>
        <v>39</v>
      </c>
      <c r="R40" s="29">
        <f>IFERROR(VLOOKUP(Q40,Surp7!$B$1:$C$161,2,0),0)</f>
        <v>24.78368302</v>
      </c>
      <c r="S40" s="28">
        <f>IFERROR(VLOOKUP($B40,Surp8!$A$1:$B$161,2,0),0)</f>
        <v>0</v>
      </c>
      <c r="T40" s="29">
        <f>IFERROR(VLOOKUP(S40,Surp8!$B$1:$C$161,2,0),0)</f>
        <v>0</v>
      </c>
      <c r="U40" s="29">
        <f>IFERROR(VLOOKUP(E40,Surp1!$B$1:$C$161,2,0),0)</f>
        <v>461.4589086</v>
      </c>
      <c r="V40" s="29">
        <f>IFERROR(VLOOKUP(G40,Surp2!$B$1:$C$161,2,0),0)</f>
        <v>4.929077083</v>
      </c>
      <c r="W40" s="29">
        <f>IFERROR(VLOOKUP(I40,Surp3!$B$1:$C$161,2,0),0)</f>
        <v>228.1194956</v>
      </c>
      <c r="X40" s="29">
        <f>IFERROR(VLOOKUP(K40,Surp4!$B$1:$C$161,2,0),0)</f>
        <v>105.3346403</v>
      </c>
      <c r="Y40" s="29">
        <f>IFERROR(VLOOKUP(M40,Surp5!$B$1:$C$161,2,0),0)</f>
        <v>0</v>
      </c>
      <c r="Z40" s="29">
        <f>IFERROR(VLOOKUP(O40,Surp6!$B$1:$C$161,2,0),0)</f>
        <v>0</v>
      </c>
      <c r="AA40" s="29">
        <f>IFERROR(VLOOKUP(Q40,Surp7!$B$1:$C$161,2,0),0)</f>
        <v>24.78368302</v>
      </c>
      <c r="AB40" s="29">
        <f>IFERROR(VLOOKUP(S40,Surp8!$B$1:$C$161,2,0),0)</f>
        <v>0</v>
      </c>
    </row>
    <row r="41">
      <c r="A41" s="7">
        <v>40.0</v>
      </c>
      <c r="B41" s="30" t="s">
        <v>97</v>
      </c>
      <c r="C41" s="26">
        <f t="shared" si="1"/>
        <v>802.5283771</v>
      </c>
      <c r="D41" s="27"/>
      <c r="E41" s="28">
        <f>IFERROR(VLOOKUP($B41,Surp1!$A$1:$B$161,2,0),0)</f>
        <v>42</v>
      </c>
      <c r="F41" s="29">
        <f>IFERROR(VLOOKUP(E41,Surp1!$B$1:$C$161,2,0),0)</f>
        <v>61.5243383</v>
      </c>
      <c r="G41" s="28">
        <f>IFERROR(VLOOKUP($B41,Surp2!$A$1:$B$161,2,0),0)</f>
        <v>17</v>
      </c>
      <c r="H41" s="29">
        <f>IFERROR(VLOOKUP(G41,Surp2!$B$1:$C$161,2,0),0)</f>
        <v>234.6695368</v>
      </c>
      <c r="I41" s="28">
        <f>IFERROR(VLOOKUP($B41,Surp3!$A$1:$B$161,2,0),0)</f>
        <v>36</v>
      </c>
      <c r="J41" s="29">
        <f>IFERROR(VLOOKUP(I41,Surp3!$B$1:$C$161,2,0),0)</f>
        <v>69.84704557</v>
      </c>
      <c r="K41" s="28">
        <f>IFERROR(VLOOKUP($B41,Surp4!$A$1:$B$161,2,0),0)</f>
        <v>0</v>
      </c>
      <c r="L41" s="29">
        <f>IFERROR(VLOOKUP(K41,Surp4!$B$1:$C$161,2,0),0)</f>
        <v>0</v>
      </c>
      <c r="M41" s="28">
        <f>IFERROR(VLOOKUP($B41,Surp5!$A$1:$B$161,2,0),0)</f>
        <v>0</v>
      </c>
      <c r="N41" s="29">
        <f>IFERROR(VLOOKUP(M41,Surp5!$B$1:$C$161,2,0),0)</f>
        <v>0</v>
      </c>
      <c r="O41" s="28">
        <f>IFERROR(VLOOKUP($B41,Surp6!$A$1:$B$161,2,0),0)</f>
        <v>0</v>
      </c>
      <c r="P41" s="29">
        <f>IFERROR(VLOOKUP(O41,Surp6!$B$1:$C$161,2,0),0)</f>
        <v>0</v>
      </c>
      <c r="Q41" s="28">
        <f>IFERROR(VLOOKUP($B41,Surp7!$A$1:$B$161,2,0),0)</f>
        <v>11</v>
      </c>
      <c r="R41" s="29">
        <f>IFERROR(VLOOKUP(Q41,Surp7!$B$1:$C$161,2,0),0)</f>
        <v>272.065713</v>
      </c>
      <c r="S41" s="28">
        <f>IFERROR(VLOOKUP($B41,Surp8!$A$1:$B$161,2,0),0)</f>
        <v>19</v>
      </c>
      <c r="T41" s="29">
        <f>IFERROR(VLOOKUP(S41,Surp8!$B$1:$C$161,2,0),0)</f>
        <v>164.4217435</v>
      </c>
      <c r="U41" s="29">
        <f>IFERROR(VLOOKUP(E41,Surp1!$B$1:$C$161,2,0),0)</f>
        <v>61.5243383</v>
      </c>
      <c r="V41" s="29">
        <f>IFERROR(VLOOKUP(G41,Surp2!$B$1:$C$161,2,0),0)</f>
        <v>234.6695368</v>
      </c>
      <c r="W41" s="29">
        <f>IFERROR(VLOOKUP(I41,Surp3!$B$1:$C$161,2,0),0)</f>
        <v>69.84704557</v>
      </c>
      <c r="X41" s="29">
        <f>IFERROR(VLOOKUP(K41,Surp4!$B$1:$C$161,2,0),0)</f>
        <v>0</v>
      </c>
      <c r="Y41" s="29">
        <f>IFERROR(VLOOKUP(M41,Surp5!$B$1:$C$161,2,0),0)</f>
        <v>0</v>
      </c>
      <c r="Z41" s="29">
        <f>IFERROR(VLOOKUP(O41,Surp6!$B$1:$C$161,2,0),0)</f>
        <v>0</v>
      </c>
      <c r="AA41" s="29">
        <f>IFERROR(VLOOKUP(Q41,Surp7!$B$1:$C$161,2,0),0)</f>
        <v>272.065713</v>
      </c>
      <c r="AB41" s="29">
        <f>IFERROR(VLOOKUP(S41,Surp8!$B$1:$C$161,2,0),0)</f>
        <v>164.4217435</v>
      </c>
    </row>
    <row r="42">
      <c r="A42" s="7">
        <v>41.0</v>
      </c>
      <c r="B42" s="35" t="s">
        <v>32</v>
      </c>
      <c r="C42" s="26">
        <f t="shared" si="1"/>
        <v>784.5430647</v>
      </c>
      <c r="D42" s="27"/>
      <c r="E42" s="28">
        <f>IFERROR(VLOOKUP($B42,Surp1!$A$1:$B$161,2,0),0)</f>
        <v>0</v>
      </c>
      <c r="F42" s="29">
        <f>IFERROR(VLOOKUP(E42,Surp1!$B$1:$C$161,2,0),0)</f>
        <v>0</v>
      </c>
      <c r="G42" s="28">
        <f>IFERROR(VLOOKUP($B42,Surp2!$A$1:$B$161,2,0),0)</f>
        <v>0</v>
      </c>
      <c r="H42" s="29">
        <f>IFERROR(VLOOKUP(G42,Surp2!$B$1:$C$161,2,0),0)</f>
        <v>0</v>
      </c>
      <c r="I42" s="28">
        <f>IFERROR(VLOOKUP($B42,Surp3!$A$1:$B$161,2,0),0)</f>
        <v>0</v>
      </c>
      <c r="J42" s="29">
        <f>IFERROR(VLOOKUP(I42,Surp3!$B$1:$C$161,2,0),0)</f>
        <v>0</v>
      </c>
      <c r="K42" s="28">
        <f>IFERROR(VLOOKUP($B42,Surp4!$A$1:$B$161,2,0),0)</f>
        <v>34</v>
      </c>
      <c r="L42" s="29">
        <f>IFERROR(VLOOKUP(K42,Surp4!$B$1:$C$161,2,0),0)</f>
        <v>122.9543407</v>
      </c>
      <c r="M42" s="28">
        <f>IFERROR(VLOOKUP($B42,Surp5!$A$1:$B$161,2,0),0)</f>
        <v>10</v>
      </c>
      <c r="N42" s="29">
        <f>IFERROR(VLOOKUP(M42,Surp5!$B$1:$C$161,2,0),0)</f>
        <v>317.1174427</v>
      </c>
      <c r="O42" s="28">
        <f>IFERROR(VLOOKUP($B42,Surp6!$A$1:$B$161,2,0),0)</f>
        <v>9</v>
      </c>
      <c r="P42" s="29">
        <f>IFERROR(VLOOKUP(O42,Surp6!$B$1:$C$161,2,0),0)</f>
        <v>317.7773388</v>
      </c>
      <c r="Q42" s="28">
        <f>IFERROR(VLOOKUP($B42,Surp7!$A$1:$B$161,2,0),0)</f>
        <v>0</v>
      </c>
      <c r="R42" s="29">
        <f>IFERROR(VLOOKUP(Q42,Surp7!$B$1:$C$161,2,0),0)</f>
        <v>0</v>
      </c>
      <c r="S42" s="28">
        <f>IFERROR(VLOOKUP($B42,Surp8!$A$1:$B$161,2,0),0)</f>
        <v>36</v>
      </c>
      <c r="T42" s="29">
        <f>IFERROR(VLOOKUP(S42,Surp8!$B$1:$C$161,2,0),0)</f>
        <v>26.6939425</v>
      </c>
      <c r="U42" s="29">
        <f>IFERROR(VLOOKUP(E42,Surp1!$B$1:$C$161,2,0),0)</f>
        <v>0</v>
      </c>
      <c r="V42" s="29">
        <f>IFERROR(VLOOKUP(G42,Surp2!$B$1:$C$161,2,0),0)</f>
        <v>0</v>
      </c>
      <c r="W42" s="29">
        <f>IFERROR(VLOOKUP(I42,Surp3!$B$1:$C$161,2,0),0)</f>
        <v>0</v>
      </c>
      <c r="X42" s="29">
        <f>IFERROR(VLOOKUP(K42,Surp4!$B$1:$C$161,2,0),0)</f>
        <v>122.9543407</v>
      </c>
      <c r="Y42" s="29">
        <f>IFERROR(VLOOKUP(M42,Surp5!$B$1:$C$161,2,0),0)</f>
        <v>317.1174427</v>
      </c>
      <c r="Z42" s="29">
        <f>IFERROR(VLOOKUP(O42,Surp6!$B$1:$C$161,2,0),0)</f>
        <v>317.7773388</v>
      </c>
      <c r="AA42" s="29">
        <f>IFERROR(VLOOKUP(Q42,Surp7!$B$1:$C$161,2,0),0)</f>
        <v>0</v>
      </c>
      <c r="AB42" s="29">
        <f>IFERROR(VLOOKUP(S42,Surp8!$B$1:$C$161,2,0),0)</f>
        <v>26.6939425</v>
      </c>
    </row>
    <row r="43">
      <c r="A43" s="7">
        <v>42.0</v>
      </c>
      <c r="B43" s="25" t="s">
        <v>23</v>
      </c>
      <c r="C43" s="26">
        <f t="shared" si="1"/>
        <v>762.3980515</v>
      </c>
      <c r="D43" s="27"/>
      <c r="E43" s="28">
        <f>IFERROR(VLOOKUP($B43,Surp1!$A$1:$B$161,2,0),0)</f>
        <v>22</v>
      </c>
      <c r="F43" s="29">
        <f>IFERROR(VLOOKUP(E43,Surp1!$B$1:$C$161,2,0),0)</f>
        <v>192.8511958</v>
      </c>
      <c r="G43" s="28">
        <f>IFERROR(VLOOKUP($B43,Surp2!$A$1:$B$161,2,0),0)</f>
        <v>34</v>
      </c>
      <c r="H43" s="29">
        <f>IFERROR(VLOOKUP(G43,Surp2!$B$1:$C$161,2,0),0)</f>
        <v>104.147852</v>
      </c>
      <c r="I43" s="28">
        <f>IFERROR(VLOOKUP($B43,Surp3!$A$1:$B$161,2,0),0)</f>
        <v>0</v>
      </c>
      <c r="J43" s="29">
        <f>IFERROR(VLOOKUP(I43,Surp3!$B$1:$C$161,2,0),0)</f>
        <v>0</v>
      </c>
      <c r="K43" s="28">
        <f>IFERROR(VLOOKUP($B43,Surp4!$A$1:$B$161,2,0),0)</f>
        <v>0</v>
      </c>
      <c r="L43" s="29">
        <f>IFERROR(VLOOKUP(K43,Surp4!$B$1:$C$161,2,0),0)</f>
        <v>0</v>
      </c>
      <c r="M43" s="28">
        <f>IFERROR(VLOOKUP($B43,Surp5!$A$1:$B$161,2,0),0)</f>
        <v>45</v>
      </c>
      <c r="N43" s="29">
        <f>IFERROR(VLOOKUP(M43,Surp5!$B$1:$C$161,2,0),0)</f>
        <v>36.28822718</v>
      </c>
      <c r="O43" s="28">
        <f>IFERROR(VLOOKUP($B43,Surp6!$A$1:$B$161,2,0),0)</f>
        <v>8</v>
      </c>
      <c r="P43" s="29">
        <f>IFERROR(VLOOKUP(O43,Surp6!$B$1:$C$161,2,0),0)</f>
        <v>335.8861255</v>
      </c>
      <c r="Q43" s="28">
        <f>IFERROR(VLOOKUP($B43,Surp7!$A$1:$B$161,2,0),0)</f>
        <v>0</v>
      </c>
      <c r="R43" s="29">
        <f>IFERROR(VLOOKUP(Q43,Surp7!$B$1:$C$161,2,0),0)</f>
        <v>0</v>
      </c>
      <c r="S43" s="28">
        <f>IFERROR(VLOOKUP($B43,Surp8!$A$1:$B$161,2,0),0)</f>
        <v>27</v>
      </c>
      <c r="T43" s="29">
        <f>IFERROR(VLOOKUP(S43,Surp8!$B$1:$C$161,2,0),0)</f>
        <v>93.2246509</v>
      </c>
      <c r="U43" s="29">
        <f>IFERROR(VLOOKUP(E43,Surp1!$B$1:$C$161,2,0),0)</f>
        <v>192.8511958</v>
      </c>
      <c r="V43" s="29">
        <f>IFERROR(VLOOKUP(G43,Surp2!$B$1:$C$161,2,0),0)</f>
        <v>104.147852</v>
      </c>
      <c r="W43" s="29">
        <f>IFERROR(VLOOKUP(I43,Surp3!$B$1:$C$161,2,0),0)</f>
        <v>0</v>
      </c>
      <c r="X43" s="29">
        <f>IFERROR(VLOOKUP(K43,Surp4!$B$1:$C$161,2,0),0)</f>
        <v>0</v>
      </c>
      <c r="Y43" s="29">
        <f>IFERROR(VLOOKUP(M43,Surp5!$B$1:$C$161,2,0),0)</f>
        <v>36.28822718</v>
      </c>
      <c r="Z43" s="29">
        <f>IFERROR(VLOOKUP(O43,Surp6!$B$1:$C$161,2,0),0)</f>
        <v>335.8861255</v>
      </c>
      <c r="AA43" s="29">
        <f>IFERROR(VLOOKUP(Q43,Surp7!$B$1:$C$161,2,0),0)</f>
        <v>0</v>
      </c>
      <c r="AB43" s="29">
        <f>IFERROR(VLOOKUP(S43,Surp8!$B$1:$C$161,2,0),0)</f>
        <v>93.2246509</v>
      </c>
    </row>
    <row r="44">
      <c r="A44" s="7">
        <v>44.0</v>
      </c>
      <c r="B44" s="25" t="s">
        <v>33</v>
      </c>
      <c r="C44" s="26">
        <f t="shared" si="1"/>
        <v>738.0827246</v>
      </c>
      <c r="D44" s="27"/>
      <c r="E44" s="28">
        <f>IFERROR(VLOOKUP($B44,Surp1!$A$1:$B$161,2,0),0)</f>
        <v>13</v>
      </c>
      <c r="F44" s="29">
        <f>IFERROR(VLOOKUP(E44,Surp1!$B$1:$C$161,2,0),0)</f>
        <v>281.8227489</v>
      </c>
      <c r="G44" s="28">
        <f>IFERROR(VLOOKUP($B44,Surp2!$A$1:$B$161,2,0),0)</f>
        <v>0</v>
      </c>
      <c r="H44" s="29">
        <f>IFERROR(VLOOKUP(G44,Surp2!$B$1:$C$161,2,0),0)</f>
        <v>0</v>
      </c>
      <c r="I44" s="28">
        <f>IFERROR(VLOOKUP($B44,Surp3!$A$1:$B$161,2,0),0)</f>
        <v>45</v>
      </c>
      <c r="J44" s="29">
        <f>IFERROR(VLOOKUP(I44,Surp3!$B$1:$C$161,2,0),0)</f>
        <v>16.51431432</v>
      </c>
      <c r="K44" s="28">
        <f>IFERROR(VLOOKUP($B44,Surp4!$A$1:$B$161,2,0),0)</f>
        <v>54</v>
      </c>
      <c r="L44" s="29">
        <f>IFERROR(VLOOKUP(K44,Surp4!$B$1:$C$161,2,0),0)</f>
        <v>18.25424622</v>
      </c>
      <c r="M44" s="28">
        <f>IFERROR(VLOOKUP($B44,Surp5!$A$1:$B$161,2,0),0)</f>
        <v>48</v>
      </c>
      <c r="N44" s="29">
        <f>IFERROR(VLOOKUP(M44,Surp5!$B$1:$C$161,2,0),0)</f>
        <v>20.40424465</v>
      </c>
      <c r="O44" s="28">
        <f>IFERROR(VLOOKUP($B44,Surp6!$A$1:$B$161,2,0),0)</f>
        <v>26</v>
      </c>
      <c r="P44" s="29">
        <f>IFERROR(VLOOKUP(O44,Surp6!$B$1:$C$161,2,0),0)</f>
        <v>134.7025795</v>
      </c>
      <c r="Q44" s="28">
        <f>IFERROR(VLOOKUP($B44,Surp7!$A$1:$B$161,2,0),0)</f>
        <v>42</v>
      </c>
      <c r="R44" s="29">
        <f>IFERROR(VLOOKUP(Q44,Surp7!$B$1:$C$161,2,0),0)</f>
        <v>6.08218581</v>
      </c>
      <c r="S44" s="28">
        <f>IFERROR(VLOOKUP($B44,Surp8!$A$1:$B$161,2,0),0)</f>
        <v>11</v>
      </c>
      <c r="T44" s="29">
        <f>IFERROR(VLOOKUP(S44,Surp8!$B$1:$C$161,2,0),0)</f>
        <v>260.3024052</v>
      </c>
      <c r="U44" s="29">
        <f>IFERROR(VLOOKUP(E44,Surp1!$B$1:$C$161,2,0),0)</f>
        <v>281.8227489</v>
      </c>
      <c r="V44" s="29">
        <f>IFERROR(VLOOKUP(G44,Surp2!$B$1:$C$161,2,0),0)</f>
        <v>0</v>
      </c>
      <c r="W44" s="29">
        <f>IFERROR(VLOOKUP(I44,Surp3!$B$1:$C$161,2,0),0)</f>
        <v>16.51431432</v>
      </c>
      <c r="X44" s="29">
        <f>IFERROR(VLOOKUP(K44,Surp4!$B$1:$C$161,2,0),0)</f>
        <v>18.25424622</v>
      </c>
      <c r="Y44" s="29">
        <f>IFERROR(VLOOKUP(M44,Surp5!$B$1:$C$161,2,0),0)</f>
        <v>20.40424465</v>
      </c>
      <c r="Z44" s="29">
        <f>IFERROR(VLOOKUP(O44,Surp6!$B$1:$C$161,2,0),0)</f>
        <v>134.7025795</v>
      </c>
      <c r="AA44" s="29">
        <f>IFERROR(VLOOKUP(Q44,Surp7!$B$1:$C$161,2,0),0)</f>
        <v>6.08218581</v>
      </c>
      <c r="AB44" s="29">
        <f>IFERROR(VLOOKUP(S44,Surp8!$B$1:$C$161,2,0),0)</f>
        <v>260.3024052</v>
      </c>
    </row>
    <row r="45">
      <c r="A45" s="7">
        <v>43.0</v>
      </c>
      <c r="B45" s="12" t="s">
        <v>54</v>
      </c>
      <c r="C45" s="26">
        <f t="shared" si="1"/>
        <v>714.6822196</v>
      </c>
      <c r="D45" s="27"/>
      <c r="E45" s="28">
        <f>IFERROR(VLOOKUP($B45,Surp1!$A$1:$B$161,2,0),0)</f>
        <v>1</v>
      </c>
      <c r="F45" s="29">
        <f>IFERROR(VLOOKUP(E45,Surp1!$B$1:$C$161,2,0),0)</f>
        <v>691.7575339</v>
      </c>
      <c r="G45" s="28">
        <f>IFERROR(VLOOKUP($B45,Surp2!$A$1:$B$161,2,0),0)</f>
        <v>0</v>
      </c>
      <c r="H45" s="29">
        <f>IFERROR(VLOOKUP(G45,Surp2!$B$1:$C$161,2,0),0)</f>
        <v>0</v>
      </c>
      <c r="I45" s="28">
        <f>IFERROR(VLOOKUP($B45,Surp3!$A$1:$B$161,2,0),0)</f>
        <v>0</v>
      </c>
      <c r="J45" s="29">
        <f>IFERROR(VLOOKUP(I45,Surp3!$B$1:$C$161,2,0),0)</f>
        <v>0</v>
      </c>
      <c r="K45" s="28">
        <f>IFERROR(VLOOKUP($B45,Surp4!$A$1:$B$161,2,0),0)</f>
        <v>53</v>
      </c>
      <c r="L45" s="29">
        <f>IFERROR(VLOOKUP(K45,Surp4!$B$1:$C$161,2,0),0)</f>
        <v>22.92468568</v>
      </c>
      <c r="M45" s="28">
        <f>IFERROR(VLOOKUP($B45,Surp5!$A$1:$B$161,2,0),0)</f>
        <v>0</v>
      </c>
      <c r="N45" s="29">
        <f>IFERROR(VLOOKUP(M45,Surp5!$B$1:$C$161,2,0),0)</f>
        <v>0</v>
      </c>
      <c r="O45" s="28">
        <f>IFERROR(VLOOKUP($B45,Surp6!$A$1:$B$161,2,0),0)</f>
        <v>0</v>
      </c>
      <c r="P45" s="29">
        <f>IFERROR(VLOOKUP(O45,Surp6!$B$1:$C$161,2,0),0)</f>
        <v>0</v>
      </c>
      <c r="Q45" s="28">
        <f>IFERROR(VLOOKUP($B45,Surp7!$A$1:$B$161,2,0),0)</f>
        <v>0</v>
      </c>
      <c r="R45" s="29">
        <f>IFERROR(VLOOKUP(Q45,Surp7!$B$1:$C$161,2,0),0)</f>
        <v>0</v>
      </c>
      <c r="S45" s="28">
        <f>IFERROR(VLOOKUP($B45,Surp8!$A$1:$B$161,2,0),0)</f>
        <v>0</v>
      </c>
      <c r="T45" s="29">
        <f>IFERROR(VLOOKUP(S45,Surp8!$B$1:$C$161,2,0),0)</f>
        <v>0</v>
      </c>
      <c r="U45" s="29">
        <f>IFERROR(VLOOKUP(E45,Surp1!$B$1:$C$161,2,0),0)</f>
        <v>691.7575339</v>
      </c>
      <c r="V45" s="29">
        <f>IFERROR(VLOOKUP(G45,Surp2!$B$1:$C$161,2,0),0)</f>
        <v>0</v>
      </c>
      <c r="W45" s="29">
        <f>IFERROR(VLOOKUP(I45,Surp3!$B$1:$C$161,2,0),0)</f>
        <v>0</v>
      </c>
      <c r="X45" s="29">
        <f>IFERROR(VLOOKUP(K45,Surp4!$B$1:$C$161,2,0),0)</f>
        <v>22.92468568</v>
      </c>
      <c r="Y45" s="29">
        <f>IFERROR(VLOOKUP(M45,Surp5!$B$1:$C$161,2,0),0)</f>
        <v>0</v>
      </c>
      <c r="Z45" s="29">
        <f>IFERROR(VLOOKUP(O45,Surp6!$B$1:$C$161,2,0),0)</f>
        <v>0</v>
      </c>
      <c r="AA45" s="29">
        <f>IFERROR(VLOOKUP(Q45,Surp7!$B$1:$C$161,2,0),0)</f>
        <v>0</v>
      </c>
      <c r="AB45" s="29">
        <f>IFERROR(VLOOKUP(S45,Surp8!$B$1:$C$161,2,0),0)</f>
        <v>0</v>
      </c>
    </row>
    <row r="46">
      <c r="A46" s="7">
        <v>46.0</v>
      </c>
      <c r="B46" s="25" t="s">
        <v>46</v>
      </c>
      <c r="C46" s="26">
        <f t="shared" si="1"/>
        <v>706.8602321</v>
      </c>
      <c r="D46" s="27"/>
      <c r="E46" s="28">
        <f>IFERROR(VLOOKUP($B46,Surp1!$A$1:$B$161,2,0),0)</f>
        <v>33</v>
      </c>
      <c r="F46" s="29">
        <f>IFERROR(VLOOKUP(E46,Surp1!$B$1:$C$161,2,0),0)</f>
        <v>114.3586021</v>
      </c>
      <c r="G46" s="28">
        <f>IFERROR(VLOOKUP($B46,Surp2!$A$1:$B$161,2,0),0)</f>
        <v>0</v>
      </c>
      <c r="H46" s="29">
        <f>IFERROR(VLOOKUP(G46,Surp2!$B$1:$C$161,2,0),0)</f>
        <v>0</v>
      </c>
      <c r="I46" s="28">
        <f>IFERROR(VLOOKUP($B46,Surp3!$A$1:$B$161,2,0),0)</f>
        <v>30</v>
      </c>
      <c r="J46" s="29">
        <f>IFERROR(VLOOKUP(I46,Surp3!$B$1:$C$161,2,0),0)</f>
        <v>109.6565584</v>
      </c>
      <c r="K46" s="28">
        <f>IFERROR(VLOOKUP($B46,Surp4!$A$1:$B$161,2,0),0)</f>
        <v>16</v>
      </c>
      <c r="L46" s="29">
        <f>IFERROR(VLOOKUP(K46,Surp4!$B$1:$C$161,2,0),0)</f>
        <v>259.789532</v>
      </c>
      <c r="M46" s="28">
        <f>IFERROR(VLOOKUP($B46,Surp5!$A$1:$B$161,2,0),0)</f>
        <v>20</v>
      </c>
      <c r="N46" s="29">
        <f>IFERROR(VLOOKUP(M46,Surp5!$B$1:$C$161,2,0),0)</f>
        <v>203.1717492</v>
      </c>
      <c r="O46" s="28">
        <f>IFERROR(VLOOKUP($B46,Surp6!$A$1:$B$161,2,0),0)</f>
        <v>0</v>
      </c>
      <c r="P46" s="29">
        <f>IFERROR(VLOOKUP(O46,Surp6!$B$1:$C$161,2,0),0)</f>
        <v>0</v>
      </c>
      <c r="Q46" s="28">
        <f>IFERROR(VLOOKUP($B46,Surp7!$A$1:$B$161,2,0),0)</f>
        <v>0</v>
      </c>
      <c r="R46" s="29">
        <f>IFERROR(VLOOKUP(Q46,Surp7!$B$1:$C$161,2,0),0)</f>
        <v>0</v>
      </c>
      <c r="S46" s="28">
        <f>IFERROR(VLOOKUP($B46,Surp8!$A$1:$B$161,2,0),0)</f>
        <v>37</v>
      </c>
      <c r="T46" s="29">
        <f>IFERROR(VLOOKUP(S46,Surp8!$B$1:$C$161,2,0),0)</f>
        <v>19.88379048</v>
      </c>
      <c r="U46" s="29">
        <f>IFERROR(VLOOKUP(E46,Surp1!$B$1:$C$161,2,0),0)</f>
        <v>114.3586021</v>
      </c>
      <c r="V46" s="29">
        <f>IFERROR(VLOOKUP(G46,Surp2!$B$1:$C$161,2,0),0)</f>
        <v>0</v>
      </c>
      <c r="W46" s="29">
        <f>IFERROR(VLOOKUP(I46,Surp3!$B$1:$C$161,2,0),0)</f>
        <v>109.6565584</v>
      </c>
      <c r="X46" s="29">
        <f>IFERROR(VLOOKUP(K46,Surp4!$B$1:$C$161,2,0),0)</f>
        <v>259.789532</v>
      </c>
      <c r="Y46" s="29">
        <f>IFERROR(VLOOKUP(M46,Surp5!$B$1:$C$161,2,0),0)</f>
        <v>203.1717492</v>
      </c>
      <c r="Z46" s="29">
        <f>IFERROR(VLOOKUP(O46,Surp6!$B$1:$C$161,2,0),0)</f>
        <v>0</v>
      </c>
      <c r="AA46" s="29">
        <f>IFERROR(VLOOKUP(Q46,Surp7!$B$1:$C$161,2,0),0)</f>
        <v>0</v>
      </c>
      <c r="AB46" s="29">
        <f>IFERROR(VLOOKUP(S46,Surp8!$B$1:$C$161,2,0),0)</f>
        <v>19.88379048</v>
      </c>
    </row>
    <row r="47">
      <c r="A47" s="7">
        <v>45.0</v>
      </c>
      <c r="B47" s="25" t="s">
        <v>76</v>
      </c>
      <c r="C47" s="26">
        <f t="shared" si="1"/>
        <v>705.1009104</v>
      </c>
      <c r="D47" s="27"/>
      <c r="E47" s="28">
        <f>IFERROR(VLOOKUP($B47,Surp1!$A$1:$B$161,2,0),0)</f>
        <v>48</v>
      </c>
      <c r="F47" s="29">
        <f>IFERROR(VLOOKUP(E47,Surp1!$B$1:$C$161,2,0),0)</f>
        <v>29.75219208</v>
      </c>
      <c r="G47" s="28">
        <f>IFERROR(VLOOKUP($B47,Surp2!$A$1:$B$161,2,0),0)</f>
        <v>9</v>
      </c>
      <c r="H47" s="29">
        <f>IFERROR(VLOOKUP(G47,Surp2!$B$1:$C$161,2,0),0)</f>
        <v>336.2470593</v>
      </c>
      <c r="I47" s="28">
        <f>IFERROR(VLOOKUP($B47,Surp3!$A$1:$B$161,2,0),0)</f>
        <v>8</v>
      </c>
      <c r="J47" s="29">
        <f>IFERROR(VLOOKUP(I47,Surp3!$B$1:$C$161,2,0),0)</f>
        <v>339.101659</v>
      </c>
      <c r="K47" s="28">
        <f>IFERROR(VLOOKUP($B47,Surp4!$A$1:$B$161,2,0),0)</f>
        <v>0</v>
      </c>
      <c r="L47" s="29">
        <f>IFERROR(VLOOKUP(K47,Surp4!$B$1:$C$161,2,0),0)</f>
        <v>0</v>
      </c>
      <c r="M47" s="28">
        <f>IFERROR(VLOOKUP($B47,Surp5!$A$1:$B$161,2,0),0)</f>
        <v>0</v>
      </c>
      <c r="N47" s="29">
        <f>IFERROR(VLOOKUP(M47,Surp5!$B$1:$C$161,2,0),0)</f>
        <v>0</v>
      </c>
      <c r="O47" s="28">
        <f>IFERROR(VLOOKUP($B47,Surp6!$A$1:$B$161,2,0),0)</f>
        <v>0</v>
      </c>
      <c r="P47" s="29">
        <f>IFERROR(VLOOKUP(O47,Surp6!$B$1:$C$161,2,0),0)</f>
        <v>0</v>
      </c>
      <c r="Q47" s="28">
        <f>IFERROR(VLOOKUP($B47,Surp7!$A$1:$B$161,2,0),0)</f>
        <v>0</v>
      </c>
      <c r="R47" s="29">
        <f>IFERROR(VLOOKUP(Q47,Surp7!$B$1:$C$161,2,0),0)</f>
        <v>0</v>
      </c>
      <c r="S47" s="28">
        <f>IFERROR(VLOOKUP($B47,Surp8!$A$1:$B$161,2,0),0)</f>
        <v>0</v>
      </c>
      <c r="T47" s="29">
        <f>IFERROR(VLOOKUP(S47,Surp8!$B$1:$C$161,2,0),0)</f>
        <v>0</v>
      </c>
      <c r="U47" s="29">
        <f>IFERROR(VLOOKUP(E47,Surp1!$B$1:$C$161,2,0),0)</f>
        <v>29.75219208</v>
      </c>
      <c r="V47" s="29">
        <f>IFERROR(VLOOKUP(G47,Surp2!$B$1:$C$161,2,0),0)</f>
        <v>336.2470593</v>
      </c>
      <c r="W47" s="29">
        <f>IFERROR(VLOOKUP(I47,Surp3!$B$1:$C$161,2,0),0)</f>
        <v>339.101659</v>
      </c>
      <c r="X47" s="29">
        <f>IFERROR(VLOOKUP(K47,Surp4!$B$1:$C$161,2,0),0)</f>
        <v>0</v>
      </c>
      <c r="Y47" s="29">
        <f>IFERROR(VLOOKUP(M47,Surp5!$B$1:$C$161,2,0),0)</f>
        <v>0</v>
      </c>
      <c r="Z47" s="29">
        <f>IFERROR(VLOOKUP(O47,Surp6!$B$1:$C$161,2,0),0)</f>
        <v>0</v>
      </c>
      <c r="AA47" s="29">
        <f>IFERROR(VLOOKUP(Q47,Surp7!$B$1:$C$161,2,0),0)</f>
        <v>0</v>
      </c>
      <c r="AB47" s="29">
        <f>IFERROR(VLOOKUP(S47,Surp8!$B$1:$C$161,2,0),0)</f>
        <v>0</v>
      </c>
    </row>
    <row r="48">
      <c r="A48" s="7">
        <v>47.0</v>
      </c>
      <c r="B48" s="12" t="s">
        <v>154</v>
      </c>
      <c r="C48" s="26">
        <f t="shared" si="1"/>
        <v>701.1826139</v>
      </c>
      <c r="D48" s="27"/>
      <c r="E48" s="28">
        <f>IFERROR(VLOOKUP($B48,Surp1!$A$1:$B$161,2,0),0)</f>
        <v>0</v>
      </c>
      <c r="F48" s="29">
        <f>IFERROR(VLOOKUP(E48,Surp1!$B$1:$C$161,2,0),0)</f>
        <v>0</v>
      </c>
      <c r="G48" s="28">
        <f>IFERROR(VLOOKUP($B48,Surp2!$A$1:$B$161,2,0),0)</f>
        <v>48</v>
      </c>
      <c r="H48" s="29">
        <f>IFERROR(VLOOKUP(G48,Surp2!$B$1:$C$161,2,0),0)</f>
        <v>25.14352368</v>
      </c>
      <c r="I48" s="28">
        <f>IFERROR(VLOOKUP($B48,Surp3!$A$1:$B$161,2,0),0)</f>
        <v>41</v>
      </c>
      <c r="J48" s="29">
        <f>IFERROR(VLOOKUP(I48,Surp3!$B$1:$C$161,2,0),0)</f>
        <v>39.44068924</v>
      </c>
      <c r="K48" s="28">
        <f>IFERROR(VLOOKUP($B48,Surp4!$A$1:$B$161,2,0),0)</f>
        <v>47</v>
      </c>
      <c r="L48" s="29">
        <f>IFERROR(VLOOKUP(K48,Surp4!$B$1:$C$161,2,0),0)</f>
        <v>51.97213687</v>
      </c>
      <c r="M48" s="28">
        <f>IFERROR(VLOOKUP($B48,Surp5!$A$1:$B$161,2,0),0)</f>
        <v>23</v>
      </c>
      <c r="N48" s="29">
        <f>IFERROR(VLOOKUP(M48,Surp5!$B$1:$C$161,2,0),0)</f>
        <v>177.8020972</v>
      </c>
      <c r="O48" s="28">
        <f>IFERROR(VLOOKUP($B48,Surp6!$A$1:$B$161,2,0),0)</f>
        <v>5</v>
      </c>
      <c r="P48" s="29">
        <f>IFERROR(VLOOKUP(O48,Surp6!$B$1:$C$161,2,0),0)</f>
        <v>406.824167</v>
      </c>
      <c r="Q48" s="28">
        <f>IFERROR(VLOOKUP($B48,Surp7!$A$1:$B$161,2,0),0)</f>
        <v>0</v>
      </c>
      <c r="R48" s="29">
        <f>IFERROR(VLOOKUP(Q48,Surp7!$B$1:$C$161,2,0),0)</f>
        <v>0</v>
      </c>
      <c r="S48" s="28">
        <f>IFERROR(VLOOKUP($B48,Surp8!$A$1:$B$161,2,0),0)</f>
        <v>0</v>
      </c>
      <c r="T48" s="29">
        <f>IFERROR(VLOOKUP(S48,Surp8!$B$1:$C$161,2,0),0)</f>
        <v>0</v>
      </c>
      <c r="U48" s="29">
        <f>IFERROR(VLOOKUP(E48,Surp1!$B$1:$C$161,2,0),0)</f>
        <v>0</v>
      </c>
      <c r="V48" s="29">
        <f>IFERROR(VLOOKUP(G48,Surp2!$B$1:$C$161,2,0),0)</f>
        <v>25.14352368</v>
      </c>
      <c r="W48" s="29">
        <f>IFERROR(VLOOKUP(I48,Surp3!$B$1:$C$161,2,0),0)</f>
        <v>39.44068924</v>
      </c>
      <c r="X48" s="29">
        <f>IFERROR(VLOOKUP(K48,Surp4!$B$1:$C$161,2,0),0)</f>
        <v>51.97213687</v>
      </c>
      <c r="Y48" s="29">
        <f>IFERROR(VLOOKUP(M48,Surp5!$B$1:$C$161,2,0),0)</f>
        <v>177.8020972</v>
      </c>
      <c r="Z48" s="29">
        <f>IFERROR(VLOOKUP(O48,Surp6!$B$1:$C$161,2,0),0)</f>
        <v>406.824167</v>
      </c>
      <c r="AA48" s="29">
        <f>IFERROR(VLOOKUP(Q48,Surp7!$B$1:$C$161,2,0),0)</f>
        <v>0</v>
      </c>
      <c r="AB48" s="29">
        <f>IFERROR(VLOOKUP(S48,Surp8!$B$1:$C$161,2,0),0)</f>
        <v>0</v>
      </c>
    </row>
    <row r="49">
      <c r="A49" s="7">
        <v>48.0</v>
      </c>
      <c r="B49" s="40" t="s">
        <v>170</v>
      </c>
      <c r="C49" s="26">
        <f t="shared" si="1"/>
        <v>698.9708455</v>
      </c>
      <c r="D49" s="27"/>
      <c r="E49" s="28">
        <f>IFERROR(VLOOKUP($B49,Surp1!$A$1:$B$161,2,0),0)</f>
        <v>31</v>
      </c>
      <c r="F49" s="29">
        <f>IFERROR(VLOOKUP(E49,Surp1!$B$1:$C$161,2,0),0)</f>
        <v>127.2229439</v>
      </c>
      <c r="G49" s="28">
        <f>IFERROR(VLOOKUP($B49,Surp2!$A$1:$B$161,2,0),0)</f>
        <v>47</v>
      </c>
      <c r="H49" s="29">
        <f>IFERROR(VLOOKUP(G49,Surp2!$B$1:$C$161,2,0),0)</f>
        <v>30.33145414</v>
      </c>
      <c r="I49" s="28">
        <f>IFERROR(VLOOKUP($B49,Surp3!$A$1:$B$161,2,0),0)</f>
        <v>9</v>
      </c>
      <c r="J49" s="29">
        <f>IFERROR(VLOOKUP(I49,Surp3!$B$1:$C$161,2,0),0)</f>
        <v>321.0305772</v>
      </c>
      <c r="K49" s="28">
        <f>IFERROR(VLOOKUP($B49,Surp4!$A$1:$B$161,2,0),0)</f>
        <v>33</v>
      </c>
      <c r="L49" s="29">
        <f>IFERROR(VLOOKUP(K49,Surp4!$B$1:$C$161,2,0),0)</f>
        <v>129.0368868</v>
      </c>
      <c r="M49" s="28">
        <f>IFERROR(VLOOKUP($B49,Surp5!$A$1:$B$161,2,0),0)</f>
        <v>0</v>
      </c>
      <c r="N49" s="29">
        <f>IFERROR(VLOOKUP(M49,Surp5!$B$1:$C$161,2,0),0)</f>
        <v>0</v>
      </c>
      <c r="O49" s="28">
        <f>IFERROR(VLOOKUP($B49,Surp6!$A$1:$B$161,2,0),0)</f>
        <v>32</v>
      </c>
      <c r="P49" s="29">
        <f>IFERROR(VLOOKUP(O49,Surp6!$B$1:$C$161,2,0),0)</f>
        <v>91.34898349</v>
      </c>
      <c r="Q49" s="28">
        <f>IFERROR(VLOOKUP($B49,Surp7!$A$1:$B$161,2,0),0)</f>
        <v>0</v>
      </c>
      <c r="R49" s="29">
        <f>IFERROR(VLOOKUP(Q49,Surp7!$B$1:$C$161,2,0),0)</f>
        <v>0</v>
      </c>
      <c r="S49" s="28">
        <f>IFERROR(VLOOKUP($B49,Surp8!$A$1:$B$161,2,0),0)</f>
        <v>0</v>
      </c>
      <c r="T49" s="29">
        <f>IFERROR(VLOOKUP(S49,Surp8!$B$1:$C$161,2,0),0)</f>
        <v>0</v>
      </c>
      <c r="U49" s="29">
        <f>IFERROR(VLOOKUP(E49,Surp1!$B$1:$C$161,2,0),0)</f>
        <v>127.2229439</v>
      </c>
      <c r="V49" s="29">
        <f>IFERROR(VLOOKUP(G49,Surp2!$B$1:$C$161,2,0),0)</f>
        <v>30.33145414</v>
      </c>
      <c r="W49" s="29">
        <f>IFERROR(VLOOKUP(I49,Surp3!$B$1:$C$161,2,0),0)</f>
        <v>321.0305772</v>
      </c>
      <c r="X49" s="29">
        <f>IFERROR(VLOOKUP(K49,Surp4!$B$1:$C$161,2,0),0)</f>
        <v>129.0368868</v>
      </c>
      <c r="Y49" s="29">
        <f>IFERROR(VLOOKUP(M49,Surp5!$B$1:$C$161,2,0),0)</f>
        <v>0</v>
      </c>
      <c r="Z49" s="29">
        <f>IFERROR(VLOOKUP(O49,Surp6!$B$1:$C$161,2,0),0)</f>
        <v>91.34898349</v>
      </c>
      <c r="AA49" s="29">
        <f>IFERROR(VLOOKUP(Q49,Surp7!$B$1:$C$161,2,0),0)</f>
        <v>0</v>
      </c>
      <c r="AB49" s="29">
        <f>IFERROR(VLOOKUP(S49,Surp8!$B$1:$C$161,2,0),0)</f>
        <v>0</v>
      </c>
    </row>
    <row r="50">
      <c r="A50" s="7">
        <v>49.0</v>
      </c>
      <c r="B50" s="12" t="s">
        <v>29</v>
      </c>
      <c r="C50" s="26">
        <f t="shared" si="1"/>
        <v>665.0456028</v>
      </c>
      <c r="D50" s="27"/>
      <c r="E50" s="28">
        <f>IFERROR(VLOOKUP($B50,Surp1!$A$1:$B$161,2,0),0)</f>
        <v>44</v>
      </c>
      <c r="F50" s="29">
        <f>IFERROR(VLOOKUP(E50,Surp1!$B$1:$C$161,2,0),0)</f>
        <v>50.67746227</v>
      </c>
      <c r="G50" s="28">
        <f>IFERROR(VLOOKUP($B50,Surp2!$A$1:$B$161,2,0),0)</f>
        <v>12</v>
      </c>
      <c r="H50" s="29">
        <f>IFERROR(VLOOKUP(G50,Surp2!$B$1:$C$161,2,0),0)</f>
        <v>291.57816</v>
      </c>
      <c r="I50" s="28">
        <f>IFERROR(VLOOKUP($B50,Surp3!$A$1:$B$161,2,0),0)</f>
        <v>0</v>
      </c>
      <c r="J50" s="29">
        <f>IFERROR(VLOOKUP(I50,Surp3!$B$1:$C$161,2,0),0)</f>
        <v>0</v>
      </c>
      <c r="K50" s="28">
        <f>IFERROR(VLOOKUP($B50,Surp4!$A$1:$B$161,2,0),0)</f>
        <v>25</v>
      </c>
      <c r="L50" s="29">
        <f>IFERROR(VLOOKUP(K50,Surp4!$B$1:$C$161,2,0),0)</f>
        <v>182.5707882</v>
      </c>
      <c r="M50" s="28">
        <f>IFERROR(VLOOKUP($B50,Surp5!$A$1:$B$161,2,0),0)</f>
        <v>51</v>
      </c>
      <c r="N50" s="29">
        <f>IFERROR(VLOOKUP(M50,Surp5!$B$1:$C$161,2,0),0)</f>
        <v>5.024331619</v>
      </c>
      <c r="O50" s="28">
        <f>IFERROR(VLOOKUP($B50,Surp6!$A$1:$B$161,2,0),0)</f>
        <v>0</v>
      </c>
      <c r="P50" s="29">
        <f>IFERROR(VLOOKUP(O50,Surp6!$B$1:$C$161,2,0),0)</f>
        <v>0</v>
      </c>
      <c r="Q50" s="28">
        <f>IFERROR(VLOOKUP($B50,Surp7!$A$1:$B$161,2,0),0)</f>
        <v>34</v>
      </c>
      <c r="R50" s="29">
        <f>IFERROR(VLOOKUP(Q50,Surp7!$B$1:$C$161,2,0),0)</f>
        <v>57.70916446</v>
      </c>
      <c r="S50" s="28">
        <f>IFERROR(VLOOKUP($B50,Surp8!$A$1:$B$161,2,0),0)</f>
        <v>29</v>
      </c>
      <c r="T50" s="29">
        <f>IFERROR(VLOOKUP(S50,Surp8!$B$1:$C$161,2,0),0)</f>
        <v>77.48569632</v>
      </c>
      <c r="U50" s="29">
        <f>IFERROR(VLOOKUP(E50,Surp1!$B$1:$C$161,2,0),0)</f>
        <v>50.67746227</v>
      </c>
      <c r="V50" s="29">
        <f>IFERROR(VLOOKUP(G50,Surp2!$B$1:$C$161,2,0),0)</f>
        <v>291.57816</v>
      </c>
      <c r="W50" s="29">
        <f>IFERROR(VLOOKUP(I50,Surp3!$B$1:$C$161,2,0),0)</f>
        <v>0</v>
      </c>
      <c r="X50" s="29">
        <f>IFERROR(VLOOKUP(K50,Surp4!$B$1:$C$161,2,0),0)</f>
        <v>182.5707882</v>
      </c>
      <c r="Y50" s="29">
        <f>IFERROR(VLOOKUP(M50,Surp5!$B$1:$C$161,2,0),0)</f>
        <v>5.024331619</v>
      </c>
      <c r="Z50" s="29">
        <f>IFERROR(VLOOKUP(O50,Surp6!$B$1:$C$161,2,0),0)</f>
        <v>0</v>
      </c>
      <c r="AA50" s="29">
        <f>IFERROR(VLOOKUP(Q50,Surp7!$B$1:$C$161,2,0),0)</f>
        <v>57.70916446</v>
      </c>
      <c r="AB50" s="29">
        <f>IFERROR(VLOOKUP(S50,Surp8!$B$1:$C$161,2,0),0)</f>
        <v>77.48569632</v>
      </c>
    </row>
    <row r="51">
      <c r="A51" s="7">
        <v>52.0</v>
      </c>
      <c r="B51" s="25" t="s">
        <v>27</v>
      </c>
      <c r="C51" s="26">
        <f t="shared" si="1"/>
        <v>628.7206188</v>
      </c>
      <c r="D51" s="27"/>
      <c r="E51" s="28">
        <f>IFERROR(VLOOKUP($B51,Surp1!$A$1:$B$161,2,0),0)</f>
        <v>28</v>
      </c>
      <c r="F51" s="29">
        <f>IFERROR(VLOOKUP(E51,Surp1!$B$1:$C$161,2,0),0)</f>
        <v>147.5237244</v>
      </c>
      <c r="G51" s="28">
        <f>IFERROR(VLOOKUP($B51,Surp2!$A$1:$B$161,2,0),0)</f>
        <v>44</v>
      </c>
      <c r="H51" s="29">
        <f>IFERROR(VLOOKUP(G51,Surp2!$B$1:$C$161,2,0),0)</f>
        <v>46.25362618</v>
      </c>
      <c r="I51" s="28">
        <f>IFERROR(VLOOKUP($B51,Surp3!$A$1:$B$161,2,0),0)</f>
        <v>38</v>
      </c>
      <c r="J51" s="29">
        <f>IFERROR(VLOOKUP(I51,Surp3!$B$1:$C$161,2,0),0)</f>
        <v>57.42440722</v>
      </c>
      <c r="K51" s="28">
        <f>IFERROR(VLOOKUP($B51,Surp4!$A$1:$B$161,2,0),0)</f>
        <v>51</v>
      </c>
      <c r="L51" s="29">
        <f>IFERROR(VLOOKUP(K51,Surp4!$B$1:$C$161,2,0),0)</f>
        <v>32.40468833</v>
      </c>
      <c r="M51" s="28">
        <f>IFERROR(VLOOKUP($B51,Surp5!$A$1:$B$161,2,0),0)</f>
        <v>22</v>
      </c>
      <c r="N51" s="29">
        <f>IFERROR(VLOOKUP(M51,Surp5!$B$1:$C$161,2,0),0)</f>
        <v>185.9886426</v>
      </c>
      <c r="O51" s="28">
        <f>IFERROR(VLOOKUP($B51,Surp6!$A$1:$B$161,2,0),0)</f>
        <v>0</v>
      </c>
      <c r="P51" s="29">
        <f>IFERROR(VLOOKUP(O51,Surp6!$B$1:$C$161,2,0),0)</f>
        <v>0</v>
      </c>
      <c r="Q51" s="28">
        <f>IFERROR(VLOOKUP($B51,Surp7!$A$1:$B$161,2,0),0)</f>
        <v>21</v>
      </c>
      <c r="R51" s="29">
        <f>IFERROR(VLOOKUP(Q51,Surp7!$B$1:$C$161,2,0),0)</f>
        <v>159.1255301</v>
      </c>
      <c r="S51" s="28">
        <f>IFERROR(VLOOKUP($B51,Surp8!$A$1:$B$161,2,0),0)</f>
        <v>0</v>
      </c>
      <c r="T51" s="29">
        <f>IFERROR(VLOOKUP(S51,Surp8!$B$1:$C$161,2,0),0)</f>
        <v>0</v>
      </c>
      <c r="U51" s="29">
        <f>IFERROR(VLOOKUP(E51,Surp1!$B$1:$C$161,2,0),0)</f>
        <v>147.5237244</v>
      </c>
      <c r="V51" s="29">
        <f>IFERROR(VLOOKUP(G51,Surp2!$B$1:$C$161,2,0),0)</f>
        <v>46.25362618</v>
      </c>
      <c r="W51" s="29">
        <f>IFERROR(VLOOKUP(I51,Surp3!$B$1:$C$161,2,0),0)</f>
        <v>57.42440722</v>
      </c>
      <c r="X51" s="29">
        <f>IFERROR(VLOOKUP(K51,Surp4!$B$1:$C$161,2,0),0)</f>
        <v>32.40468833</v>
      </c>
      <c r="Y51" s="29">
        <f>IFERROR(VLOOKUP(M51,Surp5!$B$1:$C$161,2,0),0)</f>
        <v>185.9886426</v>
      </c>
      <c r="Z51" s="29">
        <f>IFERROR(VLOOKUP(O51,Surp6!$B$1:$C$161,2,0),0)</f>
        <v>0</v>
      </c>
      <c r="AA51" s="29">
        <f>IFERROR(VLOOKUP(Q51,Surp7!$B$1:$C$161,2,0),0)</f>
        <v>159.1255301</v>
      </c>
      <c r="AB51" s="29">
        <f>IFERROR(VLOOKUP(S51,Surp8!$B$1:$C$161,2,0),0)</f>
        <v>0</v>
      </c>
    </row>
    <row r="52">
      <c r="A52" s="7">
        <v>50.0</v>
      </c>
      <c r="B52" s="12" t="s">
        <v>89</v>
      </c>
      <c r="C52" s="26">
        <f t="shared" si="1"/>
        <v>617.5735649</v>
      </c>
      <c r="D52" s="27"/>
      <c r="E52" s="28">
        <f>IFERROR(VLOOKUP($B52,Surp1!$A$1:$B$161,2,0),0)</f>
        <v>0</v>
      </c>
      <c r="F52" s="29">
        <f>IFERROR(VLOOKUP(E52,Surp1!$B$1:$C$161,2,0),0)</f>
        <v>0</v>
      </c>
      <c r="G52" s="28">
        <f>IFERROR(VLOOKUP($B52,Surp2!$A$1:$B$161,2,0),0)</f>
        <v>20</v>
      </c>
      <c r="H52" s="29">
        <f>IFERROR(VLOOKUP(G52,Surp2!$B$1:$C$161,2,0),0)</f>
        <v>206.5489001</v>
      </c>
      <c r="I52" s="28">
        <f>IFERROR(VLOOKUP($B52,Surp3!$A$1:$B$161,2,0),0)</f>
        <v>0</v>
      </c>
      <c r="J52" s="29">
        <f>IFERROR(VLOOKUP(I52,Surp3!$B$1:$C$161,2,0),0)</f>
        <v>0</v>
      </c>
      <c r="K52" s="28">
        <f>IFERROR(VLOOKUP($B52,Surp4!$A$1:$B$161,2,0),0)</f>
        <v>6</v>
      </c>
      <c r="L52" s="29">
        <f>IFERROR(VLOOKUP(K52,Surp4!$B$1:$C$161,2,0),0)</f>
        <v>411.0246648</v>
      </c>
      <c r="M52" s="28">
        <f>IFERROR(VLOOKUP($B52,Surp5!$A$1:$B$161,2,0),0)</f>
        <v>0</v>
      </c>
      <c r="N52" s="29">
        <f>IFERROR(VLOOKUP(M52,Surp5!$B$1:$C$161,2,0),0)</f>
        <v>0</v>
      </c>
      <c r="O52" s="28">
        <f>IFERROR(VLOOKUP($B52,Surp6!$A$1:$B$161,2,0),0)</f>
        <v>0</v>
      </c>
      <c r="P52" s="29">
        <f>IFERROR(VLOOKUP(O52,Surp6!$B$1:$C$161,2,0),0)</f>
        <v>0</v>
      </c>
      <c r="Q52" s="28">
        <f>IFERROR(VLOOKUP($B52,Surp7!$A$1:$B$161,2,0),0)</f>
        <v>0</v>
      </c>
      <c r="R52" s="29">
        <f>IFERROR(VLOOKUP(Q52,Surp7!$B$1:$C$161,2,0),0)</f>
        <v>0</v>
      </c>
      <c r="S52" s="28">
        <f>IFERROR(VLOOKUP($B52,Surp8!$A$1:$B$161,2,0),0)</f>
        <v>0</v>
      </c>
      <c r="T52" s="29">
        <f>IFERROR(VLOOKUP(S52,Surp8!$B$1:$C$161,2,0),0)</f>
        <v>0</v>
      </c>
      <c r="U52" s="29">
        <f>IFERROR(VLOOKUP(E52,Surp1!$B$1:$C$161,2,0),0)</f>
        <v>0</v>
      </c>
      <c r="V52" s="29">
        <f>IFERROR(VLOOKUP(G52,Surp2!$B$1:$C$161,2,0),0)</f>
        <v>206.5489001</v>
      </c>
      <c r="W52" s="29">
        <f>IFERROR(VLOOKUP(I52,Surp3!$B$1:$C$161,2,0),0)</f>
        <v>0</v>
      </c>
      <c r="X52" s="29">
        <f>IFERROR(VLOOKUP(K52,Surp4!$B$1:$C$161,2,0),0)</f>
        <v>411.0246648</v>
      </c>
      <c r="Y52" s="29">
        <f>IFERROR(VLOOKUP(M52,Surp5!$B$1:$C$161,2,0),0)</f>
        <v>0</v>
      </c>
      <c r="Z52" s="29">
        <f>IFERROR(VLOOKUP(O52,Surp6!$B$1:$C$161,2,0),0)</f>
        <v>0</v>
      </c>
      <c r="AA52" s="29">
        <f>IFERROR(VLOOKUP(Q52,Surp7!$B$1:$C$161,2,0),0)</f>
        <v>0</v>
      </c>
      <c r="AB52" s="29">
        <f>IFERROR(VLOOKUP(S52,Surp8!$B$1:$C$161,2,0),0)</f>
        <v>0</v>
      </c>
    </row>
    <row r="53">
      <c r="A53" s="7">
        <v>51.0</v>
      </c>
      <c r="B53" s="25" t="s">
        <v>62</v>
      </c>
      <c r="C53" s="26">
        <f t="shared" si="1"/>
        <v>613.0584612</v>
      </c>
      <c r="D53" s="27"/>
      <c r="E53" s="28">
        <f>IFERROR(VLOOKUP($B53,Surp1!$A$1:$B$161,2,0),0)</f>
        <v>52</v>
      </c>
      <c r="F53" s="29">
        <f>IFERROR(VLOOKUP(E53,Surp1!$B$1:$C$161,2,0),0)</f>
        <v>9.720915945</v>
      </c>
      <c r="G53" s="28">
        <f>IFERROR(VLOOKUP($B53,Surp2!$A$1:$B$161,2,0),0)</f>
        <v>23</v>
      </c>
      <c r="H53" s="29">
        <f>IFERROR(VLOOKUP(G53,Surp2!$B$1:$C$161,2,0),0)</f>
        <v>181.3241881</v>
      </c>
      <c r="I53" s="28">
        <f>IFERROR(VLOOKUP($B53,Surp3!$A$1:$B$161,2,0),0)</f>
        <v>0</v>
      </c>
      <c r="J53" s="29">
        <f>IFERROR(VLOOKUP(I53,Surp3!$B$1:$C$161,2,0),0)</f>
        <v>0</v>
      </c>
      <c r="K53" s="28">
        <f>IFERROR(VLOOKUP($B53,Surp4!$A$1:$B$161,2,0),0)</f>
        <v>0</v>
      </c>
      <c r="L53" s="29">
        <f>IFERROR(VLOOKUP(K53,Surp4!$B$1:$C$161,2,0),0)</f>
        <v>0</v>
      </c>
      <c r="M53" s="28">
        <f>IFERROR(VLOOKUP($B53,Surp5!$A$1:$B$161,2,0),0)</f>
        <v>5</v>
      </c>
      <c r="N53" s="29">
        <f>IFERROR(VLOOKUP(M53,Surp5!$B$1:$C$161,2,0),0)</f>
        <v>422.0133572</v>
      </c>
      <c r="O53" s="28">
        <f>IFERROR(VLOOKUP($B53,Surp6!$A$1:$B$161,2,0),0)</f>
        <v>0</v>
      </c>
      <c r="P53" s="29">
        <f>IFERROR(VLOOKUP(O53,Surp6!$B$1:$C$161,2,0),0)</f>
        <v>0</v>
      </c>
      <c r="Q53" s="28">
        <f>IFERROR(VLOOKUP($B53,Surp7!$A$1:$B$161,2,0),0)</f>
        <v>0</v>
      </c>
      <c r="R53" s="29">
        <f>IFERROR(VLOOKUP(Q53,Surp7!$B$1:$C$161,2,0),0)</f>
        <v>0</v>
      </c>
      <c r="S53" s="28">
        <f>IFERROR(VLOOKUP($B53,Surp8!$A$1:$B$161,2,0),0)</f>
        <v>0</v>
      </c>
      <c r="T53" s="29">
        <f>IFERROR(VLOOKUP(S53,Surp8!$B$1:$C$161,2,0),0)</f>
        <v>0</v>
      </c>
      <c r="U53" s="29">
        <f>IFERROR(VLOOKUP(E53,Surp1!$B$1:$C$161,2,0),0)</f>
        <v>9.720915945</v>
      </c>
      <c r="V53" s="29">
        <f>IFERROR(VLOOKUP(G53,Surp2!$B$1:$C$161,2,0),0)</f>
        <v>181.3241881</v>
      </c>
      <c r="W53" s="29">
        <f>IFERROR(VLOOKUP(I53,Surp3!$B$1:$C$161,2,0),0)</f>
        <v>0</v>
      </c>
      <c r="X53" s="29">
        <f>IFERROR(VLOOKUP(K53,Surp4!$B$1:$C$161,2,0),0)</f>
        <v>0</v>
      </c>
      <c r="Y53" s="29">
        <f>IFERROR(VLOOKUP(M53,Surp5!$B$1:$C$161,2,0),0)</f>
        <v>422.0133572</v>
      </c>
      <c r="Z53" s="29">
        <f>IFERROR(VLOOKUP(O53,Surp6!$B$1:$C$161,2,0),0)</f>
        <v>0</v>
      </c>
      <c r="AA53" s="29">
        <f>IFERROR(VLOOKUP(Q53,Surp7!$B$1:$C$161,2,0),0)</f>
        <v>0</v>
      </c>
      <c r="AB53" s="29">
        <f>IFERROR(VLOOKUP(S53,Surp8!$B$1:$C$161,2,0),0)</f>
        <v>0</v>
      </c>
    </row>
    <row r="54">
      <c r="A54" s="7">
        <v>53.0</v>
      </c>
      <c r="B54" s="35" t="s">
        <v>64</v>
      </c>
      <c r="C54" s="26">
        <f t="shared" si="1"/>
        <v>567.7099007</v>
      </c>
      <c r="D54" s="27"/>
      <c r="E54" s="28">
        <f>IFERROR(VLOOKUP($B54,Surp1!$A$1:$B$161,2,0),0)</f>
        <v>0</v>
      </c>
      <c r="F54" s="29">
        <f>IFERROR(VLOOKUP(E54,Surp1!$B$1:$C$161,2,0),0)</f>
        <v>0</v>
      </c>
      <c r="G54" s="28">
        <f>IFERROR(VLOOKUP($B54,Surp2!$A$1:$B$161,2,0),0)</f>
        <v>0</v>
      </c>
      <c r="H54" s="29">
        <f>IFERROR(VLOOKUP(G54,Surp2!$B$1:$C$161,2,0),0)</f>
        <v>0</v>
      </c>
      <c r="I54" s="28">
        <f>IFERROR(VLOOKUP($B54,Surp3!$A$1:$B$161,2,0),0)</f>
        <v>0</v>
      </c>
      <c r="J54" s="29">
        <f>IFERROR(VLOOKUP(I54,Surp3!$B$1:$C$161,2,0),0)</f>
        <v>0</v>
      </c>
      <c r="K54" s="28">
        <f>IFERROR(VLOOKUP($B54,Surp4!$A$1:$B$161,2,0),0)</f>
        <v>0</v>
      </c>
      <c r="L54" s="29">
        <f>IFERROR(VLOOKUP(K54,Surp4!$B$1:$C$161,2,0),0)</f>
        <v>0</v>
      </c>
      <c r="M54" s="28">
        <f>IFERROR(VLOOKUP($B54,Surp5!$A$1:$B$161,2,0),0)</f>
        <v>14</v>
      </c>
      <c r="N54" s="29">
        <f>IFERROR(VLOOKUP(M54,Surp5!$B$1:$C$161,2,0),0)</f>
        <v>263.7681953</v>
      </c>
      <c r="O54" s="28">
        <f>IFERROR(VLOOKUP($B54,Surp6!$A$1:$B$161,2,0),0)</f>
        <v>0</v>
      </c>
      <c r="P54" s="29">
        <f>IFERROR(VLOOKUP(O54,Surp6!$B$1:$C$161,2,0),0)</f>
        <v>0</v>
      </c>
      <c r="Q54" s="28">
        <f>IFERROR(VLOOKUP($B54,Surp7!$A$1:$B$161,2,0),0)</f>
        <v>9</v>
      </c>
      <c r="R54" s="29">
        <f>IFERROR(VLOOKUP(Q54,Surp7!$B$1:$C$161,2,0),0)</f>
        <v>303.9417054</v>
      </c>
      <c r="S54" s="28">
        <f>IFERROR(VLOOKUP($B54,Surp8!$A$1:$B$161,2,0),0)</f>
        <v>0</v>
      </c>
      <c r="T54" s="29">
        <f>IFERROR(VLOOKUP(S54,Surp8!$B$1:$C$161,2,0),0)</f>
        <v>0</v>
      </c>
      <c r="U54" s="29">
        <f>IFERROR(VLOOKUP(E54,Surp1!$B$1:$C$161,2,0),0)</f>
        <v>0</v>
      </c>
      <c r="V54" s="29">
        <f>IFERROR(VLOOKUP(G54,Surp2!$B$1:$C$161,2,0),0)</f>
        <v>0</v>
      </c>
      <c r="W54" s="29">
        <f>IFERROR(VLOOKUP(I54,Surp3!$B$1:$C$161,2,0),0)</f>
        <v>0</v>
      </c>
      <c r="X54" s="29">
        <f>IFERROR(VLOOKUP(K54,Surp4!$B$1:$C$161,2,0),0)</f>
        <v>0</v>
      </c>
      <c r="Y54" s="29">
        <f>IFERROR(VLOOKUP(M54,Surp5!$B$1:$C$161,2,0),0)</f>
        <v>263.7681953</v>
      </c>
      <c r="Z54" s="29">
        <f>IFERROR(VLOOKUP(O54,Surp6!$B$1:$C$161,2,0),0)</f>
        <v>0</v>
      </c>
      <c r="AA54" s="29">
        <f>IFERROR(VLOOKUP(Q54,Surp7!$B$1:$C$161,2,0),0)</f>
        <v>303.9417054</v>
      </c>
      <c r="AB54" s="29">
        <f>IFERROR(VLOOKUP(S54,Surp8!$B$1:$C$161,2,0),0)</f>
        <v>0</v>
      </c>
    </row>
    <row r="55">
      <c r="A55" s="7">
        <v>56.0</v>
      </c>
      <c r="B55" s="30" t="s">
        <v>49</v>
      </c>
      <c r="C55" s="26">
        <f t="shared" si="1"/>
        <v>542.9243714</v>
      </c>
      <c r="D55" s="27"/>
      <c r="E55" s="28">
        <f>IFERROR(VLOOKUP($B55,Surp1!$A$1:$B$161,2,0),0)</f>
        <v>0</v>
      </c>
      <c r="F55" s="29">
        <f>IFERROR(VLOOKUP(E55,Surp1!$B$1:$C$161,2,0),0)</f>
        <v>0</v>
      </c>
      <c r="G55" s="28">
        <f>IFERROR(VLOOKUP($B55,Surp2!$A$1:$B$161,2,0),0)</f>
        <v>51</v>
      </c>
      <c r="H55" s="29">
        <f>IFERROR(VLOOKUP(G55,Surp2!$B$1:$C$161,2,0),0)</f>
        <v>9.906127135</v>
      </c>
      <c r="I55" s="28">
        <f>IFERROR(VLOOKUP($B55,Surp3!$A$1:$B$161,2,0),0)</f>
        <v>0</v>
      </c>
      <c r="J55" s="29">
        <f>IFERROR(VLOOKUP(I55,Surp3!$B$1:$C$161,2,0),0)</f>
        <v>0</v>
      </c>
      <c r="K55" s="28">
        <f>IFERROR(VLOOKUP($B55,Surp4!$A$1:$B$161,2,0),0)</f>
        <v>17</v>
      </c>
      <c r="L55" s="29">
        <f>IFERROR(VLOOKUP(K55,Surp4!$B$1:$C$161,2,0),0)</f>
        <v>249.7893853</v>
      </c>
      <c r="M55" s="28">
        <f>IFERROR(VLOOKUP($B55,Surp5!$A$1:$B$161,2,0),0)</f>
        <v>0</v>
      </c>
      <c r="N55" s="29">
        <f>IFERROR(VLOOKUP(M55,Surp5!$B$1:$C$161,2,0),0)</f>
        <v>0</v>
      </c>
      <c r="O55" s="28">
        <f>IFERROR(VLOOKUP($B55,Surp6!$A$1:$B$161,2,0),0)</f>
        <v>40</v>
      </c>
      <c r="P55" s="29">
        <f>IFERROR(VLOOKUP(O55,Surp6!$B$1:$C$161,2,0),0)</f>
        <v>40.31651616</v>
      </c>
      <c r="Q55" s="28">
        <f>IFERROR(VLOOKUP($B55,Surp7!$A$1:$B$161,2,0),0)</f>
        <v>18</v>
      </c>
      <c r="R55" s="29">
        <f>IFERROR(VLOOKUP(Q55,Surp7!$B$1:$C$161,2,0),0)</f>
        <v>187.9290372</v>
      </c>
      <c r="S55" s="28">
        <f>IFERROR(VLOOKUP($B55,Surp8!$A$1:$B$161,2,0),0)</f>
        <v>32</v>
      </c>
      <c r="T55" s="29">
        <f>IFERROR(VLOOKUP(S55,Surp8!$B$1:$C$161,2,0),0)</f>
        <v>54.9833057</v>
      </c>
      <c r="U55" s="29">
        <f>IFERROR(VLOOKUP(E55,Surp1!$B$1:$C$161,2,0),0)</f>
        <v>0</v>
      </c>
      <c r="V55" s="29">
        <f>IFERROR(VLOOKUP(G55,Surp2!$B$1:$C$161,2,0),0)</f>
        <v>9.906127135</v>
      </c>
      <c r="W55" s="29">
        <f>IFERROR(VLOOKUP(I55,Surp3!$B$1:$C$161,2,0),0)</f>
        <v>0</v>
      </c>
      <c r="X55" s="29">
        <f>IFERROR(VLOOKUP(K55,Surp4!$B$1:$C$161,2,0),0)</f>
        <v>249.7893853</v>
      </c>
      <c r="Y55" s="29">
        <f>IFERROR(VLOOKUP(M55,Surp5!$B$1:$C$161,2,0),0)</f>
        <v>0</v>
      </c>
      <c r="Z55" s="29">
        <f>IFERROR(VLOOKUP(O55,Surp6!$B$1:$C$161,2,0),0)</f>
        <v>40.31651616</v>
      </c>
      <c r="AA55" s="29">
        <f>IFERROR(VLOOKUP(Q55,Surp7!$B$1:$C$161,2,0),0)</f>
        <v>187.9290372</v>
      </c>
      <c r="AB55" s="29">
        <f>IFERROR(VLOOKUP(S55,Surp8!$B$1:$C$161,2,0),0)</f>
        <v>54.9833057</v>
      </c>
    </row>
    <row r="56">
      <c r="A56" s="7">
        <v>54.0</v>
      </c>
      <c r="B56" s="40" t="s">
        <v>80</v>
      </c>
      <c r="C56" s="26">
        <f t="shared" si="1"/>
        <v>541.7895385</v>
      </c>
      <c r="D56" s="27"/>
      <c r="E56" s="28">
        <f>IFERROR(VLOOKUP($B56,Surp1!$A$1:$B$161,2,0),0)</f>
        <v>46</v>
      </c>
      <c r="F56" s="29">
        <f>IFERROR(VLOOKUP(E56,Surp1!$B$1:$C$161,2,0),0)</f>
        <v>40.09392348</v>
      </c>
      <c r="G56" s="28">
        <f>IFERROR(VLOOKUP($B56,Surp2!$A$1:$B$161,2,0),0)</f>
        <v>0</v>
      </c>
      <c r="H56" s="29">
        <f>IFERROR(VLOOKUP(G56,Surp2!$B$1:$C$161,2,0),0)</f>
        <v>0</v>
      </c>
      <c r="I56" s="28">
        <f>IFERROR(VLOOKUP($B56,Surp3!$A$1:$B$161,2,0),0)</f>
        <v>0</v>
      </c>
      <c r="J56" s="29">
        <f>IFERROR(VLOOKUP(I56,Surp3!$B$1:$C$161,2,0),0)</f>
        <v>0</v>
      </c>
      <c r="K56" s="28">
        <f>IFERROR(VLOOKUP($B56,Surp4!$A$1:$B$161,2,0),0)</f>
        <v>14</v>
      </c>
      <c r="L56" s="29">
        <f>IFERROR(VLOOKUP(K56,Surp4!$B$1:$C$161,2,0),0)</f>
        <v>281.3993049</v>
      </c>
      <c r="M56" s="28">
        <f>IFERROR(VLOOKUP($B56,Surp5!$A$1:$B$161,2,0),0)</f>
        <v>0</v>
      </c>
      <c r="N56" s="29">
        <f>IFERROR(VLOOKUP(M56,Surp5!$B$1:$C$161,2,0),0)</f>
        <v>0</v>
      </c>
      <c r="O56" s="28">
        <f>IFERROR(VLOOKUP($B56,Surp6!$A$1:$B$161,2,0),0)</f>
        <v>0</v>
      </c>
      <c r="P56" s="29">
        <f>IFERROR(VLOOKUP(O56,Surp6!$B$1:$C$161,2,0),0)</f>
        <v>0</v>
      </c>
      <c r="Q56" s="28">
        <f>IFERROR(VLOOKUP($B56,Surp7!$A$1:$B$161,2,0),0)</f>
        <v>15</v>
      </c>
      <c r="R56" s="29">
        <f>IFERROR(VLOOKUP(Q56,Surp7!$B$1:$C$161,2,0),0)</f>
        <v>220.2963101</v>
      </c>
      <c r="S56" s="28">
        <f>IFERROR(VLOOKUP($B56,Surp8!$A$1:$B$161,2,0),0)</f>
        <v>0</v>
      </c>
      <c r="T56" s="29">
        <f>IFERROR(VLOOKUP(S56,Surp8!$B$1:$C$161,2,0),0)</f>
        <v>0</v>
      </c>
      <c r="U56" s="29">
        <f>IFERROR(VLOOKUP(E56,Surp1!$B$1:$C$161,2,0),0)</f>
        <v>40.09392348</v>
      </c>
      <c r="V56" s="29">
        <f>IFERROR(VLOOKUP(G56,Surp2!$B$1:$C$161,2,0),0)</f>
        <v>0</v>
      </c>
      <c r="W56" s="29">
        <f>IFERROR(VLOOKUP(I56,Surp3!$B$1:$C$161,2,0),0)</f>
        <v>0</v>
      </c>
      <c r="X56" s="29">
        <f>IFERROR(VLOOKUP(K56,Surp4!$B$1:$C$161,2,0),0)</f>
        <v>281.3993049</v>
      </c>
      <c r="Y56" s="29">
        <f>IFERROR(VLOOKUP(M56,Surp5!$B$1:$C$161,2,0),0)</f>
        <v>0</v>
      </c>
      <c r="Z56" s="29">
        <f>IFERROR(VLOOKUP(O56,Surp6!$B$1:$C$161,2,0),0)</f>
        <v>0</v>
      </c>
      <c r="AA56" s="29">
        <f>IFERROR(VLOOKUP(Q56,Surp7!$B$1:$C$161,2,0),0)</f>
        <v>220.2963101</v>
      </c>
      <c r="AB56" s="29">
        <f>IFERROR(VLOOKUP(S56,Surp8!$B$1:$C$161,2,0),0)</f>
        <v>0</v>
      </c>
    </row>
    <row r="57">
      <c r="A57" s="7">
        <v>55.0</v>
      </c>
      <c r="B57" s="30" t="s">
        <v>55</v>
      </c>
      <c r="C57" s="26">
        <f t="shared" si="1"/>
        <v>529.7908734</v>
      </c>
      <c r="D57" s="27"/>
      <c r="E57" s="28">
        <f>IFERROR(VLOOKUP($B57,Surp1!$A$1:$B$161,2,0),0)</f>
        <v>0</v>
      </c>
      <c r="F57" s="29">
        <f>IFERROR(VLOOKUP(E57,Surp1!$B$1:$C$161,2,0),0)</f>
        <v>0</v>
      </c>
      <c r="G57" s="28">
        <f>IFERROR(VLOOKUP($B57,Surp2!$A$1:$B$161,2,0),0)</f>
        <v>37</v>
      </c>
      <c r="H57" s="29">
        <f>IFERROR(VLOOKUP(G57,Surp2!$B$1:$C$161,2,0),0)</f>
        <v>85.86891935</v>
      </c>
      <c r="I57" s="28">
        <f>IFERROR(VLOOKUP($B57,Surp3!$A$1:$B$161,2,0),0)</f>
        <v>0</v>
      </c>
      <c r="J57" s="29">
        <f>IFERROR(VLOOKUP(I57,Surp3!$B$1:$C$161,2,0),0)</f>
        <v>0</v>
      </c>
      <c r="K57" s="28">
        <f>IFERROR(VLOOKUP($B57,Surp4!$A$1:$B$161,2,0),0)</f>
        <v>43</v>
      </c>
      <c r="L57" s="29">
        <f>IFERROR(VLOOKUP(K57,Surp4!$B$1:$C$161,2,0),0)</f>
        <v>72.46469989</v>
      </c>
      <c r="M57" s="28">
        <f>IFERROR(VLOOKUP($B57,Surp5!$A$1:$B$161,2,0),0)</f>
        <v>7</v>
      </c>
      <c r="N57" s="29">
        <f>IFERROR(VLOOKUP(M57,Surp5!$B$1:$C$161,2,0),0)</f>
        <v>371.4572541</v>
      </c>
      <c r="O57" s="28">
        <f>IFERROR(VLOOKUP($B57,Surp6!$A$1:$B$161,2,0),0)</f>
        <v>0</v>
      </c>
      <c r="P57" s="29">
        <f>IFERROR(VLOOKUP(O57,Surp6!$B$1:$C$161,2,0),0)</f>
        <v>0</v>
      </c>
      <c r="Q57" s="28">
        <f>IFERROR(VLOOKUP($B57,Surp7!$A$1:$B$161,2,0),0)</f>
        <v>0</v>
      </c>
      <c r="R57" s="29">
        <f>IFERROR(VLOOKUP(Q57,Surp7!$B$1:$C$161,2,0),0)</f>
        <v>0</v>
      </c>
      <c r="S57" s="28">
        <f>IFERROR(VLOOKUP($B57,Surp8!$A$1:$B$161,2,0),0)</f>
        <v>0</v>
      </c>
      <c r="T57" s="29">
        <f>IFERROR(VLOOKUP(S57,Surp8!$B$1:$C$161,2,0),0)</f>
        <v>0</v>
      </c>
      <c r="U57" s="29">
        <f>IFERROR(VLOOKUP(E57,Surp1!$B$1:$C$161,2,0),0)</f>
        <v>0</v>
      </c>
      <c r="V57" s="29">
        <f>IFERROR(VLOOKUP(G57,Surp2!$B$1:$C$161,2,0),0)</f>
        <v>85.86891935</v>
      </c>
      <c r="W57" s="29">
        <f>IFERROR(VLOOKUP(I57,Surp3!$B$1:$C$161,2,0),0)</f>
        <v>0</v>
      </c>
      <c r="X57" s="29">
        <f>IFERROR(VLOOKUP(K57,Surp4!$B$1:$C$161,2,0),0)</f>
        <v>72.46469989</v>
      </c>
      <c r="Y57" s="29">
        <f>IFERROR(VLOOKUP(M57,Surp5!$B$1:$C$161,2,0),0)</f>
        <v>371.4572541</v>
      </c>
      <c r="Z57" s="29">
        <f>IFERROR(VLOOKUP(O57,Surp6!$B$1:$C$161,2,0),0)</f>
        <v>0</v>
      </c>
      <c r="AA57" s="29">
        <f>IFERROR(VLOOKUP(Q57,Surp7!$B$1:$C$161,2,0),0)</f>
        <v>0</v>
      </c>
      <c r="AB57" s="29">
        <f>IFERROR(VLOOKUP(S57,Surp8!$B$1:$C$161,2,0),0)</f>
        <v>0</v>
      </c>
    </row>
    <row r="58">
      <c r="A58" s="7">
        <v>57.0</v>
      </c>
      <c r="B58" s="12" t="s">
        <v>79</v>
      </c>
      <c r="C58" s="26">
        <f t="shared" si="1"/>
        <v>499.0779076</v>
      </c>
      <c r="D58" s="27"/>
      <c r="E58" s="28">
        <f>IFERROR(VLOOKUP($B58,Surp1!$A$1:$B$161,2,0),0)</f>
        <v>0</v>
      </c>
      <c r="F58" s="29">
        <f>IFERROR(VLOOKUP(E58,Surp1!$B$1:$C$161,2,0),0)</f>
        <v>0</v>
      </c>
      <c r="G58" s="28">
        <f>IFERROR(VLOOKUP($B58,Surp2!$A$1:$B$161,2,0),0)</f>
        <v>25</v>
      </c>
      <c r="H58" s="29">
        <f>IFERROR(VLOOKUP(G58,Surp2!$B$1:$C$161,2,0),0)</f>
        <v>165.7446332</v>
      </c>
      <c r="I58" s="28">
        <f>IFERROR(VLOOKUP($B58,Surp3!$A$1:$B$161,2,0),0)</f>
        <v>0</v>
      </c>
      <c r="J58" s="29">
        <f>IFERROR(VLOOKUP(I58,Surp3!$B$1:$C$161,2,0),0)</f>
        <v>0</v>
      </c>
      <c r="K58" s="28">
        <f>IFERROR(VLOOKUP($B58,Surp4!$A$1:$B$161,2,0),0)</f>
        <v>0</v>
      </c>
      <c r="L58" s="29">
        <f>IFERROR(VLOOKUP(K58,Surp4!$B$1:$C$161,2,0),0)</f>
        <v>0</v>
      </c>
      <c r="M58" s="28">
        <f>IFERROR(VLOOKUP($B58,Surp5!$A$1:$B$161,2,0),0)</f>
        <v>9</v>
      </c>
      <c r="N58" s="29">
        <f>IFERROR(VLOOKUP(M58,Surp5!$B$1:$C$161,2,0),0)</f>
        <v>333.3332744</v>
      </c>
      <c r="O58" s="28">
        <f>IFERROR(VLOOKUP($B58,Surp6!$A$1:$B$161,2,0),0)</f>
        <v>0</v>
      </c>
      <c r="P58" s="29">
        <f>IFERROR(VLOOKUP(O58,Surp6!$B$1:$C$161,2,0),0)</f>
        <v>0</v>
      </c>
      <c r="Q58" s="28">
        <f>IFERROR(VLOOKUP($B58,Surp7!$A$1:$B$161,2,0),0)</f>
        <v>0</v>
      </c>
      <c r="R58" s="29">
        <f>IFERROR(VLOOKUP(Q58,Surp7!$B$1:$C$161,2,0),0)</f>
        <v>0</v>
      </c>
      <c r="S58" s="28">
        <f>IFERROR(VLOOKUP($B58,Surp8!$A$1:$B$161,2,0),0)</f>
        <v>0</v>
      </c>
      <c r="T58" s="29">
        <f>IFERROR(VLOOKUP(S58,Surp8!$B$1:$C$161,2,0),0)</f>
        <v>0</v>
      </c>
      <c r="U58" s="29">
        <f>IFERROR(VLOOKUP(E58,Surp1!$B$1:$C$161,2,0),0)</f>
        <v>0</v>
      </c>
      <c r="V58" s="29">
        <f>IFERROR(VLOOKUP(G58,Surp2!$B$1:$C$161,2,0),0)</f>
        <v>165.7446332</v>
      </c>
      <c r="W58" s="29">
        <f>IFERROR(VLOOKUP(I58,Surp3!$B$1:$C$161,2,0),0)</f>
        <v>0</v>
      </c>
      <c r="X58" s="29">
        <f>IFERROR(VLOOKUP(K58,Surp4!$B$1:$C$161,2,0),0)</f>
        <v>0</v>
      </c>
      <c r="Y58" s="29">
        <f>IFERROR(VLOOKUP(M58,Surp5!$B$1:$C$161,2,0),0)</f>
        <v>333.3332744</v>
      </c>
      <c r="Z58" s="29">
        <f>IFERROR(VLOOKUP(O58,Surp6!$B$1:$C$161,2,0),0)</f>
        <v>0</v>
      </c>
      <c r="AA58" s="29">
        <f>IFERROR(VLOOKUP(Q58,Surp7!$B$1:$C$161,2,0),0)</f>
        <v>0</v>
      </c>
      <c r="AB58" s="29">
        <f>IFERROR(VLOOKUP(S58,Surp8!$B$1:$C$161,2,0),0)</f>
        <v>0</v>
      </c>
    </row>
    <row r="59">
      <c r="A59" s="7">
        <v>58.0</v>
      </c>
      <c r="B59" s="30" t="s">
        <v>78</v>
      </c>
      <c r="C59" s="26">
        <f t="shared" si="1"/>
        <v>497.3065667</v>
      </c>
      <c r="D59" s="27"/>
      <c r="E59" s="28">
        <f>IFERROR(VLOOKUP($B59,Surp1!$A$1:$B$161,2,0),0)</f>
        <v>0</v>
      </c>
      <c r="F59" s="29">
        <f>IFERROR(VLOOKUP(E59,Surp1!$B$1:$C$161,2,0),0)</f>
        <v>0</v>
      </c>
      <c r="G59" s="28">
        <f>IFERROR(VLOOKUP($B59,Surp2!$A$1:$B$161,2,0),0)</f>
        <v>16</v>
      </c>
      <c r="H59" s="29">
        <f>IFERROR(VLOOKUP(G59,Surp2!$B$1:$C$161,2,0),0)</f>
        <v>244.871462</v>
      </c>
      <c r="I59" s="28">
        <f>IFERROR(VLOOKUP($B59,Surp3!$A$1:$B$161,2,0),0)</f>
        <v>0</v>
      </c>
      <c r="J59" s="29">
        <f>IFERROR(VLOOKUP(I59,Surp3!$B$1:$C$161,2,0),0)</f>
        <v>0</v>
      </c>
      <c r="K59" s="28">
        <f>IFERROR(VLOOKUP($B59,Surp4!$A$1:$B$161,2,0),0)</f>
        <v>0</v>
      </c>
      <c r="L59" s="29">
        <f>IFERROR(VLOOKUP(K59,Surp4!$B$1:$C$161,2,0),0)</f>
        <v>0</v>
      </c>
      <c r="M59" s="28">
        <f>IFERROR(VLOOKUP($B59,Surp5!$A$1:$B$161,2,0),0)</f>
        <v>15</v>
      </c>
      <c r="N59" s="29">
        <f>IFERROR(VLOOKUP(M59,Surp5!$B$1:$C$161,2,0),0)</f>
        <v>252.4351047</v>
      </c>
      <c r="O59" s="28">
        <f>IFERROR(VLOOKUP($B59,Surp6!$A$1:$B$161,2,0),0)</f>
        <v>0</v>
      </c>
      <c r="P59" s="29">
        <f>IFERROR(VLOOKUP(O59,Surp6!$B$1:$C$161,2,0),0)</f>
        <v>0</v>
      </c>
      <c r="Q59" s="28">
        <f>IFERROR(VLOOKUP($B59,Surp7!$A$1:$B$161,2,0),0)</f>
        <v>0</v>
      </c>
      <c r="R59" s="29">
        <f>IFERROR(VLOOKUP(Q59,Surp7!$B$1:$C$161,2,0),0)</f>
        <v>0</v>
      </c>
      <c r="S59" s="28">
        <f>IFERROR(VLOOKUP($B59,Surp8!$A$1:$B$161,2,0),0)</f>
        <v>0</v>
      </c>
      <c r="T59" s="29">
        <f>IFERROR(VLOOKUP(S59,Surp8!$B$1:$C$161,2,0),0)</f>
        <v>0</v>
      </c>
      <c r="U59" s="29">
        <f>IFERROR(VLOOKUP(E59,Surp1!$B$1:$C$161,2,0),0)</f>
        <v>0</v>
      </c>
      <c r="V59" s="29">
        <f>IFERROR(VLOOKUP(G59,Surp2!$B$1:$C$161,2,0),0)</f>
        <v>244.871462</v>
      </c>
      <c r="W59" s="29">
        <f>IFERROR(VLOOKUP(I59,Surp3!$B$1:$C$161,2,0),0)</f>
        <v>0</v>
      </c>
      <c r="X59" s="29">
        <f>IFERROR(VLOOKUP(K59,Surp4!$B$1:$C$161,2,0),0)</f>
        <v>0</v>
      </c>
      <c r="Y59" s="29">
        <f>IFERROR(VLOOKUP(M59,Surp5!$B$1:$C$161,2,0),0)</f>
        <v>252.4351047</v>
      </c>
      <c r="Z59" s="29">
        <f>IFERROR(VLOOKUP(O59,Surp6!$B$1:$C$161,2,0),0)</f>
        <v>0</v>
      </c>
      <c r="AA59" s="29">
        <f>IFERROR(VLOOKUP(Q59,Surp7!$B$1:$C$161,2,0),0)</f>
        <v>0</v>
      </c>
      <c r="AB59" s="29">
        <f>IFERROR(VLOOKUP(S59,Surp8!$B$1:$C$161,2,0),0)</f>
        <v>0</v>
      </c>
    </row>
    <row r="60">
      <c r="A60" s="7">
        <v>61.0</v>
      </c>
      <c r="B60" s="12" t="s">
        <v>21</v>
      </c>
      <c r="C60" s="26">
        <f t="shared" si="1"/>
        <v>488.1559892</v>
      </c>
      <c r="D60" s="27"/>
      <c r="E60" s="28">
        <f>IFERROR(VLOOKUP($B60,Surp1!$A$1:$B$161,2,0),0)</f>
        <v>0</v>
      </c>
      <c r="F60" s="29">
        <f>IFERROR(VLOOKUP(E60,Surp1!$B$1:$C$161,2,0),0)</f>
        <v>0</v>
      </c>
      <c r="G60" s="28">
        <f>IFERROR(VLOOKUP($B60,Surp2!$A$1:$B$161,2,0),0)</f>
        <v>45</v>
      </c>
      <c r="H60" s="29">
        <f>IFERROR(VLOOKUP(G60,Surp2!$B$1:$C$161,2,0),0)</f>
        <v>40.88399291</v>
      </c>
      <c r="I60" s="28">
        <f>IFERROR(VLOOKUP($B60,Surp3!$A$1:$B$161,2,0),0)</f>
        <v>33</v>
      </c>
      <c r="J60" s="29">
        <f>IFERROR(VLOOKUP(I60,Surp3!$B$1:$C$161,2,0),0)</f>
        <v>89.2288291</v>
      </c>
      <c r="K60" s="28">
        <f>IFERROR(VLOOKUP($B60,Surp4!$A$1:$B$161,2,0),0)</f>
        <v>42</v>
      </c>
      <c r="L60" s="29">
        <f>IFERROR(VLOOKUP(K60,Surp4!$B$1:$C$161,2,0),0)</f>
        <v>77.75172138</v>
      </c>
      <c r="M60" s="28">
        <f>IFERROR(VLOOKUP($B60,Surp5!$A$1:$B$161,2,0),0)</f>
        <v>0</v>
      </c>
      <c r="N60" s="29">
        <f>IFERROR(VLOOKUP(M60,Surp5!$B$1:$C$161,2,0),0)</f>
        <v>0</v>
      </c>
      <c r="O60" s="28">
        <f>IFERROR(VLOOKUP($B60,Surp6!$A$1:$B$161,2,0),0)</f>
        <v>34</v>
      </c>
      <c r="P60" s="29">
        <f>IFERROR(VLOOKUP(O60,Surp6!$B$1:$C$161,2,0),0)</f>
        <v>77.97826672</v>
      </c>
      <c r="Q60" s="28">
        <f>IFERROR(VLOOKUP($B60,Surp7!$A$1:$B$161,2,0),0)</f>
        <v>28</v>
      </c>
      <c r="R60" s="29">
        <f>IFERROR(VLOOKUP(Q60,Surp7!$B$1:$C$161,2,0),0)</f>
        <v>100.965676</v>
      </c>
      <c r="S60" s="28">
        <f>IFERROR(VLOOKUP($B60,Surp8!$A$1:$B$161,2,0),0)</f>
        <v>26</v>
      </c>
      <c r="T60" s="29">
        <f>IFERROR(VLOOKUP(S60,Surp8!$B$1:$C$161,2,0),0)</f>
        <v>101.347503</v>
      </c>
      <c r="U60" s="29">
        <f>IFERROR(VLOOKUP(E60,Surp1!$B$1:$C$161,2,0),0)</f>
        <v>0</v>
      </c>
      <c r="V60" s="29">
        <f>IFERROR(VLOOKUP(G60,Surp2!$B$1:$C$161,2,0),0)</f>
        <v>40.88399291</v>
      </c>
      <c r="W60" s="29">
        <f>IFERROR(VLOOKUP(I60,Surp3!$B$1:$C$161,2,0),0)</f>
        <v>89.2288291</v>
      </c>
      <c r="X60" s="29">
        <f>IFERROR(VLOOKUP(K60,Surp4!$B$1:$C$161,2,0),0)</f>
        <v>77.75172138</v>
      </c>
      <c r="Y60" s="29">
        <f>IFERROR(VLOOKUP(M60,Surp5!$B$1:$C$161,2,0),0)</f>
        <v>0</v>
      </c>
      <c r="Z60" s="29">
        <f>IFERROR(VLOOKUP(O60,Surp6!$B$1:$C$161,2,0),0)</f>
        <v>77.97826672</v>
      </c>
      <c r="AA60" s="29">
        <f>IFERROR(VLOOKUP(Q60,Surp7!$B$1:$C$161,2,0),0)</f>
        <v>100.965676</v>
      </c>
      <c r="AB60" s="29">
        <f>IFERROR(VLOOKUP(S60,Surp8!$B$1:$C$161,2,0),0)</f>
        <v>101.347503</v>
      </c>
    </row>
    <row r="61">
      <c r="A61" s="7">
        <v>59.0</v>
      </c>
      <c r="B61" s="12" t="s">
        <v>71</v>
      </c>
      <c r="C61" s="26">
        <f t="shared" si="1"/>
        <v>487.5</v>
      </c>
      <c r="D61" s="27"/>
      <c r="E61" s="28">
        <f>IFERROR(VLOOKUP($B61,Surp1!$A$1:$B$161,2,0),0)</f>
        <v>0</v>
      </c>
      <c r="F61" s="29">
        <f>IFERROR(VLOOKUP(E61,Surp1!$B$1:$C$161,2,0),0)</f>
        <v>0</v>
      </c>
      <c r="G61" s="28">
        <f>IFERROR(VLOOKUP($B61,Surp2!$A$1:$B$161,2,0),0)</f>
        <v>0</v>
      </c>
      <c r="H61" s="29">
        <f>IFERROR(VLOOKUP(G61,Surp2!$B$1:$C$161,2,0),0)</f>
        <v>0</v>
      </c>
      <c r="I61" s="28">
        <f>IFERROR(VLOOKUP($B61,Surp3!$A$1:$B$161,2,0),0)</f>
        <v>3</v>
      </c>
      <c r="J61" s="29">
        <f>IFERROR(VLOOKUP(I61,Surp3!$B$1:$C$161,2,0),0)</f>
        <v>487.5</v>
      </c>
      <c r="K61" s="28">
        <f>IFERROR(VLOOKUP($B61,Surp4!$A$1:$B$161,2,0),0)</f>
        <v>0</v>
      </c>
      <c r="L61" s="29">
        <f>IFERROR(VLOOKUP(K61,Surp4!$B$1:$C$161,2,0),0)</f>
        <v>0</v>
      </c>
      <c r="M61" s="28">
        <f>IFERROR(VLOOKUP($B61,Surp5!$A$1:$B$161,2,0),0)</f>
        <v>0</v>
      </c>
      <c r="N61" s="29">
        <f>IFERROR(VLOOKUP(M61,Surp5!$B$1:$C$161,2,0),0)</f>
        <v>0</v>
      </c>
      <c r="O61" s="28">
        <f>IFERROR(VLOOKUP($B61,Surp6!$A$1:$B$161,2,0),0)</f>
        <v>0</v>
      </c>
      <c r="P61" s="29">
        <f>IFERROR(VLOOKUP(O61,Surp6!$B$1:$C$161,2,0),0)</f>
        <v>0</v>
      </c>
      <c r="Q61" s="28">
        <f>IFERROR(VLOOKUP($B61,Surp7!$A$1:$B$161,2,0),0)</f>
        <v>0</v>
      </c>
      <c r="R61" s="29">
        <f>IFERROR(VLOOKUP(Q61,Surp7!$B$1:$C$161,2,0),0)</f>
        <v>0</v>
      </c>
      <c r="S61" s="28">
        <f>IFERROR(VLOOKUP($B61,Surp8!$A$1:$B$161,2,0),0)</f>
        <v>0</v>
      </c>
      <c r="T61" s="29">
        <f>IFERROR(VLOOKUP(S61,Surp8!$B$1:$C$161,2,0),0)</f>
        <v>0</v>
      </c>
      <c r="U61" s="29">
        <f>IFERROR(VLOOKUP(E61,Surp1!$B$1:$C$161,2,0),0)</f>
        <v>0</v>
      </c>
      <c r="V61" s="29">
        <f>IFERROR(VLOOKUP(G61,Surp2!$B$1:$C$161,2,0),0)</f>
        <v>0</v>
      </c>
      <c r="W61" s="29">
        <f>IFERROR(VLOOKUP(I61,Surp3!$B$1:$C$161,2,0),0)</f>
        <v>487.5</v>
      </c>
      <c r="X61" s="29">
        <f>IFERROR(VLOOKUP(K61,Surp4!$B$1:$C$161,2,0),0)</f>
        <v>0</v>
      </c>
      <c r="Y61" s="29">
        <f>IFERROR(VLOOKUP(M61,Surp5!$B$1:$C$161,2,0),0)</f>
        <v>0</v>
      </c>
      <c r="Z61" s="29">
        <f>IFERROR(VLOOKUP(O61,Surp6!$B$1:$C$161,2,0),0)</f>
        <v>0</v>
      </c>
      <c r="AA61" s="29">
        <f>IFERROR(VLOOKUP(Q61,Surp7!$B$1:$C$161,2,0),0)</f>
        <v>0</v>
      </c>
      <c r="AB61" s="29">
        <f>IFERROR(VLOOKUP(S61,Surp8!$B$1:$C$161,2,0),0)</f>
        <v>0</v>
      </c>
    </row>
    <row r="62">
      <c r="A62" s="7">
        <v>60.0</v>
      </c>
      <c r="B62" s="12" t="s">
        <v>93</v>
      </c>
      <c r="C62" s="26">
        <f t="shared" si="1"/>
        <v>470.5997411</v>
      </c>
      <c r="D62" s="27"/>
      <c r="E62" s="28">
        <f>IFERROR(VLOOKUP($B62,Surp1!$A$1:$B$161,2,0),0)</f>
        <v>0</v>
      </c>
      <c r="F62" s="29">
        <f>IFERROR(VLOOKUP(E62,Surp1!$B$1:$C$161,2,0),0)</f>
        <v>0</v>
      </c>
      <c r="G62" s="28">
        <f>IFERROR(VLOOKUP($B62,Surp2!$A$1:$B$161,2,0),0)</f>
        <v>0</v>
      </c>
      <c r="H62" s="29">
        <f>IFERROR(VLOOKUP(G62,Surp2!$B$1:$C$161,2,0),0)</f>
        <v>0</v>
      </c>
      <c r="I62" s="28">
        <f>IFERROR(VLOOKUP($B62,Surp3!$A$1:$B$161,2,0),0)</f>
        <v>0</v>
      </c>
      <c r="J62" s="29">
        <f>IFERROR(VLOOKUP(I62,Surp3!$B$1:$C$161,2,0),0)</f>
        <v>0</v>
      </c>
      <c r="K62" s="28">
        <f>IFERROR(VLOOKUP($B62,Surp4!$A$1:$B$161,2,0),0)</f>
        <v>0</v>
      </c>
      <c r="L62" s="29">
        <f>IFERROR(VLOOKUP(K62,Surp4!$B$1:$C$161,2,0),0)</f>
        <v>0</v>
      </c>
      <c r="M62" s="28">
        <f>IFERROR(VLOOKUP($B62,Surp5!$A$1:$B$161,2,0),0)</f>
        <v>0</v>
      </c>
      <c r="N62" s="29">
        <f>IFERROR(VLOOKUP(M62,Surp5!$B$1:$C$161,2,0),0)</f>
        <v>0</v>
      </c>
      <c r="O62" s="28">
        <f>IFERROR(VLOOKUP($B62,Surp6!$A$1:$B$161,2,0),0)</f>
        <v>0</v>
      </c>
      <c r="P62" s="29">
        <f>IFERROR(VLOOKUP(O62,Surp6!$B$1:$C$161,2,0),0)</f>
        <v>0</v>
      </c>
      <c r="Q62" s="28">
        <f>IFERROR(VLOOKUP($B62,Surp7!$A$1:$B$161,2,0),0)</f>
        <v>3</v>
      </c>
      <c r="R62" s="29">
        <f>IFERROR(VLOOKUP(Q62,Surp7!$B$1:$C$161,2,0),0)</f>
        <v>470.5997411</v>
      </c>
      <c r="S62" s="28">
        <f>IFERROR(VLOOKUP($B62,Surp8!$A$1:$B$161,2,0),0)</f>
        <v>0</v>
      </c>
      <c r="T62" s="29">
        <f>IFERROR(VLOOKUP(S62,Surp8!$B$1:$C$161,2,0),0)</f>
        <v>0</v>
      </c>
      <c r="U62" s="29">
        <f>IFERROR(VLOOKUP(E62,Surp1!$B$1:$C$161,2,0),0)</f>
        <v>0</v>
      </c>
      <c r="V62" s="29">
        <f>IFERROR(VLOOKUP(G62,Surp2!$B$1:$C$161,2,0),0)</f>
        <v>0</v>
      </c>
      <c r="W62" s="29">
        <f>IFERROR(VLOOKUP(I62,Surp3!$B$1:$C$161,2,0),0)</f>
        <v>0</v>
      </c>
      <c r="X62" s="29">
        <f>IFERROR(VLOOKUP(K62,Surp4!$B$1:$C$161,2,0),0)</f>
        <v>0</v>
      </c>
      <c r="Y62" s="29">
        <f>IFERROR(VLOOKUP(M62,Surp5!$B$1:$C$161,2,0),0)</f>
        <v>0</v>
      </c>
      <c r="Z62" s="29">
        <f>IFERROR(VLOOKUP(O62,Surp6!$B$1:$C$161,2,0),0)</f>
        <v>0</v>
      </c>
      <c r="AA62" s="29">
        <f>IFERROR(VLOOKUP(Q62,Surp7!$B$1:$C$161,2,0),0)</f>
        <v>470.5997411</v>
      </c>
      <c r="AB62" s="29">
        <f>IFERROR(VLOOKUP(S62,Surp8!$B$1:$C$161,2,0),0)</f>
        <v>0</v>
      </c>
    </row>
    <row r="63">
      <c r="A63" s="7">
        <v>62.0</v>
      </c>
      <c r="B63" s="30" t="s">
        <v>57</v>
      </c>
      <c r="C63" s="26">
        <f t="shared" si="1"/>
        <v>459.1185306</v>
      </c>
      <c r="D63" s="27"/>
      <c r="E63" s="28">
        <f>IFERROR(VLOOKUP($B63,Surp1!$A$1:$B$161,2,0),0)</f>
        <v>0</v>
      </c>
      <c r="F63" s="29">
        <f>IFERROR(VLOOKUP(E63,Surp1!$B$1:$C$161,2,0),0)</f>
        <v>0</v>
      </c>
      <c r="G63" s="28">
        <f>IFERROR(VLOOKUP($B63,Surp2!$A$1:$B$161,2,0),0)</f>
        <v>46</v>
      </c>
      <c r="H63" s="29">
        <f>IFERROR(VLOOKUP(G63,Surp2!$B$1:$C$161,2,0),0)</f>
        <v>35.57746728</v>
      </c>
      <c r="I63" s="28">
        <f>IFERROR(VLOOKUP($B63,Surp3!$A$1:$B$161,2,0),0)</f>
        <v>42</v>
      </c>
      <c r="J63" s="29">
        <f>IFERROR(VLOOKUP(I63,Surp3!$B$1:$C$161,2,0),0)</f>
        <v>33.60325501</v>
      </c>
      <c r="K63" s="28">
        <f>IFERROR(VLOOKUP($B63,Surp4!$A$1:$B$161,2,0),0)</f>
        <v>15</v>
      </c>
      <c r="L63" s="29">
        <f>IFERROR(VLOOKUP(K63,Surp4!$B$1:$C$161,2,0),0)</f>
        <v>270.3012124</v>
      </c>
      <c r="M63" s="28">
        <f>IFERROR(VLOOKUP($B63,Surp5!$A$1:$B$161,2,0),0)</f>
        <v>0</v>
      </c>
      <c r="N63" s="29">
        <f>IFERROR(VLOOKUP(M63,Surp5!$B$1:$C$161,2,0),0)</f>
        <v>0</v>
      </c>
      <c r="O63" s="28">
        <f>IFERROR(VLOOKUP($B63,Surp6!$A$1:$B$161,2,0),0)</f>
        <v>28</v>
      </c>
      <c r="P63" s="29">
        <f>IFERROR(VLOOKUP(O63,Surp6!$B$1:$C$161,2,0),0)</f>
        <v>119.636596</v>
      </c>
      <c r="Q63" s="28">
        <f>IFERROR(VLOOKUP($B63,Surp7!$A$1:$B$161,2,0),0)</f>
        <v>0</v>
      </c>
      <c r="R63" s="29">
        <f>IFERROR(VLOOKUP(Q63,Surp7!$B$1:$C$161,2,0),0)</f>
        <v>0</v>
      </c>
      <c r="S63" s="28">
        <f>IFERROR(VLOOKUP($B63,Surp8!$A$1:$B$161,2,0),0)</f>
        <v>0</v>
      </c>
      <c r="T63" s="29">
        <f>IFERROR(VLOOKUP(S63,Surp8!$B$1:$C$161,2,0),0)</f>
        <v>0</v>
      </c>
      <c r="U63" s="29">
        <f>IFERROR(VLOOKUP(E63,Surp1!$B$1:$C$161,2,0),0)</f>
        <v>0</v>
      </c>
      <c r="V63" s="29">
        <f>IFERROR(VLOOKUP(G63,Surp2!$B$1:$C$161,2,0),0)</f>
        <v>35.57746728</v>
      </c>
      <c r="W63" s="29">
        <f>IFERROR(VLOOKUP(I63,Surp3!$B$1:$C$161,2,0),0)</f>
        <v>33.60325501</v>
      </c>
      <c r="X63" s="29">
        <f>IFERROR(VLOOKUP(K63,Surp4!$B$1:$C$161,2,0),0)</f>
        <v>270.3012124</v>
      </c>
      <c r="Y63" s="29">
        <f>IFERROR(VLOOKUP(M63,Surp5!$B$1:$C$161,2,0),0)</f>
        <v>0</v>
      </c>
      <c r="Z63" s="29">
        <f>IFERROR(VLOOKUP(O63,Surp6!$B$1:$C$161,2,0),0)</f>
        <v>119.636596</v>
      </c>
      <c r="AA63" s="29">
        <f>IFERROR(VLOOKUP(Q63,Surp7!$B$1:$C$161,2,0),0)</f>
        <v>0</v>
      </c>
      <c r="AB63" s="29">
        <f>IFERROR(VLOOKUP(S63,Surp8!$B$1:$C$161,2,0),0)</f>
        <v>0</v>
      </c>
    </row>
    <row r="64">
      <c r="A64" s="7">
        <v>63.0</v>
      </c>
      <c r="B64" s="25" t="s">
        <v>70</v>
      </c>
      <c r="C64" s="26">
        <f t="shared" si="1"/>
        <v>422.4931293</v>
      </c>
      <c r="D64" s="27"/>
      <c r="E64" s="28">
        <f>IFERROR(VLOOKUP($B64,Surp1!$A$1:$B$161,2,0),0)</f>
        <v>7</v>
      </c>
      <c r="F64" s="29">
        <f>IFERROR(VLOOKUP(E64,Surp1!$B$1:$C$161,2,0),0)</f>
        <v>377.13894</v>
      </c>
      <c r="G64" s="28">
        <f>IFERROR(VLOOKUP($B64,Surp2!$A$1:$B$161,2,0),0)</f>
        <v>0</v>
      </c>
      <c r="H64" s="29">
        <f>IFERROR(VLOOKUP(G64,Surp2!$B$1:$C$161,2,0),0)</f>
        <v>0</v>
      </c>
      <c r="I64" s="28">
        <f>IFERROR(VLOOKUP($B64,Surp3!$A$1:$B$161,2,0),0)</f>
        <v>40</v>
      </c>
      <c r="J64" s="29">
        <f>IFERROR(VLOOKUP(I64,Surp3!$B$1:$C$161,2,0),0)</f>
        <v>45.35418937</v>
      </c>
      <c r="K64" s="28">
        <f>IFERROR(VLOOKUP($B64,Surp4!$A$1:$B$161,2,0),0)</f>
        <v>0</v>
      </c>
      <c r="L64" s="29">
        <f>IFERROR(VLOOKUP(K64,Surp4!$B$1:$C$161,2,0),0)</f>
        <v>0</v>
      </c>
      <c r="M64" s="28">
        <f>IFERROR(VLOOKUP($B64,Surp5!$A$1:$B$161,2,0),0)</f>
        <v>0</v>
      </c>
      <c r="N64" s="29">
        <f>IFERROR(VLOOKUP(M64,Surp5!$B$1:$C$161,2,0),0)</f>
        <v>0</v>
      </c>
      <c r="O64" s="28">
        <f>IFERROR(VLOOKUP($B64,Surp6!$A$1:$B$161,2,0),0)</f>
        <v>0</v>
      </c>
      <c r="P64" s="29">
        <f>IFERROR(VLOOKUP(O64,Surp6!$B$1:$C$161,2,0),0)</f>
        <v>0</v>
      </c>
      <c r="Q64" s="28">
        <f>IFERROR(VLOOKUP($B64,Surp7!$A$1:$B$161,2,0),0)</f>
        <v>0</v>
      </c>
      <c r="R64" s="29">
        <f>IFERROR(VLOOKUP(Q64,Surp7!$B$1:$C$161,2,0),0)</f>
        <v>0</v>
      </c>
      <c r="S64" s="28">
        <f>IFERROR(VLOOKUP($B64,Surp8!$A$1:$B$161,2,0),0)</f>
        <v>0</v>
      </c>
      <c r="T64" s="29">
        <f>IFERROR(VLOOKUP(S64,Surp8!$B$1:$C$161,2,0),0)</f>
        <v>0</v>
      </c>
      <c r="U64" s="29">
        <f>IFERROR(VLOOKUP(E64,Surp1!$B$1:$C$161,2,0),0)</f>
        <v>377.13894</v>
      </c>
      <c r="V64" s="29">
        <f>IFERROR(VLOOKUP(G64,Surp2!$B$1:$C$161,2,0),0)</f>
        <v>0</v>
      </c>
      <c r="W64" s="29">
        <f>IFERROR(VLOOKUP(I64,Surp3!$B$1:$C$161,2,0),0)</f>
        <v>45.35418937</v>
      </c>
      <c r="X64" s="29">
        <f>IFERROR(VLOOKUP(K64,Surp4!$B$1:$C$161,2,0),0)</f>
        <v>0</v>
      </c>
      <c r="Y64" s="29">
        <f>IFERROR(VLOOKUP(M64,Surp5!$B$1:$C$161,2,0),0)</f>
        <v>0</v>
      </c>
      <c r="Z64" s="29">
        <f>IFERROR(VLOOKUP(O64,Surp6!$B$1:$C$161,2,0),0)</f>
        <v>0</v>
      </c>
      <c r="AA64" s="29">
        <f>IFERROR(VLOOKUP(Q64,Surp7!$B$1:$C$161,2,0),0)</f>
        <v>0</v>
      </c>
      <c r="AB64" s="29">
        <f>IFERROR(VLOOKUP(S64,Surp8!$B$1:$C$161,2,0),0)</f>
        <v>0</v>
      </c>
    </row>
    <row r="65">
      <c r="A65" s="7">
        <v>64.0</v>
      </c>
      <c r="B65" s="25" t="s">
        <v>56</v>
      </c>
      <c r="C65" s="26">
        <f t="shared" si="1"/>
        <v>419.8507406</v>
      </c>
      <c r="D65" s="27"/>
      <c r="E65" s="28">
        <f>IFERROR(VLOOKUP($B65,Surp1!$A$1:$B$161,2,0),0)</f>
        <v>36</v>
      </c>
      <c r="F65" s="29">
        <f>IFERROR(VLOOKUP(E65,Surp1!$B$1:$C$161,2,0),0)</f>
        <v>95.91243304</v>
      </c>
      <c r="G65" s="28">
        <f>IFERROR(VLOOKUP($B65,Surp2!$A$1:$B$161,2,0),0)</f>
        <v>24</v>
      </c>
      <c r="H65" s="29">
        <f>IFERROR(VLOOKUP(G65,Surp2!$B$1:$C$161,2,0),0)</f>
        <v>173.4249721</v>
      </c>
      <c r="I65" s="28">
        <f>IFERROR(VLOOKUP($B65,Surp3!$A$1:$B$161,2,0),0)</f>
        <v>0</v>
      </c>
      <c r="J65" s="29">
        <f>IFERROR(VLOOKUP(I65,Surp3!$B$1:$C$161,2,0),0)</f>
        <v>0</v>
      </c>
      <c r="K65" s="28">
        <f>IFERROR(VLOOKUP($B65,Surp4!$A$1:$B$161,2,0),0)</f>
        <v>0</v>
      </c>
      <c r="L65" s="29">
        <f>IFERROR(VLOOKUP(K65,Surp4!$B$1:$C$161,2,0),0)</f>
        <v>0</v>
      </c>
      <c r="M65" s="28">
        <f>IFERROR(VLOOKUP($B65,Surp5!$A$1:$B$161,2,0),0)</f>
        <v>0</v>
      </c>
      <c r="N65" s="29">
        <f>IFERROR(VLOOKUP(M65,Surp5!$B$1:$C$161,2,0),0)</f>
        <v>0</v>
      </c>
      <c r="O65" s="28">
        <f>IFERROR(VLOOKUP($B65,Surp6!$A$1:$B$161,2,0),0)</f>
        <v>24</v>
      </c>
      <c r="P65" s="29">
        <f>IFERROR(VLOOKUP(O65,Surp6!$B$1:$C$161,2,0),0)</f>
        <v>150.5133355</v>
      </c>
      <c r="Q65" s="28">
        <f>IFERROR(VLOOKUP($B65,Surp7!$A$1:$B$161,2,0),0)</f>
        <v>0</v>
      </c>
      <c r="R65" s="29">
        <f>IFERROR(VLOOKUP(Q65,Surp7!$B$1:$C$161,2,0),0)</f>
        <v>0</v>
      </c>
      <c r="S65" s="28">
        <f>IFERROR(VLOOKUP($B65,Surp8!$A$1:$B$161,2,0),0)</f>
        <v>0</v>
      </c>
      <c r="T65" s="29">
        <f>IFERROR(VLOOKUP(S65,Surp8!$B$1:$C$161,2,0),0)</f>
        <v>0</v>
      </c>
      <c r="U65" s="29">
        <f>IFERROR(VLOOKUP(E65,Surp1!$B$1:$C$161,2,0),0)</f>
        <v>95.91243304</v>
      </c>
      <c r="V65" s="29">
        <f>IFERROR(VLOOKUP(G65,Surp2!$B$1:$C$161,2,0),0)</f>
        <v>173.4249721</v>
      </c>
      <c r="W65" s="29">
        <f>IFERROR(VLOOKUP(I65,Surp3!$B$1:$C$161,2,0),0)</f>
        <v>0</v>
      </c>
      <c r="X65" s="29">
        <f>IFERROR(VLOOKUP(K65,Surp4!$B$1:$C$161,2,0),0)</f>
        <v>0</v>
      </c>
      <c r="Y65" s="29">
        <f>IFERROR(VLOOKUP(M65,Surp5!$B$1:$C$161,2,0),0)</f>
        <v>0</v>
      </c>
      <c r="Z65" s="29">
        <f>IFERROR(VLOOKUP(O65,Surp6!$B$1:$C$161,2,0),0)</f>
        <v>150.5133355</v>
      </c>
      <c r="AA65" s="29">
        <f>IFERROR(VLOOKUP(Q65,Surp7!$B$1:$C$161,2,0),0)</f>
        <v>0</v>
      </c>
      <c r="AB65" s="29">
        <f>IFERROR(VLOOKUP(S65,Surp8!$B$1:$C$161,2,0),0)</f>
        <v>0</v>
      </c>
    </row>
    <row r="66">
      <c r="A66" s="7">
        <v>65.0</v>
      </c>
      <c r="B66" s="30" t="s">
        <v>45</v>
      </c>
      <c r="C66" s="26">
        <f t="shared" si="1"/>
        <v>414.5690036</v>
      </c>
      <c r="D66" s="27"/>
      <c r="E66" s="28">
        <f>IFERROR(VLOOKUP($B66,Surp1!$A$1:$B$161,2,0),0)</f>
        <v>0</v>
      </c>
      <c r="F66" s="29">
        <f>IFERROR(VLOOKUP(E66,Surp1!$B$1:$C$161,2,0),0)</f>
        <v>0</v>
      </c>
      <c r="G66" s="28">
        <f>IFERROR(VLOOKUP($B66,Surp2!$A$1:$B$161,2,0),0)</f>
        <v>0</v>
      </c>
      <c r="H66" s="29">
        <f>IFERROR(VLOOKUP(G66,Surp2!$B$1:$C$161,2,0),0)</f>
        <v>0</v>
      </c>
      <c r="I66" s="28">
        <f>IFERROR(VLOOKUP($B66,Surp3!$A$1:$B$161,2,0),0)</f>
        <v>31</v>
      </c>
      <c r="J66" s="29">
        <f>IFERROR(VLOOKUP(I66,Surp3!$B$1:$C$161,2,0),0)</f>
        <v>102.719032</v>
      </c>
      <c r="K66" s="28">
        <f>IFERROR(VLOOKUP($B66,Surp4!$A$1:$B$161,2,0),0)</f>
        <v>18</v>
      </c>
      <c r="L66" s="29">
        <f>IFERROR(VLOOKUP(K66,Surp4!$B$1:$C$161,2,0),0)</f>
        <v>240.2393908</v>
      </c>
      <c r="M66" s="28">
        <f>IFERROR(VLOOKUP($B66,Surp5!$A$1:$B$161,2,0),0)</f>
        <v>0</v>
      </c>
      <c r="N66" s="29">
        <f>IFERROR(VLOOKUP(M66,Surp5!$B$1:$C$161,2,0),0)</f>
        <v>0</v>
      </c>
      <c r="O66" s="28">
        <f>IFERROR(VLOOKUP($B66,Surp6!$A$1:$B$161,2,0),0)</f>
        <v>0</v>
      </c>
      <c r="P66" s="29">
        <f>IFERROR(VLOOKUP(O66,Surp6!$B$1:$C$161,2,0),0)</f>
        <v>0</v>
      </c>
      <c r="Q66" s="28">
        <f>IFERROR(VLOOKUP($B66,Surp7!$A$1:$B$161,2,0),0)</f>
        <v>32</v>
      </c>
      <c r="R66" s="29">
        <f>IFERROR(VLOOKUP(Q66,Surp7!$B$1:$C$161,2,0),0)</f>
        <v>71.61058093</v>
      </c>
      <c r="S66" s="28">
        <f>IFERROR(VLOOKUP($B66,Surp8!$A$1:$B$161,2,0),0)</f>
        <v>0</v>
      </c>
      <c r="T66" s="29">
        <f>IFERROR(VLOOKUP(S66,Surp8!$B$1:$C$161,2,0),0)</f>
        <v>0</v>
      </c>
      <c r="U66" s="29">
        <f>IFERROR(VLOOKUP(E66,Surp1!$B$1:$C$161,2,0),0)</f>
        <v>0</v>
      </c>
      <c r="V66" s="29">
        <f>IFERROR(VLOOKUP(G66,Surp2!$B$1:$C$161,2,0),0)</f>
        <v>0</v>
      </c>
      <c r="W66" s="29">
        <f>IFERROR(VLOOKUP(I66,Surp3!$B$1:$C$161,2,0),0)</f>
        <v>102.719032</v>
      </c>
      <c r="X66" s="29">
        <f>IFERROR(VLOOKUP(K66,Surp4!$B$1:$C$161,2,0),0)</f>
        <v>240.2393908</v>
      </c>
      <c r="Y66" s="29">
        <f>IFERROR(VLOOKUP(M66,Surp5!$B$1:$C$161,2,0),0)</f>
        <v>0</v>
      </c>
      <c r="Z66" s="29">
        <f>IFERROR(VLOOKUP(O66,Surp6!$B$1:$C$161,2,0),0)</f>
        <v>0</v>
      </c>
      <c r="AA66" s="29">
        <f>IFERROR(VLOOKUP(Q66,Surp7!$B$1:$C$161,2,0),0)</f>
        <v>71.61058093</v>
      </c>
      <c r="AB66" s="29">
        <f>IFERROR(VLOOKUP(S66,Surp8!$B$1:$C$161,2,0),0)</f>
        <v>0</v>
      </c>
    </row>
    <row r="67">
      <c r="A67" s="7">
        <v>66.0</v>
      </c>
      <c r="B67" s="35" t="s">
        <v>91</v>
      </c>
      <c r="C67" s="26">
        <f t="shared" si="1"/>
        <v>400.4994126</v>
      </c>
      <c r="D67" s="27"/>
      <c r="E67" s="28">
        <f>IFERROR(VLOOKUP($B67,Surp1!$A$1:$B$161,2,0),0)</f>
        <v>0</v>
      </c>
      <c r="F67" s="29">
        <f>IFERROR(VLOOKUP(E67,Surp1!$B$1:$C$161,2,0),0)</f>
        <v>0</v>
      </c>
      <c r="G67" s="28">
        <f>IFERROR(VLOOKUP($B67,Surp2!$A$1:$B$161,2,0),0)</f>
        <v>0</v>
      </c>
      <c r="H67" s="29">
        <f>IFERROR(VLOOKUP(G67,Surp2!$B$1:$C$161,2,0),0)</f>
        <v>0</v>
      </c>
      <c r="I67" s="28">
        <f>IFERROR(VLOOKUP($B67,Surp3!$A$1:$B$161,2,0),0)</f>
        <v>0</v>
      </c>
      <c r="J67" s="29">
        <f>IFERROR(VLOOKUP(I67,Surp3!$B$1:$C$161,2,0),0)</f>
        <v>0</v>
      </c>
      <c r="K67" s="28">
        <f>IFERROR(VLOOKUP($B67,Surp4!$A$1:$B$161,2,0),0)</f>
        <v>0</v>
      </c>
      <c r="L67" s="29">
        <f>IFERROR(VLOOKUP(K67,Surp4!$B$1:$C$161,2,0),0)</f>
        <v>0</v>
      </c>
      <c r="M67" s="28">
        <f>IFERROR(VLOOKUP($B67,Surp5!$A$1:$B$161,2,0),0)</f>
        <v>0</v>
      </c>
      <c r="N67" s="29">
        <f>IFERROR(VLOOKUP(M67,Surp5!$B$1:$C$161,2,0),0)</f>
        <v>0</v>
      </c>
      <c r="O67" s="28">
        <f>IFERROR(VLOOKUP($B67,Surp6!$A$1:$B$161,2,0),0)</f>
        <v>20</v>
      </c>
      <c r="P67" s="29">
        <f>IFERROR(VLOOKUP(O67,Surp6!$B$1:$C$161,2,0),0)</f>
        <v>184.9295104</v>
      </c>
      <c r="Q67" s="28">
        <f>IFERROR(VLOOKUP($B67,Surp7!$A$1:$B$161,2,0),0)</f>
        <v>16</v>
      </c>
      <c r="R67" s="29">
        <f>IFERROR(VLOOKUP(Q67,Surp7!$B$1:$C$161,2,0),0)</f>
        <v>209.0286303</v>
      </c>
      <c r="S67" s="28">
        <f>IFERROR(VLOOKUP($B67,Surp8!$A$1:$B$161,2,0),0)</f>
        <v>39</v>
      </c>
      <c r="T67" s="29">
        <f>IFERROR(VLOOKUP(S67,Surp8!$B$1:$C$161,2,0),0)</f>
        <v>6.541271914</v>
      </c>
      <c r="U67" s="29">
        <f>IFERROR(VLOOKUP(E67,Surp1!$B$1:$C$161,2,0),0)</f>
        <v>0</v>
      </c>
      <c r="V67" s="29">
        <f>IFERROR(VLOOKUP(G67,Surp2!$B$1:$C$161,2,0),0)</f>
        <v>0</v>
      </c>
      <c r="W67" s="29">
        <f>IFERROR(VLOOKUP(I67,Surp3!$B$1:$C$161,2,0),0)</f>
        <v>0</v>
      </c>
      <c r="X67" s="29">
        <f>IFERROR(VLOOKUP(K67,Surp4!$B$1:$C$161,2,0),0)</f>
        <v>0</v>
      </c>
      <c r="Y67" s="29">
        <f>IFERROR(VLOOKUP(M67,Surp5!$B$1:$C$161,2,0),0)</f>
        <v>0</v>
      </c>
      <c r="Z67" s="29">
        <f>IFERROR(VLOOKUP(O67,Surp6!$B$1:$C$161,2,0),0)</f>
        <v>184.9295104</v>
      </c>
      <c r="AA67" s="29">
        <f>IFERROR(VLOOKUP(Q67,Surp7!$B$1:$C$161,2,0),0)</f>
        <v>209.0286303</v>
      </c>
      <c r="AB67" s="29">
        <f>IFERROR(VLOOKUP(S67,Surp8!$B$1:$C$161,2,0),0)</f>
        <v>6.541271914</v>
      </c>
    </row>
    <row r="68">
      <c r="A68" s="7">
        <v>68.0</v>
      </c>
      <c r="B68" s="12" t="s">
        <v>43</v>
      </c>
      <c r="C68" s="26">
        <f t="shared" si="1"/>
        <v>383.4813187</v>
      </c>
      <c r="D68" s="27"/>
      <c r="E68" s="28">
        <f>IFERROR(VLOOKUP($B68,Surp1!$A$1:$B$161,2,0),0)</f>
        <v>0</v>
      </c>
      <c r="F68" s="29">
        <f>IFERROR(VLOOKUP(E68,Surp1!$B$1:$C$161,2,0),0)</f>
        <v>0</v>
      </c>
      <c r="G68" s="28">
        <f>IFERROR(VLOOKUP($B68,Surp2!$A$1:$B$161,2,0),0)</f>
        <v>21</v>
      </c>
      <c r="H68" s="29">
        <f>IFERROR(VLOOKUP(G68,Surp2!$B$1:$C$161,2,0),0)</f>
        <v>197.8616382</v>
      </c>
      <c r="I68" s="28">
        <f>IFERROR(VLOOKUP($B68,Surp3!$A$1:$B$161,2,0),0)</f>
        <v>0</v>
      </c>
      <c r="J68" s="29">
        <f>IFERROR(VLOOKUP(I68,Surp3!$B$1:$C$161,2,0),0)</f>
        <v>0</v>
      </c>
      <c r="K68" s="28">
        <f>IFERROR(VLOOKUP($B68,Surp4!$A$1:$B$161,2,0),0)</f>
        <v>49</v>
      </c>
      <c r="L68" s="29">
        <f>IFERROR(VLOOKUP(K68,Surp4!$B$1:$C$161,2,0),0)</f>
        <v>42.08194866</v>
      </c>
      <c r="M68" s="28">
        <f>IFERROR(VLOOKUP($B68,Surp5!$A$1:$B$161,2,0),0)</f>
        <v>50</v>
      </c>
      <c r="N68" s="29">
        <f>IFERROR(VLOOKUP(M68,Surp5!$B$1:$C$161,2,0),0)</f>
        <v>10.09853407</v>
      </c>
      <c r="O68" s="28">
        <f>IFERROR(VLOOKUP($B68,Surp6!$A$1:$B$161,2,0),0)</f>
        <v>44</v>
      </c>
      <c r="P68" s="29">
        <f>IFERROR(VLOOKUP(O68,Surp6!$B$1:$C$161,2,0),0)</f>
        <v>16.87166875</v>
      </c>
      <c r="Q68" s="28">
        <f>IFERROR(VLOOKUP($B68,Surp7!$A$1:$B$161,2,0),0)</f>
        <v>26</v>
      </c>
      <c r="R68" s="29">
        <f>IFERROR(VLOOKUP(Q68,Surp7!$B$1:$C$161,2,0),0)</f>
        <v>116.5675291</v>
      </c>
      <c r="S68" s="28">
        <f>IFERROR(VLOOKUP($B68,Surp8!$A$1:$B$161,2,0),0)</f>
        <v>0</v>
      </c>
      <c r="T68" s="29">
        <f>IFERROR(VLOOKUP(S68,Surp8!$B$1:$C$161,2,0),0)</f>
        <v>0</v>
      </c>
      <c r="U68" s="29">
        <f>IFERROR(VLOOKUP(E68,Surp1!$B$1:$C$161,2,0),0)</f>
        <v>0</v>
      </c>
      <c r="V68" s="29">
        <f>IFERROR(VLOOKUP(G68,Surp2!$B$1:$C$161,2,0),0)</f>
        <v>197.8616382</v>
      </c>
      <c r="W68" s="29">
        <f>IFERROR(VLOOKUP(I68,Surp3!$B$1:$C$161,2,0),0)</f>
        <v>0</v>
      </c>
      <c r="X68" s="29">
        <f>IFERROR(VLOOKUP(K68,Surp4!$B$1:$C$161,2,0),0)</f>
        <v>42.08194866</v>
      </c>
      <c r="Y68" s="29">
        <f>IFERROR(VLOOKUP(M68,Surp5!$B$1:$C$161,2,0),0)</f>
        <v>10.09853407</v>
      </c>
      <c r="Z68" s="29">
        <f>IFERROR(VLOOKUP(O68,Surp6!$B$1:$C$161,2,0),0)</f>
        <v>16.87166875</v>
      </c>
      <c r="AA68" s="29">
        <f>IFERROR(VLOOKUP(Q68,Surp7!$B$1:$C$161,2,0),0)</f>
        <v>116.5675291</v>
      </c>
      <c r="AB68" s="29">
        <f>IFERROR(VLOOKUP(S68,Surp8!$B$1:$C$161,2,0),0)</f>
        <v>0</v>
      </c>
    </row>
    <row r="69">
      <c r="A69" s="7">
        <v>67.0</v>
      </c>
      <c r="B69" s="12" t="s">
        <v>31</v>
      </c>
      <c r="C69" s="26">
        <f t="shared" si="1"/>
        <v>367.9897779</v>
      </c>
      <c r="D69" s="27"/>
      <c r="E69" s="28">
        <f>IFERROR(VLOOKUP($B69,Surp1!$A$1:$B$161,2,0),0)</f>
        <v>41</v>
      </c>
      <c r="F69" s="29">
        <f>IFERROR(VLOOKUP(E69,Surp1!$B$1:$C$161,2,0),0)</f>
        <v>67.05411211</v>
      </c>
      <c r="G69" s="28">
        <f>IFERROR(VLOOKUP($B69,Surp2!$A$1:$B$161,2,0),0)</f>
        <v>0</v>
      </c>
      <c r="H69" s="29">
        <f>IFERROR(VLOOKUP(G69,Surp2!$B$1:$C$161,2,0),0)</f>
        <v>0</v>
      </c>
      <c r="I69" s="28">
        <f>IFERROR(VLOOKUP($B69,Surp3!$A$1:$B$161,2,0),0)</f>
        <v>0</v>
      </c>
      <c r="J69" s="29">
        <f>IFERROR(VLOOKUP(I69,Surp3!$B$1:$C$161,2,0),0)</f>
        <v>0</v>
      </c>
      <c r="K69" s="28">
        <f>IFERROR(VLOOKUP($B69,Surp4!$A$1:$B$161,2,0),0)</f>
        <v>19</v>
      </c>
      <c r="L69" s="29">
        <f>IFERROR(VLOOKUP(K69,Surp4!$B$1:$C$161,2,0),0)</f>
        <v>231.0886203</v>
      </c>
      <c r="M69" s="28">
        <f>IFERROR(VLOOKUP($B69,Surp5!$A$1:$B$161,2,0),0)</f>
        <v>39</v>
      </c>
      <c r="N69" s="29">
        <f>IFERROR(VLOOKUP(M69,Surp5!$B$1:$C$161,2,0),0)</f>
        <v>69.84704557</v>
      </c>
      <c r="O69" s="28">
        <f>IFERROR(VLOOKUP($B69,Surp6!$A$1:$B$161,2,0),0)</f>
        <v>0</v>
      </c>
      <c r="P69" s="29">
        <f>IFERROR(VLOOKUP(O69,Surp6!$B$1:$C$161,2,0),0)</f>
        <v>0</v>
      </c>
      <c r="Q69" s="28">
        <f>IFERROR(VLOOKUP($B69,Surp7!$A$1:$B$161,2,0),0)</f>
        <v>0</v>
      </c>
      <c r="R69" s="29">
        <f>IFERROR(VLOOKUP(Q69,Surp7!$B$1:$C$161,2,0),0)</f>
        <v>0</v>
      </c>
      <c r="S69" s="28">
        <f>IFERROR(VLOOKUP($B69,Surp8!$A$1:$B$161,2,0),0)</f>
        <v>0</v>
      </c>
      <c r="T69" s="29">
        <f>IFERROR(VLOOKUP(S69,Surp8!$B$1:$C$161,2,0),0)</f>
        <v>0</v>
      </c>
      <c r="U69" s="29">
        <f>IFERROR(VLOOKUP(E69,Surp1!$B$1:$C$161,2,0),0)</f>
        <v>67.05411211</v>
      </c>
      <c r="V69" s="29">
        <f>IFERROR(VLOOKUP(G69,Surp2!$B$1:$C$161,2,0),0)</f>
        <v>0</v>
      </c>
      <c r="W69" s="29">
        <f>IFERROR(VLOOKUP(I69,Surp3!$B$1:$C$161,2,0),0)</f>
        <v>0</v>
      </c>
      <c r="X69" s="29">
        <f>IFERROR(VLOOKUP(K69,Surp4!$B$1:$C$161,2,0),0)</f>
        <v>231.0886203</v>
      </c>
      <c r="Y69" s="29">
        <f>IFERROR(VLOOKUP(M69,Surp5!$B$1:$C$161,2,0),0)</f>
        <v>69.84704557</v>
      </c>
      <c r="Z69" s="29">
        <f>IFERROR(VLOOKUP(O69,Surp6!$B$1:$C$161,2,0),0)</f>
        <v>0</v>
      </c>
      <c r="AA69" s="29">
        <f>IFERROR(VLOOKUP(Q69,Surp7!$B$1:$C$161,2,0),0)</f>
        <v>0</v>
      </c>
      <c r="AB69" s="29">
        <f>IFERROR(VLOOKUP(S69,Surp8!$B$1:$C$161,2,0),0)</f>
        <v>0</v>
      </c>
    </row>
    <row r="70">
      <c r="A70" s="7">
        <v>69.0</v>
      </c>
      <c r="B70" s="35" t="s">
        <v>95</v>
      </c>
      <c r="C70" s="26">
        <f t="shared" si="1"/>
        <v>361.8611471</v>
      </c>
      <c r="D70" s="27"/>
      <c r="E70" s="28">
        <f>IFERROR(VLOOKUP($B70,Surp1!$A$1:$B$161,2,0),0)</f>
        <v>0</v>
      </c>
      <c r="F70" s="29">
        <f>IFERROR(VLOOKUP(E70,Surp1!$B$1:$C$161,2,0),0)</f>
        <v>0</v>
      </c>
      <c r="G70" s="28">
        <f>IFERROR(VLOOKUP($B70,Surp2!$A$1:$B$161,2,0),0)</f>
        <v>0</v>
      </c>
      <c r="H70" s="29">
        <f>IFERROR(VLOOKUP(G70,Surp2!$B$1:$C$161,2,0),0)</f>
        <v>0</v>
      </c>
      <c r="I70" s="28">
        <f>IFERROR(VLOOKUP($B70,Surp3!$A$1:$B$161,2,0),0)</f>
        <v>0</v>
      </c>
      <c r="J70" s="29">
        <f>IFERROR(VLOOKUP(I70,Surp3!$B$1:$C$161,2,0),0)</f>
        <v>0</v>
      </c>
      <c r="K70" s="28">
        <f>IFERROR(VLOOKUP($B70,Surp4!$A$1:$B$161,2,0),0)</f>
        <v>27</v>
      </c>
      <c r="L70" s="29">
        <f>IFERROR(VLOOKUP(K70,Surp4!$B$1:$C$161,2,0),0)</f>
        <v>168.237616</v>
      </c>
      <c r="M70" s="28">
        <f>IFERROR(VLOOKUP($B70,Surp5!$A$1:$B$161,2,0),0)</f>
        <v>27</v>
      </c>
      <c r="N70" s="29">
        <f>IFERROR(VLOOKUP(M70,Surp5!$B$1:$C$161,2,0),0)</f>
        <v>147.2549518</v>
      </c>
      <c r="O70" s="28">
        <f>IFERROR(VLOOKUP($B70,Surp6!$A$1:$B$161,2,0),0)</f>
        <v>39</v>
      </c>
      <c r="P70" s="29">
        <f>IFERROR(VLOOKUP(O70,Surp6!$B$1:$C$161,2,0),0)</f>
        <v>46.36857931</v>
      </c>
      <c r="Q70" s="28">
        <f>IFERROR(VLOOKUP($B70,Surp7!$A$1:$B$161,2,0),0)</f>
        <v>0</v>
      </c>
      <c r="R70" s="29">
        <f>IFERROR(VLOOKUP(Q70,Surp7!$B$1:$C$161,2,0),0)</f>
        <v>0</v>
      </c>
      <c r="S70" s="28">
        <f>IFERROR(VLOOKUP($B70,Surp8!$A$1:$B$161,2,0),0)</f>
        <v>0</v>
      </c>
      <c r="T70" s="29">
        <f>IFERROR(VLOOKUP(S70,Surp8!$B$1:$C$161,2,0),0)</f>
        <v>0</v>
      </c>
      <c r="U70" s="29">
        <f>IFERROR(VLOOKUP(E70,Surp1!$B$1:$C$161,2,0),0)</f>
        <v>0</v>
      </c>
      <c r="V70" s="29">
        <f>IFERROR(VLOOKUP(G70,Surp2!$B$1:$C$161,2,0),0)</f>
        <v>0</v>
      </c>
      <c r="W70" s="29">
        <f>IFERROR(VLOOKUP(I70,Surp3!$B$1:$C$161,2,0),0)</f>
        <v>0</v>
      </c>
      <c r="X70" s="29">
        <f>IFERROR(VLOOKUP(K70,Surp4!$B$1:$C$161,2,0),0)</f>
        <v>168.237616</v>
      </c>
      <c r="Y70" s="29">
        <f>IFERROR(VLOOKUP(M70,Surp5!$B$1:$C$161,2,0),0)</f>
        <v>147.2549518</v>
      </c>
      <c r="Z70" s="29">
        <f>IFERROR(VLOOKUP(O70,Surp6!$B$1:$C$161,2,0),0)</f>
        <v>46.36857931</v>
      </c>
      <c r="AA70" s="29">
        <f>IFERROR(VLOOKUP(Q70,Surp7!$B$1:$C$161,2,0),0)</f>
        <v>0</v>
      </c>
      <c r="AB70" s="29">
        <f>IFERROR(VLOOKUP(S70,Surp8!$B$1:$C$161,2,0),0)</f>
        <v>0</v>
      </c>
    </row>
    <row r="71">
      <c r="A71" s="7">
        <v>70.0</v>
      </c>
      <c r="B71" s="25" t="s">
        <v>72</v>
      </c>
      <c r="C71" s="26">
        <f t="shared" si="1"/>
        <v>340.1104899</v>
      </c>
      <c r="D71" s="27"/>
      <c r="E71" s="28">
        <f>IFERROR(VLOOKUP($B71,Surp1!$A$1:$B$161,2,0),0)</f>
        <v>21</v>
      </c>
      <c r="F71" s="29">
        <f>IFERROR(VLOOKUP(E71,Surp1!$B$1:$C$161,2,0),0)</f>
        <v>201.2042474</v>
      </c>
      <c r="G71" s="28">
        <f>IFERROR(VLOOKUP($B71,Surp2!$A$1:$B$161,2,0),0)</f>
        <v>0</v>
      </c>
      <c r="H71" s="29">
        <f>IFERROR(VLOOKUP(G71,Surp2!$B$1:$C$161,2,0),0)</f>
        <v>0</v>
      </c>
      <c r="I71" s="28">
        <f>IFERROR(VLOOKUP($B71,Surp3!$A$1:$B$161,2,0),0)</f>
        <v>26</v>
      </c>
      <c r="J71" s="29">
        <f>IFERROR(VLOOKUP(I71,Surp3!$B$1:$C$161,2,0),0)</f>
        <v>138.9062426</v>
      </c>
      <c r="K71" s="28">
        <f>IFERROR(VLOOKUP($B71,Surp4!$A$1:$B$161,2,0),0)</f>
        <v>0</v>
      </c>
      <c r="L71" s="29">
        <f>IFERROR(VLOOKUP(K71,Surp4!$B$1:$C$161,2,0),0)</f>
        <v>0</v>
      </c>
      <c r="M71" s="28">
        <f>IFERROR(VLOOKUP($B71,Surp5!$A$1:$B$161,2,0),0)</f>
        <v>0</v>
      </c>
      <c r="N71" s="29">
        <f>IFERROR(VLOOKUP(M71,Surp5!$B$1:$C$161,2,0),0)</f>
        <v>0</v>
      </c>
      <c r="O71" s="28">
        <f>IFERROR(VLOOKUP($B71,Surp6!$A$1:$B$161,2,0),0)</f>
        <v>0</v>
      </c>
      <c r="P71" s="29">
        <f>IFERROR(VLOOKUP(O71,Surp6!$B$1:$C$161,2,0),0)</f>
        <v>0</v>
      </c>
      <c r="Q71" s="28">
        <f>IFERROR(VLOOKUP($B71,Surp7!$A$1:$B$161,2,0),0)</f>
        <v>0</v>
      </c>
      <c r="R71" s="29">
        <f>IFERROR(VLOOKUP(Q71,Surp7!$B$1:$C$161,2,0),0)</f>
        <v>0</v>
      </c>
      <c r="S71" s="28">
        <f>IFERROR(VLOOKUP($B71,Surp8!$A$1:$B$161,2,0),0)</f>
        <v>0</v>
      </c>
      <c r="T71" s="29">
        <f>IFERROR(VLOOKUP(S71,Surp8!$B$1:$C$161,2,0),0)</f>
        <v>0</v>
      </c>
      <c r="U71" s="29">
        <f>IFERROR(VLOOKUP(E71,Surp1!$B$1:$C$161,2,0),0)</f>
        <v>201.2042474</v>
      </c>
      <c r="V71" s="29">
        <f>IFERROR(VLOOKUP(G71,Surp2!$B$1:$C$161,2,0),0)</f>
        <v>0</v>
      </c>
      <c r="W71" s="29">
        <f>IFERROR(VLOOKUP(I71,Surp3!$B$1:$C$161,2,0),0)</f>
        <v>138.9062426</v>
      </c>
      <c r="X71" s="29">
        <f>IFERROR(VLOOKUP(K71,Surp4!$B$1:$C$161,2,0),0)</f>
        <v>0</v>
      </c>
      <c r="Y71" s="29">
        <f>IFERROR(VLOOKUP(M71,Surp5!$B$1:$C$161,2,0),0)</f>
        <v>0</v>
      </c>
      <c r="Z71" s="29">
        <f>IFERROR(VLOOKUP(O71,Surp6!$B$1:$C$161,2,0),0)</f>
        <v>0</v>
      </c>
      <c r="AA71" s="29">
        <f>IFERROR(VLOOKUP(Q71,Surp7!$B$1:$C$161,2,0),0)</f>
        <v>0</v>
      </c>
      <c r="AB71" s="29">
        <f>IFERROR(VLOOKUP(S71,Surp8!$B$1:$C$161,2,0),0)</f>
        <v>0</v>
      </c>
    </row>
    <row r="72">
      <c r="A72" s="7">
        <v>71.0</v>
      </c>
      <c r="B72" s="25" t="s">
        <v>171</v>
      </c>
      <c r="C72" s="26">
        <f t="shared" si="1"/>
        <v>338.3960929</v>
      </c>
      <c r="D72" s="27"/>
      <c r="E72" s="28">
        <f>IFERROR(VLOOKUP($B72,Surp1!$A$1:$B$161,2,0),0)</f>
        <v>32</v>
      </c>
      <c r="F72" s="29">
        <f>IFERROR(VLOOKUP(E72,Surp1!$B$1:$C$161,2,0),0)</f>
        <v>120.7294478</v>
      </c>
      <c r="G72" s="28">
        <f>IFERROR(VLOOKUP($B72,Surp2!$A$1:$B$161,2,0),0)</f>
        <v>0</v>
      </c>
      <c r="H72" s="29">
        <f>IFERROR(VLOOKUP(G72,Surp2!$B$1:$C$161,2,0),0)</f>
        <v>0</v>
      </c>
      <c r="I72" s="28">
        <f>IFERROR(VLOOKUP($B72,Surp3!$A$1:$B$161,2,0),0)</f>
        <v>17</v>
      </c>
      <c r="J72" s="29">
        <f>IFERROR(VLOOKUP(I72,Surp3!$B$1:$C$161,2,0),0)</f>
        <v>217.6666451</v>
      </c>
      <c r="K72" s="28">
        <f>IFERROR(VLOOKUP($B72,Surp4!$A$1:$B$161,2,0),0)</f>
        <v>0</v>
      </c>
      <c r="L72" s="29">
        <f>IFERROR(VLOOKUP(K72,Surp4!$B$1:$C$161,2,0),0)</f>
        <v>0</v>
      </c>
      <c r="M72" s="28">
        <f>IFERROR(VLOOKUP($B72,Surp5!$A$1:$B$161,2,0),0)</f>
        <v>0</v>
      </c>
      <c r="N72" s="29">
        <f>IFERROR(VLOOKUP(M72,Surp5!$B$1:$C$161,2,0),0)</f>
        <v>0</v>
      </c>
      <c r="O72" s="28">
        <f>IFERROR(VLOOKUP($B72,Surp6!$A$1:$B$161,2,0),0)</f>
        <v>0</v>
      </c>
      <c r="P72" s="29">
        <f>IFERROR(VLOOKUP(O72,Surp6!$B$1:$C$161,2,0),0)</f>
        <v>0</v>
      </c>
      <c r="Q72" s="28">
        <f>IFERROR(VLOOKUP($B72,Surp7!$A$1:$B$161,2,0),0)</f>
        <v>0</v>
      </c>
      <c r="R72" s="29">
        <f>IFERROR(VLOOKUP(Q72,Surp7!$B$1:$C$161,2,0),0)</f>
        <v>0</v>
      </c>
      <c r="S72" s="28">
        <f>IFERROR(VLOOKUP($B72,Surp8!$A$1:$B$161,2,0),0)</f>
        <v>0</v>
      </c>
      <c r="T72" s="29">
        <f>IFERROR(VLOOKUP(S72,Surp8!$B$1:$C$161,2,0),0)</f>
        <v>0</v>
      </c>
      <c r="U72" s="29">
        <f>IFERROR(VLOOKUP(E72,Surp1!$B$1:$C$161,2,0),0)</f>
        <v>120.7294478</v>
      </c>
      <c r="V72" s="29">
        <f>IFERROR(VLOOKUP(G72,Surp2!$B$1:$C$161,2,0),0)</f>
        <v>0</v>
      </c>
      <c r="W72" s="29">
        <f>IFERROR(VLOOKUP(I72,Surp3!$B$1:$C$161,2,0),0)</f>
        <v>217.6666451</v>
      </c>
      <c r="X72" s="29">
        <f>IFERROR(VLOOKUP(K72,Surp4!$B$1:$C$161,2,0),0)</f>
        <v>0</v>
      </c>
      <c r="Y72" s="29">
        <f>IFERROR(VLOOKUP(M72,Surp5!$B$1:$C$161,2,0),0)</f>
        <v>0</v>
      </c>
      <c r="Z72" s="29">
        <f>IFERROR(VLOOKUP(O72,Surp6!$B$1:$C$161,2,0),0)</f>
        <v>0</v>
      </c>
      <c r="AA72" s="29">
        <f>IFERROR(VLOOKUP(Q72,Surp7!$B$1:$C$161,2,0),0)</f>
        <v>0</v>
      </c>
      <c r="AB72" s="29">
        <f>IFERROR(VLOOKUP(S72,Surp8!$B$1:$C$161,2,0),0)</f>
        <v>0</v>
      </c>
    </row>
    <row r="73">
      <c r="A73" s="7">
        <v>72.0</v>
      </c>
      <c r="B73" s="12" t="s">
        <v>69</v>
      </c>
      <c r="C73" s="26">
        <f t="shared" si="1"/>
        <v>318.6502934</v>
      </c>
      <c r="D73" s="27"/>
      <c r="E73" s="28">
        <f>IFERROR(VLOOKUP($B73,Surp1!$A$1:$B$161,2,0),0)</f>
        <v>50</v>
      </c>
      <c r="F73" s="29">
        <f>IFERROR(VLOOKUP(E73,Surp1!$B$1:$C$161,2,0),0)</f>
        <v>19.63340016</v>
      </c>
      <c r="G73" s="28">
        <f>IFERROR(VLOOKUP($B73,Surp2!$A$1:$B$161,2,0),0)</f>
        <v>29</v>
      </c>
      <c r="H73" s="29">
        <f>IFERROR(VLOOKUP(G73,Surp2!$B$1:$C$161,2,0),0)</f>
        <v>136.8920376</v>
      </c>
      <c r="I73" s="28">
        <f>IFERROR(VLOOKUP($B73,Surp3!$A$1:$B$161,2,0),0)</f>
        <v>0</v>
      </c>
      <c r="J73" s="29">
        <f>IFERROR(VLOOKUP(I73,Surp3!$B$1:$C$161,2,0),0)</f>
        <v>0</v>
      </c>
      <c r="K73" s="28">
        <f>IFERROR(VLOOKUP($B73,Surp4!$A$1:$B$161,2,0),0)</f>
        <v>0</v>
      </c>
      <c r="L73" s="29">
        <f>IFERROR(VLOOKUP(K73,Surp4!$B$1:$C$161,2,0),0)</f>
        <v>0</v>
      </c>
      <c r="M73" s="28">
        <f>IFERROR(VLOOKUP($B73,Surp5!$A$1:$B$161,2,0),0)</f>
        <v>25</v>
      </c>
      <c r="N73" s="29">
        <f>IFERROR(VLOOKUP(M73,Surp5!$B$1:$C$161,2,0),0)</f>
        <v>162.1248556</v>
      </c>
      <c r="O73" s="28">
        <f>IFERROR(VLOOKUP($B73,Surp6!$A$1:$B$161,2,0),0)</f>
        <v>0</v>
      </c>
      <c r="P73" s="29">
        <f>IFERROR(VLOOKUP(O73,Surp6!$B$1:$C$161,2,0),0)</f>
        <v>0</v>
      </c>
      <c r="Q73" s="28">
        <f>IFERROR(VLOOKUP($B73,Surp7!$A$1:$B$161,2,0),0)</f>
        <v>0</v>
      </c>
      <c r="R73" s="29">
        <f>IFERROR(VLOOKUP(Q73,Surp7!$B$1:$C$161,2,0),0)</f>
        <v>0</v>
      </c>
      <c r="S73" s="28">
        <f>IFERROR(VLOOKUP($B73,Surp8!$A$1:$B$161,2,0),0)</f>
        <v>0</v>
      </c>
      <c r="T73" s="29">
        <f>IFERROR(VLOOKUP(S73,Surp8!$B$1:$C$161,2,0),0)</f>
        <v>0</v>
      </c>
      <c r="U73" s="29">
        <f>IFERROR(VLOOKUP(E73,Surp1!$B$1:$C$161,2,0),0)</f>
        <v>19.63340016</v>
      </c>
      <c r="V73" s="29">
        <f>IFERROR(VLOOKUP(G73,Surp2!$B$1:$C$161,2,0),0)</f>
        <v>136.8920376</v>
      </c>
      <c r="W73" s="29">
        <f>IFERROR(VLOOKUP(I73,Surp3!$B$1:$C$161,2,0),0)</f>
        <v>0</v>
      </c>
      <c r="X73" s="29">
        <f>IFERROR(VLOOKUP(K73,Surp4!$B$1:$C$161,2,0),0)</f>
        <v>0</v>
      </c>
      <c r="Y73" s="29">
        <f>IFERROR(VLOOKUP(M73,Surp5!$B$1:$C$161,2,0),0)</f>
        <v>162.1248556</v>
      </c>
      <c r="Z73" s="29">
        <f>IFERROR(VLOOKUP(O73,Surp6!$B$1:$C$161,2,0),0)</f>
        <v>0</v>
      </c>
      <c r="AA73" s="29">
        <f>IFERROR(VLOOKUP(Q73,Surp7!$B$1:$C$161,2,0),0)</f>
        <v>0</v>
      </c>
      <c r="AB73" s="29">
        <f>IFERROR(VLOOKUP(S73,Surp8!$B$1:$C$161,2,0),0)</f>
        <v>0</v>
      </c>
    </row>
    <row r="74">
      <c r="A74" s="7">
        <v>73.0</v>
      </c>
      <c r="B74" s="30" t="s">
        <v>73</v>
      </c>
      <c r="C74" s="26">
        <f t="shared" si="1"/>
        <v>309.6111489</v>
      </c>
      <c r="D74" s="27"/>
      <c r="E74" s="28">
        <f>IFERROR(VLOOKUP($B74,Surp1!$A$1:$B$161,2,0),0)</f>
        <v>0</v>
      </c>
      <c r="F74" s="29">
        <f>IFERROR(VLOOKUP(E74,Surp1!$B$1:$C$161,2,0),0)</f>
        <v>0</v>
      </c>
      <c r="G74" s="28">
        <f>IFERROR(VLOOKUP($B74,Surp2!$A$1:$B$161,2,0),0)</f>
        <v>19</v>
      </c>
      <c r="H74" s="29">
        <f>IFERROR(VLOOKUP(G74,Surp2!$B$1:$C$161,2,0),0)</f>
        <v>215.5544349</v>
      </c>
      <c r="I74" s="28">
        <f>IFERROR(VLOOKUP($B74,Surp3!$A$1:$B$161,2,0),0)</f>
        <v>0</v>
      </c>
      <c r="J74" s="29">
        <f>IFERROR(VLOOKUP(I74,Surp3!$B$1:$C$161,2,0),0)</f>
        <v>0</v>
      </c>
      <c r="K74" s="28">
        <f>IFERROR(VLOOKUP($B74,Surp4!$A$1:$B$161,2,0),0)</f>
        <v>39</v>
      </c>
      <c r="L74" s="29">
        <f>IFERROR(VLOOKUP(K74,Surp4!$B$1:$C$161,2,0),0)</f>
        <v>94.056714</v>
      </c>
      <c r="M74" s="28">
        <f>IFERROR(VLOOKUP($B74,Surp5!$A$1:$B$161,2,0),0)</f>
        <v>0</v>
      </c>
      <c r="N74" s="29">
        <f>IFERROR(VLOOKUP(M74,Surp5!$B$1:$C$161,2,0),0)</f>
        <v>0</v>
      </c>
      <c r="O74" s="28">
        <f>IFERROR(VLOOKUP($B74,Surp6!$A$1:$B$161,2,0),0)</f>
        <v>0</v>
      </c>
      <c r="P74" s="29">
        <f>IFERROR(VLOOKUP(O74,Surp6!$B$1:$C$161,2,0),0)</f>
        <v>0</v>
      </c>
      <c r="Q74" s="28">
        <f>IFERROR(VLOOKUP($B74,Surp7!$A$1:$B$161,2,0),0)</f>
        <v>0</v>
      </c>
      <c r="R74" s="29">
        <f>IFERROR(VLOOKUP(Q74,Surp7!$B$1:$C$161,2,0),0)</f>
        <v>0</v>
      </c>
      <c r="S74" s="28">
        <f>IFERROR(VLOOKUP($B74,Surp8!$A$1:$B$161,2,0),0)</f>
        <v>0</v>
      </c>
      <c r="T74" s="29">
        <f>IFERROR(VLOOKUP(S74,Surp8!$B$1:$C$161,2,0),0)</f>
        <v>0</v>
      </c>
      <c r="U74" s="29">
        <f>IFERROR(VLOOKUP(E74,Surp1!$B$1:$C$161,2,0),0)</f>
        <v>0</v>
      </c>
      <c r="V74" s="29">
        <f>IFERROR(VLOOKUP(G74,Surp2!$B$1:$C$161,2,0),0)</f>
        <v>215.5544349</v>
      </c>
      <c r="W74" s="29">
        <f>IFERROR(VLOOKUP(I74,Surp3!$B$1:$C$161,2,0),0)</f>
        <v>0</v>
      </c>
      <c r="X74" s="29">
        <f>IFERROR(VLOOKUP(K74,Surp4!$B$1:$C$161,2,0),0)</f>
        <v>94.056714</v>
      </c>
      <c r="Y74" s="29">
        <f>IFERROR(VLOOKUP(M74,Surp5!$B$1:$C$161,2,0),0)</f>
        <v>0</v>
      </c>
      <c r="Z74" s="29">
        <f>IFERROR(VLOOKUP(O74,Surp6!$B$1:$C$161,2,0),0)</f>
        <v>0</v>
      </c>
      <c r="AA74" s="29">
        <f>IFERROR(VLOOKUP(Q74,Surp7!$B$1:$C$161,2,0),0)</f>
        <v>0</v>
      </c>
      <c r="AB74" s="29">
        <f>IFERROR(VLOOKUP(S74,Surp8!$B$1:$C$161,2,0),0)</f>
        <v>0</v>
      </c>
    </row>
    <row r="75">
      <c r="A75" s="7">
        <v>74.0</v>
      </c>
      <c r="B75" s="35" t="s">
        <v>74</v>
      </c>
      <c r="C75" s="26">
        <f t="shared" si="1"/>
        <v>260.9112984</v>
      </c>
      <c r="D75" s="27"/>
      <c r="E75" s="28">
        <f>IFERROR(VLOOKUP($B75,Surp1!$A$1:$B$161,2,0),0)</f>
        <v>0</v>
      </c>
      <c r="F75" s="29">
        <f>IFERROR(VLOOKUP(E75,Surp1!$B$1:$C$161,2,0),0)</f>
        <v>0</v>
      </c>
      <c r="G75" s="28">
        <f>IFERROR(VLOOKUP($B75,Surp2!$A$1:$B$161,2,0),0)</f>
        <v>0</v>
      </c>
      <c r="H75" s="29">
        <f>IFERROR(VLOOKUP(G75,Surp2!$B$1:$C$161,2,0),0)</f>
        <v>0</v>
      </c>
      <c r="I75" s="28">
        <f>IFERROR(VLOOKUP($B75,Surp3!$A$1:$B$161,2,0),0)</f>
        <v>0</v>
      </c>
      <c r="J75" s="29">
        <f>IFERROR(VLOOKUP(I75,Surp3!$B$1:$C$161,2,0),0)</f>
        <v>0</v>
      </c>
      <c r="K75" s="28">
        <f>IFERROR(VLOOKUP($B75,Surp4!$A$1:$B$161,2,0),0)</f>
        <v>30</v>
      </c>
      <c r="L75" s="29">
        <f>IFERROR(VLOOKUP(K75,Surp4!$B$1:$C$161,2,0),0)</f>
        <v>148.0062552</v>
      </c>
      <c r="M75" s="28">
        <f>IFERROR(VLOOKUP($B75,Surp5!$A$1:$B$161,2,0),0)</f>
        <v>32</v>
      </c>
      <c r="N75" s="29">
        <f>IFERROR(VLOOKUP(M75,Surp5!$B$1:$C$161,2,0),0)</f>
        <v>112.9050432</v>
      </c>
      <c r="O75" s="28">
        <f>IFERROR(VLOOKUP($B75,Surp6!$A$1:$B$161,2,0),0)</f>
        <v>0</v>
      </c>
      <c r="P75" s="29">
        <f>IFERROR(VLOOKUP(O75,Surp6!$B$1:$C$161,2,0),0)</f>
        <v>0</v>
      </c>
      <c r="Q75" s="28">
        <f>IFERROR(VLOOKUP($B75,Surp7!$A$1:$B$161,2,0),0)</f>
        <v>0</v>
      </c>
      <c r="R75" s="29">
        <f>IFERROR(VLOOKUP(Q75,Surp7!$B$1:$C$161,2,0),0)</f>
        <v>0</v>
      </c>
      <c r="S75" s="28">
        <f>IFERROR(VLOOKUP($B75,Surp8!$A$1:$B$161,2,0),0)</f>
        <v>0</v>
      </c>
      <c r="T75" s="29">
        <f>IFERROR(VLOOKUP(S75,Surp8!$B$1:$C$161,2,0),0)</f>
        <v>0</v>
      </c>
      <c r="U75" s="29">
        <f>IFERROR(VLOOKUP(E75,Surp1!$B$1:$C$161,2,0),0)</f>
        <v>0</v>
      </c>
      <c r="V75" s="29">
        <f>IFERROR(VLOOKUP(G75,Surp2!$B$1:$C$161,2,0),0)</f>
        <v>0</v>
      </c>
      <c r="W75" s="29">
        <f>IFERROR(VLOOKUP(I75,Surp3!$B$1:$C$161,2,0),0)</f>
        <v>0</v>
      </c>
      <c r="X75" s="29">
        <f>IFERROR(VLOOKUP(K75,Surp4!$B$1:$C$161,2,0),0)</f>
        <v>148.0062552</v>
      </c>
      <c r="Y75" s="29">
        <f>IFERROR(VLOOKUP(M75,Surp5!$B$1:$C$161,2,0),0)</f>
        <v>112.9050432</v>
      </c>
      <c r="Z75" s="29">
        <f>IFERROR(VLOOKUP(O75,Surp6!$B$1:$C$161,2,0),0)</f>
        <v>0</v>
      </c>
      <c r="AA75" s="29">
        <f>IFERROR(VLOOKUP(Q75,Surp7!$B$1:$C$161,2,0),0)</f>
        <v>0</v>
      </c>
      <c r="AB75" s="29">
        <f>IFERROR(VLOOKUP(S75,Surp8!$B$1:$C$161,2,0),0)</f>
        <v>0</v>
      </c>
    </row>
    <row r="76">
      <c r="A76" s="7">
        <v>75.0</v>
      </c>
      <c r="B76" s="40" t="s">
        <v>109</v>
      </c>
      <c r="C76" s="26">
        <f t="shared" si="1"/>
        <v>258.6543701</v>
      </c>
      <c r="D76" s="27"/>
      <c r="E76" s="28">
        <f>IFERROR(VLOOKUP($B76,Surp1!$A$1:$B$161,2,0),0)</f>
        <v>15</v>
      </c>
      <c r="F76" s="29">
        <f>IFERROR(VLOOKUP(E76,Surp1!$B$1:$C$161,2,0),0)</f>
        <v>258.6543701</v>
      </c>
      <c r="G76" s="28">
        <f>IFERROR(VLOOKUP($B76,Surp2!$A$1:$B$161,2,0),0)</f>
        <v>0</v>
      </c>
      <c r="H76" s="29">
        <f>IFERROR(VLOOKUP(G76,Surp2!$B$1:$C$161,2,0),0)</f>
        <v>0</v>
      </c>
      <c r="I76" s="28">
        <f>IFERROR(VLOOKUP($B76,Surp3!$A$1:$B$161,2,0),0)</f>
        <v>0</v>
      </c>
      <c r="J76" s="29">
        <f>IFERROR(VLOOKUP(I76,Surp3!$B$1:$C$161,2,0),0)</f>
        <v>0</v>
      </c>
      <c r="K76" s="28">
        <f>IFERROR(VLOOKUP($B76,Surp4!$A$1:$B$161,2,0),0)</f>
        <v>0</v>
      </c>
      <c r="L76" s="29">
        <f>IFERROR(VLOOKUP(K76,Surp4!$B$1:$C$161,2,0),0)</f>
        <v>0</v>
      </c>
      <c r="M76" s="28">
        <f>IFERROR(VLOOKUP($B76,Surp5!$A$1:$B$161,2,0),0)</f>
        <v>0</v>
      </c>
      <c r="N76" s="29">
        <f>IFERROR(VLOOKUP(M76,Surp5!$B$1:$C$161,2,0),0)</f>
        <v>0</v>
      </c>
      <c r="O76" s="28">
        <f>IFERROR(VLOOKUP($B76,Surp6!$A$1:$B$161,2,0),0)</f>
        <v>0</v>
      </c>
      <c r="P76" s="29">
        <f>IFERROR(VLOOKUP(O76,Surp6!$B$1:$C$161,2,0),0)</f>
        <v>0</v>
      </c>
      <c r="Q76" s="28">
        <f>IFERROR(VLOOKUP($B76,Surp7!$A$1:$B$161,2,0),0)</f>
        <v>0</v>
      </c>
      <c r="R76" s="29">
        <f>IFERROR(VLOOKUP(Q76,Surp7!$B$1:$C$161,2,0),0)</f>
        <v>0</v>
      </c>
      <c r="S76" s="28">
        <f>IFERROR(VLOOKUP($B76,Surp8!$A$1:$B$161,2,0),0)</f>
        <v>0</v>
      </c>
      <c r="T76" s="29">
        <f>IFERROR(VLOOKUP(S76,Surp8!$B$1:$C$161,2,0),0)</f>
        <v>0</v>
      </c>
      <c r="U76" s="29">
        <f>IFERROR(VLOOKUP(E76,Surp1!$B$1:$C$161,2,0),0)</f>
        <v>258.6543701</v>
      </c>
      <c r="V76" s="29">
        <f>IFERROR(VLOOKUP(G76,Surp2!$B$1:$C$161,2,0),0)</f>
        <v>0</v>
      </c>
      <c r="W76" s="29">
        <f>IFERROR(VLOOKUP(I76,Surp3!$B$1:$C$161,2,0),0)</f>
        <v>0</v>
      </c>
      <c r="X76" s="29">
        <f>IFERROR(VLOOKUP(K76,Surp4!$B$1:$C$161,2,0),0)</f>
        <v>0</v>
      </c>
      <c r="Y76" s="29">
        <f>IFERROR(VLOOKUP(M76,Surp5!$B$1:$C$161,2,0),0)</f>
        <v>0</v>
      </c>
      <c r="Z76" s="29">
        <f>IFERROR(VLOOKUP(O76,Surp6!$B$1:$C$161,2,0),0)</f>
        <v>0</v>
      </c>
      <c r="AA76" s="29">
        <f>IFERROR(VLOOKUP(Q76,Surp7!$B$1:$C$161,2,0),0)</f>
        <v>0</v>
      </c>
      <c r="AB76" s="29">
        <f>IFERROR(VLOOKUP(S76,Surp8!$B$1:$C$161,2,0),0)</f>
        <v>0</v>
      </c>
    </row>
    <row r="77">
      <c r="A77" s="7">
        <v>76.0</v>
      </c>
      <c r="B77" s="30" t="s">
        <v>110</v>
      </c>
      <c r="C77" s="26">
        <f t="shared" si="1"/>
        <v>239.074659</v>
      </c>
      <c r="D77" s="27"/>
      <c r="E77" s="28">
        <f>IFERROR(VLOOKUP($B77,Surp1!$A$1:$B$161,2,0),0)</f>
        <v>0</v>
      </c>
      <c r="F77" s="29">
        <f>IFERROR(VLOOKUP(E77,Surp1!$B$1:$C$161,2,0),0)</f>
        <v>0</v>
      </c>
      <c r="G77" s="28">
        <f>IFERROR(VLOOKUP($B77,Surp2!$A$1:$B$161,2,0),0)</f>
        <v>0</v>
      </c>
      <c r="H77" s="29">
        <f>IFERROR(VLOOKUP(G77,Surp2!$B$1:$C$161,2,0),0)</f>
        <v>0</v>
      </c>
      <c r="I77" s="28">
        <f>IFERROR(VLOOKUP($B77,Surp3!$A$1:$B$161,2,0),0)</f>
        <v>15</v>
      </c>
      <c r="J77" s="29">
        <f>IFERROR(VLOOKUP(I77,Surp3!$B$1:$C$161,2,0),0)</f>
        <v>239.074659</v>
      </c>
      <c r="K77" s="28">
        <f>IFERROR(VLOOKUP($B77,Surp4!$A$1:$B$161,2,0),0)</f>
        <v>0</v>
      </c>
      <c r="L77" s="29">
        <f>IFERROR(VLOOKUP(K77,Surp4!$B$1:$C$161,2,0),0)</f>
        <v>0</v>
      </c>
      <c r="M77" s="28">
        <f>IFERROR(VLOOKUP($B77,Surp5!$A$1:$B$161,2,0),0)</f>
        <v>0</v>
      </c>
      <c r="N77" s="29">
        <f>IFERROR(VLOOKUP(M77,Surp5!$B$1:$C$161,2,0),0)</f>
        <v>0</v>
      </c>
      <c r="O77" s="28">
        <f>IFERROR(VLOOKUP($B77,Surp6!$A$1:$B$161,2,0),0)</f>
        <v>0</v>
      </c>
      <c r="P77" s="29">
        <f>IFERROR(VLOOKUP(O77,Surp6!$B$1:$C$161,2,0),0)</f>
        <v>0</v>
      </c>
      <c r="Q77" s="28">
        <f>IFERROR(VLOOKUP($B77,Surp7!$A$1:$B$161,2,0),0)</f>
        <v>0</v>
      </c>
      <c r="R77" s="29">
        <f>IFERROR(VLOOKUP(Q77,Surp7!$B$1:$C$161,2,0),0)</f>
        <v>0</v>
      </c>
      <c r="S77" s="28">
        <f>IFERROR(VLOOKUP($B77,Surp8!$A$1:$B$161,2,0),0)</f>
        <v>0</v>
      </c>
      <c r="T77" s="29">
        <f>IFERROR(VLOOKUP(S77,Surp8!$B$1:$C$161,2,0),0)</f>
        <v>0</v>
      </c>
      <c r="U77" s="29">
        <f>IFERROR(VLOOKUP(E77,Surp1!$B$1:$C$161,2,0),0)</f>
        <v>0</v>
      </c>
      <c r="V77" s="29">
        <f>IFERROR(VLOOKUP(G77,Surp2!$B$1:$C$161,2,0),0)</f>
        <v>0</v>
      </c>
      <c r="W77" s="29">
        <f>IFERROR(VLOOKUP(I77,Surp3!$B$1:$C$161,2,0),0)</f>
        <v>239.074659</v>
      </c>
      <c r="X77" s="29">
        <f>IFERROR(VLOOKUP(K77,Surp4!$B$1:$C$161,2,0),0)</f>
        <v>0</v>
      </c>
      <c r="Y77" s="29">
        <f>IFERROR(VLOOKUP(M77,Surp5!$B$1:$C$161,2,0),0)</f>
        <v>0</v>
      </c>
      <c r="Z77" s="29">
        <f>IFERROR(VLOOKUP(O77,Surp6!$B$1:$C$161,2,0),0)</f>
        <v>0</v>
      </c>
      <c r="AA77" s="29">
        <f>IFERROR(VLOOKUP(Q77,Surp7!$B$1:$C$161,2,0),0)</f>
        <v>0</v>
      </c>
      <c r="AB77" s="29">
        <f>IFERROR(VLOOKUP(S77,Surp8!$B$1:$C$161,2,0),0)</f>
        <v>0</v>
      </c>
    </row>
    <row r="78">
      <c r="A78" s="7">
        <v>77.0</v>
      </c>
      <c r="B78" s="40" t="s">
        <v>111</v>
      </c>
      <c r="C78" s="26">
        <f t="shared" si="1"/>
        <v>237.8304852</v>
      </c>
      <c r="D78" s="27"/>
      <c r="E78" s="28">
        <f>IFERROR(VLOOKUP($B78,Surp1!$A$1:$B$161,2,0),0)</f>
        <v>17</v>
      </c>
      <c r="F78" s="29">
        <f>IFERROR(VLOOKUP(E78,Surp1!$B$1:$C$161,2,0),0)</f>
        <v>237.8304852</v>
      </c>
      <c r="G78" s="28">
        <f>IFERROR(VLOOKUP($B78,Surp2!$A$1:$B$161,2,0),0)</f>
        <v>0</v>
      </c>
      <c r="H78" s="29">
        <f>IFERROR(VLOOKUP(G78,Surp2!$B$1:$C$161,2,0),0)</f>
        <v>0</v>
      </c>
      <c r="I78" s="28">
        <f>IFERROR(VLOOKUP($B78,Surp3!$A$1:$B$161,2,0),0)</f>
        <v>0</v>
      </c>
      <c r="J78" s="29">
        <f>IFERROR(VLOOKUP(I78,Surp3!$B$1:$C$161,2,0),0)</f>
        <v>0</v>
      </c>
      <c r="K78" s="28">
        <f>IFERROR(VLOOKUP($B78,Surp4!$A$1:$B$161,2,0),0)</f>
        <v>0</v>
      </c>
      <c r="L78" s="29">
        <f>IFERROR(VLOOKUP(K78,Surp4!$B$1:$C$161,2,0),0)</f>
        <v>0</v>
      </c>
      <c r="M78" s="28">
        <f>IFERROR(VLOOKUP($B78,Surp5!$A$1:$B$161,2,0),0)</f>
        <v>0</v>
      </c>
      <c r="N78" s="29">
        <f>IFERROR(VLOOKUP(M78,Surp5!$B$1:$C$161,2,0),0)</f>
        <v>0</v>
      </c>
      <c r="O78" s="28">
        <f>IFERROR(VLOOKUP($B78,Surp6!$A$1:$B$161,2,0),0)</f>
        <v>0</v>
      </c>
      <c r="P78" s="29">
        <f>IFERROR(VLOOKUP(O78,Surp6!$B$1:$C$161,2,0),0)</f>
        <v>0</v>
      </c>
      <c r="Q78" s="28">
        <f>IFERROR(VLOOKUP($B78,Surp7!$A$1:$B$161,2,0),0)</f>
        <v>0</v>
      </c>
      <c r="R78" s="29">
        <f>IFERROR(VLOOKUP(Q78,Surp7!$B$1:$C$161,2,0),0)</f>
        <v>0</v>
      </c>
      <c r="S78" s="28">
        <f>IFERROR(VLOOKUP($B78,Surp8!$A$1:$B$161,2,0),0)</f>
        <v>0</v>
      </c>
      <c r="T78" s="29">
        <f>IFERROR(VLOOKUP(S78,Surp8!$B$1:$C$161,2,0),0)</f>
        <v>0</v>
      </c>
      <c r="U78" s="29">
        <f>IFERROR(VLOOKUP(E78,Surp1!$B$1:$C$161,2,0),0)</f>
        <v>237.8304852</v>
      </c>
      <c r="V78" s="29">
        <f>IFERROR(VLOOKUP(G78,Surp2!$B$1:$C$161,2,0),0)</f>
        <v>0</v>
      </c>
      <c r="W78" s="29">
        <f>IFERROR(VLOOKUP(I78,Surp3!$B$1:$C$161,2,0),0)</f>
        <v>0</v>
      </c>
      <c r="X78" s="29">
        <f>IFERROR(VLOOKUP(K78,Surp4!$B$1:$C$161,2,0),0)</f>
        <v>0</v>
      </c>
      <c r="Y78" s="29">
        <f>IFERROR(VLOOKUP(M78,Surp5!$B$1:$C$161,2,0),0)</f>
        <v>0</v>
      </c>
      <c r="Z78" s="29">
        <f>IFERROR(VLOOKUP(O78,Surp6!$B$1:$C$161,2,0),0)</f>
        <v>0</v>
      </c>
      <c r="AA78" s="29">
        <f>IFERROR(VLOOKUP(Q78,Surp7!$B$1:$C$161,2,0),0)</f>
        <v>0</v>
      </c>
      <c r="AB78" s="29">
        <f>IFERROR(VLOOKUP(S78,Surp8!$B$1:$C$161,2,0),0)</f>
        <v>0</v>
      </c>
    </row>
    <row r="79">
      <c r="A79" s="7">
        <v>78.0</v>
      </c>
      <c r="B79" s="35" t="s">
        <v>172</v>
      </c>
      <c r="C79" s="26">
        <f t="shared" si="1"/>
        <v>232.468121</v>
      </c>
      <c r="D79" s="27"/>
      <c r="E79" s="28">
        <f>IFERROR(VLOOKUP($B79,Surp1!$A$1:$B$161,2,0),0)</f>
        <v>0</v>
      </c>
      <c r="F79" s="29">
        <f>IFERROR(VLOOKUP(E79,Surp1!$B$1:$C$161,2,0),0)</f>
        <v>0</v>
      </c>
      <c r="G79" s="28">
        <f>IFERROR(VLOOKUP($B79,Surp2!$A$1:$B$161,2,0),0)</f>
        <v>0</v>
      </c>
      <c r="H79" s="29">
        <f>IFERROR(VLOOKUP(G79,Surp2!$B$1:$C$161,2,0),0)</f>
        <v>0</v>
      </c>
      <c r="I79" s="28">
        <f>IFERROR(VLOOKUP($B79,Surp3!$A$1:$B$161,2,0),0)</f>
        <v>0</v>
      </c>
      <c r="J79" s="29">
        <f>IFERROR(VLOOKUP(I79,Surp3!$B$1:$C$161,2,0),0)</f>
        <v>0</v>
      </c>
      <c r="K79" s="28">
        <f>IFERROR(VLOOKUP($B79,Surp4!$A$1:$B$161,2,0),0)</f>
        <v>0</v>
      </c>
      <c r="L79" s="29">
        <f>IFERROR(VLOOKUP(K79,Surp4!$B$1:$C$161,2,0),0)</f>
        <v>0</v>
      </c>
      <c r="M79" s="28">
        <f>IFERROR(VLOOKUP($B79,Surp5!$A$1:$B$161,2,0),0)</f>
        <v>0</v>
      </c>
      <c r="N79" s="29">
        <f>IFERROR(VLOOKUP(M79,Surp5!$B$1:$C$161,2,0),0)</f>
        <v>0</v>
      </c>
      <c r="O79" s="28">
        <f>IFERROR(VLOOKUP($B79,Surp6!$A$1:$B$161,2,0),0)</f>
        <v>17</v>
      </c>
      <c r="P79" s="29">
        <f>IFERROR(VLOOKUP(O79,Surp6!$B$1:$C$161,2,0),0)</f>
        <v>213.9976375</v>
      </c>
      <c r="Q79" s="28">
        <f>IFERROR(VLOOKUP($B79,Surp7!$A$1:$B$161,2,0),0)</f>
        <v>40</v>
      </c>
      <c r="R79" s="29">
        <f>IFERROR(VLOOKUP(Q79,Surp7!$B$1:$C$161,2,0),0)</f>
        <v>18.47048346</v>
      </c>
      <c r="S79" s="28">
        <f>IFERROR(VLOOKUP($B79,Surp8!$A$1:$B$161,2,0),0)</f>
        <v>0</v>
      </c>
      <c r="T79" s="29">
        <f>IFERROR(VLOOKUP(S79,Surp8!$B$1:$C$161,2,0),0)</f>
        <v>0</v>
      </c>
      <c r="U79" s="29">
        <f>IFERROR(VLOOKUP(E79,Surp1!$B$1:$C$161,2,0),0)</f>
        <v>0</v>
      </c>
      <c r="V79" s="29">
        <f>IFERROR(VLOOKUP(G79,Surp2!$B$1:$C$161,2,0),0)</f>
        <v>0</v>
      </c>
      <c r="W79" s="29">
        <f>IFERROR(VLOOKUP(I79,Surp3!$B$1:$C$161,2,0),0)</f>
        <v>0</v>
      </c>
      <c r="X79" s="29">
        <f>IFERROR(VLOOKUP(K79,Surp4!$B$1:$C$161,2,0),0)</f>
        <v>0</v>
      </c>
      <c r="Y79" s="29">
        <f>IFERROR(VLOOKUP(M79,Surp5!$B$1:$C$161,2,0),0)</f>
        <v>0</v>
      </c>
      <c r="Z79" s="29">
        <f>IFERROR(VLOOKUP(O79,Surp6!$B$1:$C$161,2,0),0)</f>
        <v>213.9976375</v>
      </c>
      <c r="AA79" s="29">
        <f>IFERROR(VLOOKUP(Q79,Surp7!$B$1:$C$161,2,0),0)</f>
        <v>18.47048346</v>
      </c>
      <c r="AB79" s="29">
        <f>IFERROR(VLOOKUP(S79,Surp8!$B$1:$C$161,2,0),0)</f>
        <v>0</v>
      </c>
    </row>
    <row r="80">
      <c r="A80" s="7">
        <v>79.0</v>
      </c>
      <c r="B80" s="30" t="s">
        <v>112</v>
      </c>
      <c r="C80" s="26">
        <f t="shared" si="1"/>
        <v>232.3300393</v>
      </c>
      <c r="D80" s="27"/>
      <c r="E80" s="28">
        <f>IFERROR(VLOOKUP($B80,Surp1!$A$1:$B$161,2,0),0)</f>
        <v>0</v>
      </c>
      <c r="F80" s="29">
        <f>IFERROR(VLOOKUP(E80,Surp1!$B$1:$C$161,2,0),0)</f>
        <v>0</v>
      </c>
      <c r="G80" s="28">
        <f>IFERROR(VLOOKUP($B80,Surp2!$A$1:$B$161,2,0),0)</f>
        <v>0</v>
      </c>
      <c r="H80" s="29">
        <f>IFERROR(VLOOKUP(G80,Surp2!$B$1:$C$161,2,0),0)</f>
        <v>0</v>
      </c>
      <c r="I80" s="28">
        <f>IFERROR(VLOOKUP($B80,Surp3!$A$1:$B$161,2,0),0)</f>
        <v>21</v>
      </c>
      <c r="J80" s="29">
        <f>IFERROR(VLOOKUP(I80,Surp3!$B$1:$C$161,2,0),0)</f>
        <v>179.8255347</v>
      </c>
      <c r="K80" s="28">
        <f>IFERROR(VLOOKUP($B80,Surp4!$A$1:$B$161,2,0),0)</f>
        <v>0</v>
      </c>
      <c r="L80" s="29">
        <f>IFERROR(VLOOKUP(K80,Surp4!$B$1:$C$161,2,0),0)</f>
        <v>0</v>
      </c>
      <c r="M80" s="28">
        <f>IFERROR(VLOOKUP($B80,Surp5!$A$1:$B$161,2,0),0)</f>
        <v>0</v>
      </c>
      <c r="N80" s="29">
        <f>IFERROR(VLOOKUP(M80,Surp5!$B$1:$C$161,2,0),0)</f>
        <v>0</v>
      </c>
      <c r="O80" s="28">
        <f>IFERROR(VLOOKUP($B80,Surp6!$A$1:$B$161,2,0),0)</f>
        <v>38</v>
      </c>
      <c r="P80" s="29">
        <f>IFERROR(VLOOKUP(O80,Surp6!$B$1:$C$161,2,0),0)</f>
        <v>52.50450456</v>
      </c>
      <c r="Q80" s="28">
        <f>IFERROR(VLOOKUP($B80,Surp7!$A$1:$B$161,2,0),0)</f>
        <v>0</v>
      </c>
      <c r="R80" s="29">
        <f>IFERROR(VLOOKUP(Q80,Surp7!$B$1:$C$161,2,0),0)</f>
        <v>0</v>
      </c>
      <c r="S80" s="28">
        <f>IFERROR(VLOOKUP($B80,Surp8!$A$1:$B$161,2,0),0)</f>
        <v>0</v>
      </c>
      <c r="T80" s="29">
        <f>IFERROR(VLOOKUP(S80,Surp8!$B$1:$C$161,2,0),0)</f>
        <v>0</v>
      </c>
      <c r="U80" s="29">
        <f>IFERROR(VLOOKUP(E80,Surp1!$B$1:$C$161,2,0),0)</f>
        <v>0</v>
      </c>
      <c r="V80" s="29">
        <f>IFERROR(VLOOKUP(G80,Surp2!$B$1:$C$161,2,0),0)</f>
        <v>0</v>
      </c>
      <c r="W80" s="29">
        <f>IFERROR(VLOOKUP(I80,Surp3!$B$1:$C$161,2,0),0)</f>
        <v>179.8255347</v>
      </c>
      <c r="X80" s="29">
        <f>IFERROR(VLOOKUP(K80,Surp4!$B$1:$C$161,2,0),0)</f>
        <v>0</v>
      </c>
      <c r="Y80" s="29">
        <f>IFERROR(VLOOKUP(M80,Surp5!$B$1:$C$161,2,0),0)</f>
        <v>0</v>
      </c>
      <c r="Z80" s="29">
        <f>IFERROR(VLOOKUP(O80,Surp6!$B$1:$C$161,2,0),0)</f>
        <v>52.50450456</v>
      </c>
      <c r="AA80" s="29">
        <f>IFERROR(VLOOKUP(Q80,Surp7!$B$1:$C$161,2,0),0)</f>
        <v>0</v>
      </c>
      <c r="AB80" s="29">
        <f>IFERROR(VLOOKUP(S80,Surp8!$B$1:$C$161,2,0),0)</f>
        <v>0</v>
      </c>
    </row>
    <row r="81">
      <c r="A81" s="7">
        <v>80.0</v>
      </c>
      <c r="B81" s="25" t="s">
        <v>103</v>
      </c>
      <c r="C81" s="26">
        <f t="shared" si="1"/>
        <v>228.1194956</v>
      </c>
      <c r="D81" s="27"/>
      <c r="E81" s="28">
        <f>IFERROR(VLOOKUP($B81,Surp1!$A$1:$B$161,2,0),0)</f>
        <v>18</v>
      </c>
      <c r="F81" s="29">
        <f>IFERROR(VLOOKUP(E81,Surp1!$B$1:$C$161,2,0),0)</f>
        <v>228.1194956</v>
      </c>
      <c r="G81" s="28">
        <f>IFERROR(VLOOKUP($B81,Surp2!$A$1:$B$161,2,0),0)</f>
        <v>0</v>
      </c>
      <c r="H81" s="29">
        <f>IFERROR(VLOOKUP(G81,Surp2!$B$1:$C$161,2,0),0)</f>
        <v>0</v>
      </c>
      <c r="I81" s="28">
        <f>IFERROR(VLOOKUP($B81,Surp3!$A$1:$B$161,2,0),0)</f>
        <v>0</v>
      </c>
      <c r="J81" s="29">
        <f>IFERROR(VLOOKUP(I81,Surp3!$B$1:$C$161,2,0),0)</f>
        <v>0</v>
      </c>
      <c r="K81" s="28">
        <f>IFERROR(VLOOKUP($B81,Surp4!$A$1:$B$161,2,0),0)</f>
        <v>0</v>
      </c>
      <c r="L81" s="29">
        <f>IFERROR(VLOOKUP(K81,Surp4!$B$1:$C$161,2,0),0)</f>
        <v>0</v>
      </c>
      <c r="M81" s="28">
        <f>IFERROR(VLOOKUP($B81,Surp5!$A$1:$B$161,2,0),0)</f>
        <v>0</v>
      </c>
      <c r="N81" s="29">
        <f>IFERROR(VLOOKUP(M81,Surp5!$B$1:$C$161,2,0),0)</f>
        <v>0</v>
      </c>
      <c r="O81" s="28">
        <f>IFERROR(VLOOKUP($B81,Surp6!$A$1:$B$161,2,0),0)</f>
        <v>0</v>
      </c>
      <c r="P81" s="29">
        <f>IFERROR(VLOOKUP(O81,Surp6!$B$1:$C$161,2,0),0)</f>
        <v>0</v>
      </c>
      <c r="Q81" s="28">
        <f>IFERROR(VLOOKUP($B81,Surp7!$A$1:$B$161,2,0),0)</f>
        <v>0</v>
      </c>
      <c r="R81" s="29">
        <f>IFERROR(VLOOKUP(Q81,Surp7!$B$1:$C$161,2,0),0)</f>
        <v>0</v>
      </c>
      <c r="S81" s="28">
        <f>IFERROR(VLOOKUP($B81,Surp8!$A$1:$B$161,2,0),0)</f>
        <v>0</v>
      </c>
      <c r="T81" s="29">
        <f>IFERROR(VLOOKUP(S81,Surp8!$B$1:$C$161,2,0),0)</f>
        <v>0</v>
      </c>
      <c r="U81" s="29">
        <f>IFERROR(VLOOKUP(E81,Surp1!$B$1:$C$161,2,0),0)</f>
        <v>228.1194956</v>
      </c>
      <c r="V81" s="29">
        <f>IFERROR(VLOOKUP(G81,Surp2!$B$1:$C$161,2,0),0)</f>
        <v>0</v>
      </c>
      <c r="W81" s="29">
        <f>IFERROR(VLOOKUP(I81,Surp3!$B$1:$C$161,2,0),0)</f>
        <v>0</v>
      </c>
      <c r="X81" s="29">
        <f>IFERROR(VLOOKUP(K81,Surp4!$B$1:$C$161,2,0),0)</f>
        <v>0</v>
      </c>
      <c r="Y81" s="29">
        <f>IFERROR(VLOOKUP(M81,Surp5!$B$1:$C$161,2,0),0)</f>
        <v>0</v>
      </c>
      <c r="Z81" s="29">
        <f>IFERROR(VLOOKUP(O81,Surp6!$B$1:$C$161,2,0),0)</f>
        <v>0</v>
      </c>
      <c r="AA81" s="29">
        <f>IFERROR(VLOOKUP(Q81,Surp7!$B$1:$C$161,2,0),0)</f>
        <v>0</v>
      </c>
      <c r="AB81" s="29">
        <f>IFERROR(VLOOKUP(S81,Surp8!$B$1:$C$161,2,0),0)</f>
        <v>0</v>
      </c>
    </row>
    <row r="82">
      <c r="A82" s="7">
        <v>81.0</v>
      </c>
      <c r="B82" s="30" t="s">
        <v>113</v>
      </c>
      <c r="C82" s="26">
        <f t="shared" si="1"/>
        <v>227.806629</v>
      </c>
      <c r="D82" s="27"/>
      <c r="E82" s="28">
        <f>IFERROR(VLOOKUP($B82,Surp1!$A$1:$B$161,2,0),0)</f>
        <v>0</v>
      </c>
      <c r="F82" s="29">
        <f>IFERROR(VLOOKUP(E82,Surp1!$B$1:$C$161,2,0),0)</f>
        <v>0</v>
      </c>
      <c r="G82" s="28">
        <f>IFERROR(VLOOKUP($B82,Surp2!$A$1:$B$161,2,0),0)</f>
        <v>0</v>
      </c>
      <c r="H82" s="29">
        <f>IFERROR(VLOOKUP(G82,Surp2!$B$1:$C$161,2,0),0)</f>
        <v>0</v>
      </c>
      <c r="I82" s="28">
        <f>IFERROR(VLOOKUP($B82,Surp3!$A$1:$B$161,2,0),0)</f>
        <v>27</v>
      </c>
      <c r="J82" s="29">
        <f>IFERROR(VLOOKUP(I82,Surp3!$B$1:$C$161,2,0),0)</f>
        <v>131.3471862</v>
      </c>
      <c r="K82" s="28">
        <f>IFERROR(VLOOKUP($B82,Surp4!$A$1:$B$161,2,0),0)</f>
        <v>0</v>
      </c>
      <c r="L82" s="29">
        <f>IFERROR(VLOOKUP(K82,Surp4!$B$1:$C$161,2,0),0)</f>
        <v>0</v>
      </c>
      <c r="M82" s="28">
        <f>IFERROR(VLOOKUP($B82,Surp5!$A$1:$B$161,2,0),0)</f>
        <v>0</v>
      </c>
      <c r="N82" s="29">
        <f>IFERROR(VLOOKUP(M82,Surp5!$B$1:$C$161,2,0),0)</f>
        <v>0</v>
      </c>
      <c r="O82" s="28">
        <f>IFERROR(VLOOKUP($B82,Surp6!$A$1:$B$161,2,0),0)</f>
        <v>45</v>
      </c>
      <c r="P82" s="29">
        <f>IFERROR(VLOOKUP(O82,Surp6!$B$1:$C$161,2,0),0)</f>
        <v>11.18476392</v>
      </c>
      <c r="Q82" s="28">
        <f>IFERROR(VLOOKUP($B82,Surp7!$A$1:$B$161,2,0),0)</f>
        <v>0</v>
      </c>
      <c r="R82" s="29">
        <f>IFERROR(VLOOKUP(Q82,Surp7!$B$1:$C$161,2,0),0)</f>
        <v>0</v>
      </c>
      <c r="S82" s="28">
        <f>IFERROR(VLOOKUP($B82,Surp8!$A$1:$B$161,2,0),0)</f>
        <v>28</v>
      </c>
      <c r="T82" s="29">
        <f>IFERROR(VLOOKUP(S82,Surp8!$B$1:$C$161,2,0),0)</f>
        <v>85.27467889</v>
      </c>
      <c r="U82" s="29">
        <f>IFERROR(VLOOKUP(E82,Surp1!$B$1:$C$161,2,0),0)</f>
        <v>0</v>
      </c>
      <c r="V82" s="29">
        <f>IFERROR(VLOOKUP(G82,Surp2!$B$1:$C$161,2,0),0)</f>
        <v>0</v>
      </c>
      <c r="W82" s="29">
        <f>IFERROR(VLOOKUP(I82,Surp3!$B$1:$C$161,2,0),0)</f>
        <v>131.3471862</v>
      </c>
      <c r="X82" s="29">
        <f>IFERROR(VLOOKUP(K82,Surp4!$B$1:$C$161,2,0),0)</f>
        <v>0</v>
      </c>
      <c r="Y82" s="29">
        <f>IFERROR(VLOOKUP(M82,Surp5!$B$1:$C$161,2,0),0)</f>
        <v>0</v>
      </c>
      <c r="Z82" s="29">
        <f>IFERROR(VLOOKUP(O82,Surp6!$B$1:$C$161,2,0),0)</f>
        <v>11.18476392</v>
      </c>
      <c r="AA82" s="29">
        <f>IFERROR(VLOOKUP(Q82,Surp7!$B$1:$C$161,2,0),0)</f>
        <v>0</v>
      </c>
      <c r="AB82" s="29">
        <f>IFERROR(VLOOKUP(S82,Surp8!$B$1:$C$161,2,0),0)</f>
        <v>85.27467889</v>
      </c>
    </row>
    <row r="83">
      <c r="A83" s="7">
        <v>82.0</v>
      </c>
      <c r="B83" s="30" t="s">
        <v>173</v>
      </c>
      <c r="C83" s="26">
        <f t="shared" si="1"/>
        <v>207.6565089</v>
      </c>
      <c r="D83" s="27"/>
      <c r="E83" s="28">
        <f>IFERROR(VLOOKUP($B83,Surp1!$A$1:$B$161,2,0),0)</f>
        <v>0</v>
      </c>
      <c r="F83" s="29">
        <f>IFERROR(VLOOKUP(E83,Surp1!$B$1:$C$161,2,0),0)</f>
        <v>0</v>
      </c>
      <c r="G83" s="28">
        <f>IFERROR(VLOOKUP($B83,Surp2!$A$1:$B$161,2,0),0)</f>
        <v>0</v>
      </c>
      <c r="H83" s="29">
        <f>IFERROR(VLOOKUP(G83,Surp2!$B$1:$C$161,2,0),0)</f>
        <v>0</v>
      </c>
      <c r="I83" s="28">
        <f>IFERROR(VLOOKUP($B83,Surp3!$A$1:$B$161,2,0),0)</f>
        <v>18</v>
      </c>
      <c r="J83" s="29">
        <f>IFERROR(VLOOKUP(I83,Surp3!$B$1:$C$161,2,0),0)</f>
        <v>207.6565089</v>
      </c>
      <c r="K83" s="28">
        <f>IFERROR(VLOOKUP($B83,Surp4!$A$1:$B$161,2,0),0)</f>
        <v>0</v>
      </c>
      <c r="L83" s="29">
        <f>IFERROR(VLOOKUP(K83,Surp4!$B$1:$C$161,2,0),0)</f>
        <v>0</v>
      </c>
      <c r="M83" s="28">
        <f>IFERROR(VLOOKUP($B83,Surp5!$A$1:$B$161,2,0),0)</f>
        <v>0</v>
      </c>
      <c r="N83" s="29">
        <f>IFERROR(VLOOKUP(M83,Surp5!$B$1:$C$161,2,0),0)</f>
        <v>0</v>
      </c>
      <c r="O83" s="28">
        <f>IFERROR(VLOOKUP($B83,Surp6!$A$1:$B$161,2,0),0)</f>
        <v>0</v>
      </c>
      <c r="P83" s="29">
        <f>IFERROR(VLOOKUP(O83,Surp6!$B$1:$C$161,2,0),0)</f>
        <v>0</v>
      </c>
      <c r="Q83" s="28">
        <f>IFERROR(VLOOKUP($B83,Surp7!$A$1:$B$161,2,0),0)</f>
        <v>0</v>
      </c>
      <c r="R83" s="29">
        <f>IFERROR(VLOOKUP(Q83,Surp7!$B$1:$C$161,2,0),0)</f>
        <v>0</v>
      </c>
      <c r="S83" s="28">
        <f>IFERROR(VLOOKUP($B83,Surp8!$A$1:$B$161,2,0),0)</f>
        <v>0</v>
      </c>
      <c r="T83" s="29">
        <f>IFERROR(VLOOKUP(S83,Surp8!$B$1:$C$161,2,0),0)</f>
        <v>0</v>
      </c>
      <c r="U83" s="29">
        <f>IFERROR(VLOOKUP(E83,Surp1!$B$1:$C$161,2,0),0)</f>
        <v>0</v>
      </c>
      <c r="V83" s="29">
        <f>IFERROR(VLOOKUP(G83,Surp2!$B$1:$C$161,2,0),0)</f>
        <v>0</v>
      </c>
      <c r="W83" s="29">
        <f>IFERROR(VLOOKUP(I83,Surp3!$B$1:$C$161,2,0),0)</f>
        <v>207.6565089</v>
      </c>
      <c r="X83" s="29">
        <f>IFERROR(VLOOKUP(K83,Surp4!$B$1:$C$161,2,0),0)</f>
        <v>0</v>
      </c>
      <c r="Y83" s="29">
        <f>IFERROR(VLOOKUP(M83,Surp5!$B$1:$C$161,2,0),0)</f>
        <v>0</v>
      </c>
      <c r="Z83" s="29">
        <f>IFERROR(VLOOKUP(O83,Surp6!$B$1:$C$161,2,0),0)</f>
        <v>0</v>
      </c>
      <c r="AA83" s="29">
        <f>IFERROR(VLOOKUP(Q83,Surp7!$B$1:$C$161,2,0),0)</f>
        <v>0</v>
      </c>
      <c r="AB83" s="29">
        <f>IFERROR(VLOOKUP(S83,Surp8!$B$1:$C$161,2,0),0)</f>
        <v>0</v>
      </c>
    </row>
    <row r="84">
      <c r="A84" s="7">
        <v>83.0</v>
      </c>
      <c r="B84" s="35" t="s">
        <v>87</v>
      </c>
      <c r="C84" s="26">
        <f t="shared" si="1"/>
        <v>194.4364622</v>
      </c>
      <c r="D84" s="27"/>
      <c r="E84" s="28">
        <f>IFERROR(VLOOKUP($B84,Surp1!$A$1:$B$161,2,0),0)</f>
        <v>0</v>
      </c>
      <c r="F84" s="29">
        <f>IFERROR(VLOOKUP(E84,Surp1!$B$1:$C$161,2,0),0)</f>
        <v>0</v>
      </c>
      <c r="G84" s="28">
        <f>IFERROR(VLOOKUP($B84,Surp2!$A$1:$B$161,2,0),0)</f>
        <v>0</v>
      </c>
      <c r="H84" s="29">
        <f>IFERROR(VLOOKUP(G84,Surp2!$B$1:$C$161,2,0),0)</f>
        <v>0</v>
      </c>
      <c r="I84" s="28">
        <f>IFERROR(VLOOKUP($B84,Surp3!$A$1:$B$161,2,0),0)</f>
        <v>0</v>
      </c>
      <c r="J84" s="29">
        <f>IFERROR(VLOOKUP(I84,Surp3!$B$1:$C$161,2,0),0)</f>
        <v>0</v>
      </c>
      <c r="K84" s="28">
        <f>IFERROR(VLOOKUP($B84,Surp4!$A$1:$B$161,2,0),0)</f>
        <v>0</v>
      </c>
      <c r="L84" s="29">
        <f>IFERROR(VLOOKUP(K84,Surp4!$B$1:$C$161,2,0),0)</f>
        <v>0</v>
      </c>
      <c r="M84" s="28">
        <f>IFERROR(VLOOKUP($B84,Surp5!$A$1:$B$161,2,0),0)</f>
        <v>21</v>
      </c>
      <c r="N84" s="29">
        <f>IFERROR(VLOOKUP(M84,Surp5!$B$1:$C$161,2,0),0)</f>
        <v>194.4364622</v>
      </c>
      <c r="O84" s="28">
        <f>IFERROR(VLOOKUP($B84,Surp6!$A$1:$B$161,2,0),0)</f>
        <v>0</v>
      </c>
      <c r="P84" s="29">
        <f>IFERROR(VLOOKUP(O84,Surp6!$B$1:$C$161,2,0),0)</f>
        <v>0</v>
      </c>
      <c r="Q84" s="28">
        <f>IFERROR(VLOOKUP($B84,Surp7!$A$1:$B$161,2,0),0)</f>
        <v>0</v>
      </c>
      <c r="R84" s="29">
        <f>IFERROR(VLOOKUP(Q84,Surp7!$B$1:$C$161,2,0),0)</f>
        <v>0</v>
      </c>
      <c r="S84" s="28">
        <f>IFERROR(VLOOKUP($B84,Surp8!$A$1:$B$161,2,0),0)</f>
        <v>0</v>
      </c>
      <c r="T84" s="29">
        <f>IFERROR(VLOOKUP(S84,Surp8!$B$1:$C$161,2,0),0)</f>
        <v>0</v>
      </c>
      <c r="U84" s="29">
        <f>IFERROR(VLOOKUP(E84,Surp1!$B$1:$C$161,2,0),0)</f>
        <v>0</v>
      </c>
      <c r="V84" s="29">
        <f>IFERROR(VLOOKUP(G84,Surp2!$B$1:$C$161,2,0),0)</f>
        <v>0</v>
      </c>
      <c r="W84" s="29">
        <f>IFERROR(VLOOKUP(I84,Surp3!$B$1:$C$161,2,0),0)</f>
        <v>0</v>
      </c>
      <c r="X84" s="29">
        <f>IFERROR(VLOOKUP(K84,Surp4!$B$1:$C$161,2,0),0)</f>
        <v>0</v>
      </c>
      <c r="Y84" s="29">
        <f>IFERROR(VLOOKUP(M84,Surp5!$B$1:$C$161,2,0),0)</f>
        <v>194.4364622</v>
      </c>
      <c r="Z84" s="29">
        <f>IFERROR(VLOOKUP(O84,Surp6!$B$1:$C$161,2,0),0)</f>
        <v>0</v>
      </c>
      <c r="AA84" s="29">
        <f>IFERROR(VLOOKUP(Q84,Surp7!$B$1:$C$161,2,0),0)</f>
        <v>0</v>
      </c>
      <c r="AB84" s="29">
        <f>IFERROR(VLOOKUP(S84,Surp8!$B$1:$C$161,2,0),0)</f>
        <v>0</v>
      </c>
    </row>
    <row r="85">
      <c r="A85" s="7">
        <v>84.0</v>
      </c>
      <c r="B85" s="30" t="s">
        <v>100</v>
      </c>
      <c r="C85" s="26">
        <f t="shared" si="1"/>
        <v>176.9075925</v>
      </c>
      <c r="D85" s="27"/>
      <c r="E85" s="28">
        <f>IFERROR(VLOOKUP($B85,Surp1!$A$1:$B$161,2,0),0)</f>
        <v>24</v>
      </c>
      <c r="F85" s="29">
        <f>IFERROR(VLOOKUP(E85,Surp1!$B$1:$C$161,2,0),0)</f>
        <v>176.9075925</v>
      </c>
      <c r="G85" s="28">
        <f>IFERROR(VLOOKUP($B85,Surp2!$A$1:$B$161,2,0),0)</f>
        <v>0</v>
      </c>
      <c r="H85" s="29">
        <f>IFERROR(VLOOKUP(G85,Surp2!$B$1:$C$161,2,0),0)</f>
        <v>0</v>
      </c>
      <c r="I85" s="28">
        <f>IFERROR(VLOOKUP($B85,Surp3!$A$1:$B$161,2,0),0)</f>
        <v>0</v>
      </c>
      <c r="J85" s="29">
        <f>IFERROR(VLOOKUP(I85,Surp3!$B$1:$C$161,2,0),0)</f>
        <v>0</v>
      </c>
      <c r="K85" s="28">
        <f>IFERROR(VLOOKUP($B85,Surp4!$A$1:$B$161,2,0),0)</f>
        <v>0</v>
      </c>
      <c r="L85" s="29">
        <f>IFERROR(VLOOKUP(K85,Surp4!$B$1:$C$161,2,0),0)</f>
        <v>0</v>
      </c>
      <c r="M85" s="28">
        <f>IFERROR(VLOOKUP($B85,Surp5!$A$1:$B$161,2,0),0)</f>
        <v>0</v>
      </c>
      <c r="N85" s="29">
        <f>IFERROR(VLOOKUP(M85,Surp5!$B$1:$C$161,2,0),0)</f>
        <v>0</v>
      </c>
      <c r="O85" s="28">
        <f>IFERROR(VLOOKUP($B85,Surp6!$A$1:$B$161,2,0),0)</f>
        <v>0</v>
      </c>
      <c r="P85" s="29">
        <f>IFERROR(VLOOKUP(O85,Surp6!$B$1:$C$161,2,0),0)</f>
        <v>0</v>
      </c>
      <c r="Q85" s="28">
        <f>IFERROR(VLOOKUP($B85,Surp7!$A$1:$B$161,2,0),0)</f>
        <v>0</v>
      </c>
      <c r="R85" s="29">
        <f>IFERROR(VLOOKUP(Q85,Surp7!$B$1:$C$161,2,0),0)</f>
        <v>0</v>
      </c>
      <c r="S85" s="28">
        <f>IFERROR(VLOOKUP($B85,Surp8!$A$1:$B$161,2,0),0)</f>
        <v>0</v>
      </c>
      <c r="T85" s="29">
        <f>IFERROR(VLOOKUP(S85,Surp8!$B$1:$C$161,2,0),0)</f>
        <v>0</v>
      </c>
      <c r="U85" s="29">
        <f>IFERROR(VLOOKUP(E85,Surp1!$B$1:$C$161,2,0),0)</f>
        <v>176.9075925</v>
      </c>
      <c r="V85" s="29">
        <f>IFERROR(VLOOKUP(G85,Surp2!$B$1:$C$161,2,0),0)</f>
        <v>0</v>
      </c>
      <c r="W85" s="29">
        <f>IFERROR(VLOOKUP(I85,Surp3!$B$1:$C$161,2,0),0)</f>
        <v>0</v>
      </c>
      <c r="X85" s="29">
        <f>IFERROR(VLOOKUP(K85,Surp4!$B$1:$C$161,2,0),0)</f>
        <v>0</v>
      </c>
      <c r="Y85" s="29">
        <f>IFERROR(VLOOKUP(M85,Surp5!$B$1:$C$161,2,0),0)</f>
        <v>0</v>
      </c>
      <c r="Z85" s="29">
        <f>IFERROR(VLOOKUP(O85,Surp6!$B$1:$C$161,2,0),0)</f>
        <v>0</v>
      </c>
      <c r="AA85" s="29">
        <f>IFERROR(VLOOKUP(Q85,Surp7!$B$1:$C$161,2,0),0)</f>
        <v>0</v>
      </c>
      <c r="AB85" s="29">
        <f>IFERROR(VLOOKUP(S85,Surp8!$B$1:$C$161,2,0),0)</f>
        <v>0</v>
      </c>
    </row>
    <row r="86">
      <c r="A86" s="7">
        <v>85.0</v>
      </c>
      <c r="B86" s="30" t="s">
        <v>85</v>
      </c>
      <c r="C86" s="26">
        <f t="shared" si="1"/>
        <v>162.761045</v>
      </c>
      <c r="D86" s="27"/>
      <c r="E86" s="28">
        <f>IFERROR(VLOOKUP($B86,Surp1!$A$1:$B$161,2,0),0)</f>
        <v>0</v>
      </c>
      <c r="F86" s="29">
        <f>IFERROR(VLOOKUP(E86,Surp1!$B$1:$C$161,2,0),0)</f>
        <v>0</v>
      </c>
      <c r="G86" s="28">
        <f>IFERROR(VLOOKUP($B86,Surp2!$A$1:$B$161,2,0),0)</f>
        <v>0</v>
      </c>
      <c r="H86" s="29">
        <f>IFERROR(VLOOKUP(G86,Surp2!$B$1:$C$161,2,0),0)</f>
        <v>0</v>
      </c>
      <c r="I86" s="28">
        <f>IFERROR(VLOOKUP($B86,Surp3!$A$1:$B$161,2,0),0)</f>
        <v>23</v>
      </c>
      <c r="J86" s="29">
        <f>IFERROR(VLOOKUP(I86,Surp3!$B$1:$C$161,2,0),0)</f>
        <v>162.761045</v>
      </c>
      <c r="K86" s="28">
        <f>IFERROR(VLOOKUP($B86,Surp4!$A$1:$B$161,2,0),0)</f>
        <v>0</v>
      </c>
      <c r="L86" s="29">
        <f>IFERROR(VLOOKUP(K86,Surp4!$B$1:$C$161,2,0),0)</f>
        <v>0</v>
      </c>
      <c r="M86" s="28">
        <f>IFERROR(VLOOKUP($B86,Surp5!$A$1:$B$161,2,0),0)</f>
        <v>0</v>
      </c>
      <c r="N86" s="29">
        <f>IFERROR(VLOOKUP(M86,Surp5!$B$1:$C$161,2,0),0)</f>
        <v>0</v>
      </c>
      <c r="O86" s="28">
        <f>IFERROR(VLOOKUP($B86,Surp6!$A$1:$B$161,2,0),0)</f>
        <v>0</v>
      </c>
      <c r="P86" s="29">
        <f>IFERROR(VLOOKUP(O86,Surp6!$B$1:$C$161,2,0),0)</f>
        <v>0</v>
      </c>
      <c r="Q86" s="28">
        <f>IFERROR(VLOOKUP($B86,Surp7!$A$1:$B$161,2,0),0)</f>
        <v>0</v>
      </c>
      <c r="R86" s="29">
        <f>IFERROR(VLOOKUP(Q86,Surp7!$B$1:$C$161,2,0),0)</f>
        <v>0</v>
      </c>
      <c r="S86" s="28">
        <f>IFERROR(VLOOKUP($B86,Surp8!$A$1:$B$161,2,0),0)</f>
        <v>0</v>
      </c>
      <c r="T86" s="29">
        <f>IFERROR(VLOOKUP(S86,Surp8!$B$1:$C$161,2,0),0)</f>
        <v>0</v>
      </c>
      <c r="U86" s="29">
        <f>IFERROR(VLOOKUP(E86,Surp1!$B$1:$C$161,2,0),0)</f>
        <v>0</v>
      </c>
      <c r="V86" s="29">
        <f>IFERROR(VLOOKUP(G86,Surp2!$B$1:$C$161,2,0),0)</f>
        <v>0</v>
      </c>
      <c r="W86" s="29">
        <f>IFERROR(VLOOKUP(I86,Surp3!$B$1:$C$161,2,0),0)</f>
        <v>162.761045</v>
      </c>
      <c r="X86" s="29">
        <f>IFERROR(VLOOKUP(K86,Surp4!$B$1:$C$161,2,0),0)</f>
        <v>0</v>
      </c>
      <c r="Y86" s="29">
        <f>IFERROR(VLOOKUP(M86,Surp5!$B$1:$C$161,2,0),0)</f>
        <v>0</v>
      </c>
      <c r="Z86" s="29">
        <f>IFERROR(VLOOKUP(O86,Surp6!$B$1:$C$161,2,0),0)</f>
        <v>0</v>
      </c>
      <c r="AA86" s="29">
        <f>IFERROR(VLOOKUP(Q86,Surp7!$B$1:$C$161,2,0),0)</f>
        <v>0</v>
      </c>
      <c r="AB86" s="29">
        <f>IFERROR(VLOOKUP(S86,Surp8!$B$1:$C$161,2,0),0)</f>
        <v>0</v>
      </c>
    </row>
    <row r="87">
      <c r="A87" s="7">
        <v>86.0</v>
      </c>
      <c r="B87" s="12" t="s">
        <v>90</v>
      </c>
      <c r="C87" s="26">
        <f t="shared" si="1"/>
        <v>161.8425537</v>
      </c>
      <c r="D87" s="27"/>
      <c r="E87" s="28">
        <f>IFERROR(VLOOKUP($B87,Surp1!$A$1:$B$161,2,0),0)</f>
        <v>26</v>
      </c>
      <c r="F87" s="29">
        <f>IFERROR(VLOOKUP(E87,Surp1!$B$1:$C$161,2,0),0)</f>
        <v>161.8425537</v>
      </c>
      <c r="G87" s="28">
        <f>IFERROR(VLOOKUP($B87,Surp2!$A$1:$B$161,2,0),0)</f>
        <v>0</v>
      </c>
      <c r="H87" s="29">
        <f>IFERROR(VLOOKUP(G87,Surp2!$B$1:$C$161,2,0),0)</f>
        <v>0</v>
      </c>
      <c r="I87" s="28">
        <f>IFERROR(VLOOKUP($B87,Surp3!$A$1:$B$161,2,0),0)</f>
        <v>0</v>
      </c>
      <c r="J87" s="29">
        <f>IFERROR(VLOOKUP(I87,Surp3!$B$1:$C$161,2,0),0)</f>
        <v>0</v>
      </c>
      <c r="K87" s="28">
        <f>IFERROR(VLOOKUP($B87,Surp4!$A$1:$B$161,2,0),0)</f>
        <v>0</v>
      </c>
      <c r="L87" s="29">
        <f>IFERROR(VLOOKUP(K87,Surp4!$B$1:$C$161,2,0),0)</f>
        <v>0</v>
      </c>
      <c r="M87" s="28">
        <f>IFERROR(VLOOKUP($B87,Surp5!$A$1:$B$161,2,0),0)</f>
        <v>0</v>
      </c>
      <c r="N87" s="29">
        <f>IFERROR(VLOOKUP(M87,Surp5!$B$1:$C$161,2,0),0)</f>
        <v>0</v>
      </c>
      <c r="O87" s="28">
        <f>IFERROR(VLOOKUP($B87,Surp6!$A$1:$B$161,2,0),0)</f>
        <v>0</v>
      </c>
      <c r="P87" s="29">
        <f>IFERROR(VLOOKUP(O87,Surp6!$B$1:$C$161,2,0),0)</f>
        <v>0</v>
      </c>
      <c r="Q87" s="28">
        <f>IFERROR(VLOOKUP($B87,Surp7!$A$1:$B$161,2,0),0)</f>
        <v>0</v>
      </c>
      <c r="R87" s="29">
        <f>IFERROR(VLOOKUP(Q87,Surp7!$B$1:$C$161,2,0),0)</f>
        <v>0</v>
      </c>
      <c r="S87" s="28">
        <f>IFERROR(VLOOKUP($B87,Surp8!$A$1:$B$161,2,0),0)</f>
        <v>0</v>
      </c>
      <c r="T87" s="29">
        <f>IFERROR(VLOOKUP(S87,Surp8!$B$1:$C$161,2,0),0)</f>
        <v>0</v>
      </c>
      <c r="U87" s="29">
        <f>IFERROR(VLOOKUP(E87,Surp1!$B$1:$C$161,2,0),0)</f>
        <v>161.8425537</v>
      </c>
      <c r="V87" s="29">
        <f>IFERROR(VLOOKUP(G87,Surp2!$B$1:$C$161,2,0),0)</f>
        <v>0</v>
      </c>
      <c r="W87" s="29">
        <f>IFERROR(VLOOKUP(I87,Surp3!$B$1:$C$161,2,0),0)</f>
        <v>0</v>
      </c>
      <c r="X87" s="29">
        <f>IFERROR(VLOOKUP(K87,Surp4!$B$1:$C$161,2,0),0)</f>
        <v>0</v>
      </c>
      <c r="Y87" s="29">
        <f>IFERROR(VLOOKUP(M87,Surp5!$B$1:$C$161,2,0),0)</f>
        <v>0</v>
      </c>
      <c r="Z87" s="29">
        <f>IFERROR(VLOOKUP(O87,Surp6!$B$1:$C$161,2,0),0)</f>
        <v>0</v>
      </c>
      <c r="AA87" s="29">
        <f>IFERROR(VLOOKUP(Q87,Surp7!$B$1:$C$161,2,0),0)</f>
        <v>0</v>
      </c>
      <c r="AB87" s="29">
        <f>IFERROR(VLOOKUP(S87,Surp8!$B$1:$C$161,2,0),0)</f>
        <v>0</v>
      </c>
    </row>
    <row r="88">
      <c r="A88" s="7">
        <v>87.0</v>
      </c>
      <c r="B88" s="35" t="s">
        <v>99</v>
      </c>
      <c r="C88" s="26">
        <f t="shared" si="1"/>
        <v>158.2986368</v>
      </c>
      <c r="D88" s="27"/>
      <c r="E88" s="28">
        <f>IFERROR(VLOOKUP($B88,Surp1!$A$1:$B$161,2,0),0)</f>
        <v>0</v>
      </c>
      <c r="F88" s="29">
        <f>IFERROR(VLOOKUP(E88,Surp1!$B$1:$C$161,2,0),0)</f>
        <v>0</v>
      </c>
      <c r="G88" s="28">
        <f>IFERROR(VLOOKUP($B88,Surp2!$A$1:$B$161,2,0),0)</f>
        <v>0</v>
      </c>
      <c r="H88" s="29">
        <f>IFERROR(VLOOKUP(G88,Surp2!$B$1:$C$161,2,0),0)</f>
        <v>0</v>
      </c>
      <c r="I88" s="28">
        <f>IFERROR(VLOOKUP($B88,Surp3!$A$1:$B$161,2,0),0)</f>
        <v>0</v>
      </c>
      <c r="J88" s="29">
        <f>IFERROR(VLOOKUP(I88,Surp3!$B$1:$C$161,2,0),0)</f>
        <v>0</v>
      </c>
      <c r="K88" s="28">
        <f>IFERROR(VLOOKUP($B88,Surp4!$A$1:$B$161,2,0),0)</f>
        <v>36</v>
      </c>
      <c r="L88" s="29">
        <f>IFERROR(VLOOKUP(K88,Surp4!$B$1:$C$161,2,0),0)</f>
        <v>111.1090434</v>
      </c>
      <c r="M88" s="28">
        <f>IFERROR(VLOOKUP($B88,Surp5!$A$1:$B$161,2,0),0)</f>
        <v>43</v>
      </c>
      <c r="N88" s="29">
        <f>IFERROR(VLOOKUP(M88,Surp5!$B$1:$C$161,2,0),0)</f>
        <v>47.18959345</v>
      </c>
      <c r="O88" s="28">
        <f>IFERROR(VLOOKUP($B88,Surp6!$A$1:$B$161,2,0),0)</f>
        <v>0</v>
      </c>
      <c r="P88" s="29">
        <f>IFERROR(VLOOKUP(O88,Surp6!$B$1:$C$161,2,0),0)</f>
        <v>0</v>
      </c>
      <c r="Q88" s="28">
        <f>IFERROR(VLOOKUP($B88,Surp7!$A$1:$B$161,2,0),0)</f>
        <v>0</v>
      </c>
      <c r="R88" s="29">
        <f>IFERROR(VLOOKUP(Q88,Surp7!$B$1:$C$161,2,0),0)</f>
        <v>0</v>
      </c>
      <c r="S88" s="28">
        <f>IFERROR(VLOOKUP($B88,Surp8!$A$1:$B$161,2,0),0)</f>
        <v>0</v>
      </c>
      <c r="T88" s="29">
        <f>IFERROR(VLOOKUP(S88,Surp8!$B$1:$C$161,2,0),0)</f>
        <v>0</v>
      </c>
      <c r="U88" s="29">
        <f>IFERROR(VLOOKUP(E88,Surp1!$B$1:$C$161,2,0),0)</f>
        <v>0</v>
      </c>
      <c r="V88" s="29">
        <f>IFERROR(VLOOKUP(G88,Surp2!$B$1:$C$161,2,0),0)</f>
        <v>0</v>
      </c>
      <c r="W88" s="29">
        <f>IFERROR(VLOOKUP(I88,Surp3!$B$1:$C$161,2,0),0)</f>
        <v>0</v>
      </c>
      <c r="X88" s="29">
        <f>IFERROR(VLOOKUP(K88,Surp4!$B$1:$C$161,2,0),0)</f>
        <v>111.1090434</v>
      </c>
      <c r="Y88" s="29">
        <f>IFERROR(VLOOKUP(M88,Surp5!$B$1:$C$161,2,0),0)</f>
        <v>47.18959345</v>
      </c>
      <c r="Z88" s="29">
        <f>IFERROR(VLOOKUP(O88,Surp6!$B$1:$C$161,2,0),0)</f>
        <v>0</v>
      </c>
      <c r="AA88" s="29">
        <f>IFERROR(VLOOKUP(Q88,Surp7!$B$1:$C$161,2,0),0)</f>
        <v>0</v>
      </c>
      <c r="AB88" s="29">
        <f>IFERROR(VLOOKUP(S88,Surp8!$B$1:$C$161,2,0),0)</f>
        <v>0</v>
      </c>
    </row>
    <row r="89">
      <c r="A89" s="7">
        <v>88.0</v>
      </c>
      <c r="B89" s="12" t="s">
        <v>106</v>
      </c>
      <c r="C89" s="26">
        <f t="shared" si="1"/>
        <v>141.4067181</v>
      </c>
      <c r="D89" s="27"/>
      <c r="E89" s="28">
        <f>IFERROR(VLOOKUP($B89,Surp1!$A$1:$B$161,2,0),0)</f>
        <v>0</v>
      </c>
      <c r="F89" s="29">
        <f>IFERROR(VLOOKUP(E89,Surp1!$B$1:$C$161,2,0),0)</f>
        <v>0</v>
      </c>
      <c r="G89" s="28">
        <f>IFERROR(VLOOKUP($B89,Surp2!$A$1:$B$161,2,0),0)</f>
        <v>0</v>
      </c>
      <c r="H89" s="29">
        <f>IFERROR(VLOOKUP(G89,Surp2!$B$1:$C$161,2,0),0)</f>
        <v>0</v>
      </c>
      <c r="I89" s="28">
        <f>IFERROR(VLOOKUP($B89,Surp3!$A$1:$B$161,2,0),0)</f>
        <v>0</v>
      </c>
      <c r="J89" s="29">
        <f>IFERROR(VLOOKUP(I89,Surp3!$B$1:$C$161,2,0),0)</f>
        <v>0</v>
      </c>
      <c r="K89" s="28">
        <f>IFERROR(VLOOKUP($B89,Surp4!$A$1:$B$161,2,0),0)</f>
        <v>0</v>
      </c>
      <c r="L89" s="29">
        <f>IFERROR(VLOOKUP(K89,Surp4!$B$1:$C$161,2,0),0)</f>
        <v>0</v>
      </c>
      <c r="M89" s="28">
        <f>IFERROR(VLOOKUP($B89,Surp5!$A$1:$B$161,2,0),0)</f>
        <v>0</v>
      </c>
      <c r="N89" s="29">
        <f>IFERROR(VLOOKUP(M89,Surp5!$B$1:$C$161,2,0),0)</f>
        <v>0</v>
      </c>
      <c r="O89" s="28">
        <f>IFERROR(VLOOKUP($B89,Surp6!$A$1:$B$161,2,0),0)</f>
        <v>0</v>
      </c>
      <c r="P89" s="29">
        <f>IFERROR(VLOOKUP(O89,Surp6!$B$1:$C$161,2,0),0)</f>
        <v>0</v>
      </c>
      <c r="Q89" s="28">
        <f>IFERROR(VLOOKUP($B89,Surp7!$A$1:$B$161,2,0),0)</f>
        <v>23</v>
      </c>
      <c r="R89" s="29">
        <f>IFERROR(VLOOKUP(Q89,Surp7!$B$1:$C$161,2,0),0)</f>
        <v>141.4067181</v>
      </c>
      <c r="S89" s="28">
        <f>IFERROR(VLOOKUP($B89,Surp8!$A$1:$B$161,2,0),0)</f>
        <v>0</v>
      </c>
      <c r="T89" s="29">
        <f>IFERROR(VLOOKUP(S89,Surp8!$B$1:$C$161,2,0),0)</f>
        <v>0</v>
      </c>
      <c r="U89" s="29">
        <f>IFERROR(VLOOKUP(E89,Surp1!$B$1:$C$161,2,0),0)</f>
        <v>0</v>
      </c>
      <c r="V89" s="29">
        <f>IFERROR(VLOOKUP(G89,Surp2!$B$1:$C$161,2,0),0)</f>
        <v>0</v>
      </c>
      <c r="W89" s="29">
        <f>IFERROR(VLOOKUP(I89,Surp3!$B$1:$C$161,2,0),0)</f>
        <v>0</v>
      </c>
      <c r="X89" s="29">
        <f>IFERROR(VLOOKUP(K89,Surp4!$B$1:$C$161,2,0),0)</f>
        <v>0</v>
      </c>
      <c r="Y89" s="29">
        <f>IFERROR(VLOOKUP(M89,Surp5!$B$1:$C$161,2,0),0)</f>
        <v>0</v>
      </c>
      <c r="Z89" s="29">
        <f>IFERROR(VLOOKUP(O89,Surp6!$B$1:$C$161,2,0),0)</f>
        <v>0</v>
      </c>
      <c r="AA89" s="29">
        <f>IFERROR(VLOOKUP(Q89,Surp7!$B$1:$C$161,2,0),0)</f>
        <v>141.4067181</v>
      </c>
      <c r="AB89" s="29">
        <f>IFERROR(VLOOKUP(S89,Surp8!$B$1:$C$161,2,0),0)</f>
        <v>0</v>
      </c>
    </row>
    <row r="90">
      <c r="A90" s="7">
        <v>89.0</v>
      </c>
      <c r="B90" s="40" t="s">
        <v>115</v>
      </c>
      <c r="C90" s="26">
        <f t="shared" si="1"/>
        <v>140.6107541</v>
      </c>
      <c r="D90" s="27"/>
      <c r="E90" s="28">
        <f>IFERROR(VLOOKUP($B90,Surp1!$A$1:$B$161,2,0),0)</f>
        <v>29</v>
      </c>
      <c r="F90" s="29">
        <f>IFERROR(VLOOKUP(E90,Surp1!$B$1:$C$161,2,0),0)</f>
        <v>140.6107541</v>
      </c>
      <c r="G90" s="28">
        <f>IFERROR(VLOOKUP($B90,Surp2!$A$1:$B$161,2,0),0)</f>
        <v>0</v>
      </c>
      <c r="H90" s="29">
        <f>IFERROR(VLOOKUP(G90,Surp2!$B$1:$C$161,2,0),0)</f>
        <v>0</v>
      </c>
      <c r="I90" s="28">
        <f>IFERROR(VLOOKUP($B90,Surp3!$A$1:$B$161,2,0),0)</f>
        <v>0</v>
      </c>
      <c r="J90" s="29">
        <f>IFERROR(VLOOKUP(I90,Surp3!$B$1:$C$161,2,0),0)</f>
        <v>0</v>
      </c>
      <c r="K90" s="28">
        <f>IFERROR(VLOOKUP($B90,Surp4!$A$1:$B$161,2,0),0)</f>
        <v>0</v>
      </c>
      <c r="L90" s="29">
        <f>IFERROR(VLOOKUP(K90,Surp4!$B$1:$C$161,2,0),0)</f>
        <v>0</v>
      </c>
      <c r="M90" s="28">
        <f>IFERROR(VLOOKUP($B90,Surp5!$A$1:$B$161,2,0),0)</f>
        <v>0</v>
      </c>
      <c r="N90" s="29">
        <f>IFERROR(VLOOKUP(M90,Surp5!$B$1:$C$161,2,0),0)</f>
        <v>0</v>
      </c>
      <c r="O90" s="28">
        <f>IFERROR(VLOOKUP($B90,Surp6!$A$1:$B$161,2,0),0)</f>
        <v>0</v>
      </c>
      <c r="P90" s="29">
        <f>IFERROR(VLOOKUP(O90,Surp6!$B$1:$C$161,2,0),0)</f>
        <v>0</v>
      </c>
      <c r="Q90" s="28">
        <f>IFERROR(VLOOKUP($B90,Surp7!$A$1:$B$161,2,0),0)</f>
        <v>0</v>
      </c>
      <c r="R90" s="29">
        <f>IFERROR(VLOOKUP(Q90,Surp7!$B$1:$C$161,2,0),0)</f>
        <v>0</v>
      </c>
      <c r="S90" s="28">
        <f>IFERROR(VLOOKUP($B90,Surp8!$A$1:$B$161,2,0),0)</f>
        <v>0</v>
      </c>
      <c r="T90" s="29">
        <f>IFERROR(VLOOKUP(S90,Surp8!$B$1:$C$161,2,0),0)</f>
        <v>0</v>
      </c>
      <c r="U90" s="29">
        <f>IFERROR(VLOOKUP(E90,Surp1!$B$1:$C$161,2,0),0)</f>
        <v>140.6107541</v>
      </c>
      <c r="V90" s="29">
        <f>IFERROR(VLOOKUP(G90,Surp2!$B$1:$C$161,2,0),0)</f>
        <v>0</v>
      </c>
      <c r="W90" s="29">
        <f>IFERROR(VLOOKUP(I90,Surp3!$B$1:$C$161,2,0),0)</f>
        <v>0</v>
      </c>
      <c r="X90" s="29">
        <f>IFERROR(VLOOKUP(K90,Surp4!$B$1:$C$161,2,0),0)</f>
        <v>0</v>
      </c>
      <c r="Y90" s="29">
        <f>IFERROR(VLOOKUP(M90,Surp5!$B$1:$C$161,2,0),0)</f>
        <v>0</v>
      </c>
      <c r="Z90" s="29">
        <f>IFERROR(VLOOKUP(O90,Surp6!$B$1:$C$161,2,0),0)</f>
        <v>0</v>
      </c>
      <c r="AA90" s="29">
        <f>IFERROR(VLOOKUP(Q90,Surp7!$B$1:$C$161,2,0),0)</f>
        <v>0</v>
      </c>
      <c r="AB90" s="29">
        <f>IFERROR(VLOOKUP(S90,Surp8!$B$1:$C$161,2,0),0)</f>
        <v>0</v>
      </c>
    </row>
    <row r="91">
      <c r="A91" s="7">
        <v>90.0</v>
      </c>
      <c r="B91" s="35" t="s">
        <v>161</v>
      </c>
      <c r="C91" s="26">
        <f t="shared" si="1"/>
        <v>126.8952357</v>
      </c>
      <c r="D91" s="27"/>
      <c r="E91" s="28">
        <f>IFERROR(VLOOKUP($B91,Surp1!$A$1:$B$161,2,0),0)</f>
        <v>0</v>
      </c>
      <c r="F91" s="29">
        <f>IFERROR(VLOOKUP(E91,Surp1!$B$1:$C$161,2,0),0)</f>
        <v>0</v>
      </c>
      <c r="G91" s="28">
        <f>IFERROR(VLOOKUP($B91,Surp2!$A$1:$B$161,2,0),0)</f>
        <v>0</v>
      </c>
      <c r="H91" s="29">
        <f>IFERROR(VLOOKUP(G91,Surp2!$B$1:$C$161,2,0),0)</f>
        <v>0</v>
      </c>
      <c r="I91" s="28">
        <f>IFERROR(VLOOKUP($B91,Surp3!$A$1:$B$161,2,0),0)</f>
        <v>0</v>
      </c>
      <c r="J91" s="29">
        <f>IFERROR(VLOOKUP(I91,Surp3!$B$1:$C$161,2,0),0)</f>
        <v>0</v>
      </c>
      <c r="K91" s="28">
        <f>IFERROR(VLOOKUP($B91,Surp4!$A$1:$B$161,2,0),0)</f>
        <v>0</v>
      </c>
      <c r="L91" s="29">
        <f>IFERROR(VLOOKUP(K91,Surp4!$B$1:$C$161,2,0),0)</f>
        <v>0</v>
      </c>
      <c r="M91" s="28">
        <f>IFERROR(VLOOKUP($B91,Surp5!$A$1:$B$161,2,0),0)</f>
        <v>0</v>
      </c>
      <c r="N91" s="29">
        <f>IFERROR(VLOOKUP(M91,Surp5!$B$1:$C$161,2,0),0)</f>
        <v>0</v>
      </c>
      <c r="O91" s="28">
        <f>IFERROR(VLOOKUP($B91,Surp6!$A$1:$B$161,2,0),0)</f>
        <v>0</v>
      </c>
      <c r="P91" s="29">
        <f>IFERROR(VLOOKUP(O91,Surp6!$B$1:$C$161,2,0),0)</f>
        <v>0</v>
      </c>
      <c r="Q91" s="28">
        <f>IFERROR(VLOOKUP($B91,Surp7!$A$1:$B$161,2,0),0)</f>
        <v>0</v>
      </c>
      <c r="R91" s="29">
        <f>IFERROR(VLOOKUP(Q91,Surp7!$B$1:$C$161,2,0),0)</f>
        <v>0</v>
      </c>
      <c r="S91" s="28">
        <f>IFERROR(VLOOKUP($B91,Surp8!$A$1:$B$161,2,0),0)</f>
        <v>23</v>
      </c>
      <c r="T91" s="29">
        <f>IFERROR(VLOOKUP(S91,Surp8!$B$1:$C$161,2,0),0)</f>
        <v>126.8952357</v>
      </c>
      <c r="U91" s="29">
        <f>IFERROR(VLOOKUP(E91,Surp1!$B$1:$C$161,2,0),0)</f>
        <v>0</v>
      </c>
      <c r="V91" s="29">
        <f>IFERROR(VLOOKUP(G91,Surp2!$B$1:$C$161,2,0),0)</f>
        <v>0</v>
      </c>
      <c r="W91" s="29">
        <f>IFERROR(VLOOKUP(I91,Surp3!$B$1:$C$161,2,0),0)</f>
        <v>0</v>
      </c>
      <c r="X91" s="29">
        <f>IFERROR(VLOOKUP(K91,Surp4!$B$1:$C$161,2,0),0)</f>
        <v>0</v>
      </c>
      <c r="Y91" s="29">
        <f>IFERROR(VLOOKUP(M91,Surp5!$B$1:$C$161,2,0),0)</f>
        <v>0</v>
      </c>
      <c r="Z91" s="29">
        <f>IFERROR(VLOOKUP(O91,Surp6!$B$1:$C$161,2,0),0)</f>
        <v>0</v>
      </c>
      <c r="AA91" s="29">
        <f>IFERROR(VLOOKUP(Q91,Surp7!$B$1:$C$161,2,0),0)</f>
        <v>0</v>
      </c>
      <c r="AB91" s="29">
        <f>IFERROR(VLOOKUP(S91,Surp8!$B$1:$C$161,2,0),0)</f>
        <v>126.8952357</v>
      </c>
    </row>
    <row r="92">
      <c r="A92" s="7">
        <v>91.0</v>
      </c>
      <c r="B92" s="120" t="s">
        <v>116</v>
      </c>
      <c r="C92" s="26">
        <f t="shared" si="1"/>
        <v>116.7337726</v>
      </c>
      <c r="D92" s="27"/>
      <c r="E92" s="28">
        <f>IFERROR(VLOOKUP($B92,Surp1!$A$1:$B$161,2,0),0)</f>
        <v>0</v>
      </c>
      <c r="F92" s="29">
        <f>IFERROR(VLOOKUP(E92,Surp1!$B$1:$C$161,2,0),0)</f>
        <v>0</v>
      </c>
      <c r="G92" s="28">
        <f>IFERROR(VLOOKUP($B92,Surp2!$A$1:$B$161,2,0),0)</f>
        <v>0</v>
      </c>
      <c r="H92" s="29">
        <f>IFERROR(VLOOKUP(G92,Surp2!$B$1:$C$161,2,0),0)</f>
        <v>0</v>
      </c>
      <c r="I92" s="28">
        <f>IFERROR(VLOOKUP($B92,Surp3!$A$1:$B$161,2,0),0)</f>
        <v>29</v>
      </c>
      <c r="J92" s="29">
        <f>IFERROR(VLOOKUP(I92,Surp3!$B$1:$C$161,2,0),0)</f>
        <v>116.7337726</v>
      </c>
      <c r="K92" s="28">
        <f>IFERROR(VLOOKUP($B92,Surp4!$A$1:$B$161,2,0),0)</f>
        <v>0</v>
      </c>
      <c r="L92" s="29">
        <f>IFERROR(VLOOKUP(K92,Surp4!$B$1:$C$161,2,0),0)</f>
        <v>0</v>
      </c>
      <c r="M92" s="28">
        <f>IFERROR(VLOOKUP($B92,Surp5!$A$1:$B$161,2,0),0)</f>
        <v>0</v>
      </c>
      <c r="N92" s="29">
        <f>IFERROR(VLOOKUP(M92,Surp5!$B$1:$C$161,2,0),0)</f>
        <v>0</v>
      </c>
      <c r="O92" s="28">
        <f>IFERROR(VLOOKUP($B92,Surp6!$A$1:$B$161,2,0),0)</f>
        <v>0</v>
      </c>
      <c r="P92" s="29">
        <f>IFERROR(VLOOKUP(O92,Surp6!$B$1:$C$161,2,0),0)</f>
        <v>0</v>
      </c>
      <c r="Q92" s="28">
        <f>IFERROR(VLOOKUP($B92,Surp7!$A$1:$B$161,2,0),0)</f>
        <v>0</v>
      </c>
      <c r="R92" s="29">
        <f>IFERROR(VLOOKUP(Q92,Surp7!$B$1:$C$161,2,0),0)</f>
        <v>0</v>
      </c>
      <c r="S92" s="28">
        <f>IFERROR(VLOOKUP($B92,Surp8!$A$1:$B$161,2,0),0)</f>
        <v>0</v>
      </c>
      <c r="T92" s="29">
        <f>IFERROR(VLOOKUP(S92,Surp8!$B$1:$C$161,2,0),0)</f>
        <v>0</v>
      </c>
      <c r="U92" s="29">
        <f>IFERROR(VLOOKUP(E92,Surp1!$B$1:$C$161,2,0),0)</f>
        <v>0</v>
      </c>
      <c r="V92" s="29">
        <f>IFERROR(VLOOKUP(G92,Surp2!$B$1:$C$161,2,0),0)</f>
        <v>0</v>
      </c>
      <c r="W92" s="29">
        <f>IFERROR(VLOOKUP(I92,Surp3!$B$1:$C$161,2,0),0)</f>
        <v>116.7337726</v>
      </c>
      <c r="X92" s="29">
        <f>IFERROR(VLOOKUP(K92,Surp4!$B$1:$C$161,2,0),0)</f>
        <v>0</v>
      </c>
      <c r="Y92" s="29">
        <f>IFERROR(VLOOKUP(M92,Surp5!$B$1:$C$161,2,0),0)</f>
        <v>0</v>
      </c>
      <c r="Z92" s="29">
        <f>IFERROR(VLOOKUP(O92,Surp6!$B$1:$C$161,2,0),0)</f>
        <v>0</v>
      </c>
      <c r="AA92" s="29">
        <f>IFERROR(VLOOKUP(Q92,Surp7!$B$1:$C$161,2,0),0)</f>
        <v>0</v>
      </c>
      <c r="AB92" s="29">
        <f>IFERROR(VLOOKUP(S92,Surp8!$B$1:$C$161,2,0),0)</f>
        <v>0</v>
      </c>
    </row>
    <row r="93">
      <c r="A93" s="7">
        <v>92.0</v>
      </c>
      <c r="B93" s="35" t="s">
        <v>174</v>
      </c>
      <c r="C93" s="26">
        <f t="shared" si="1"/>
        <v>109.6565584</v>
      </c>
      <c r="D93" s="27"/>
      <c r="E93" s="28">
        <f>IFERROR(VLOOKUP($B93,Surp1!$A$1:$B$161,2,0),0)</f>
        <v>0</v>
      </c>
      <c r="F93" s="29">
        <f>IFERROR(VLOOKUP(E93,Surp1!$B$1:$C$161,2,0),0)</f>
        <v>0</v>
      </c>
      <c r="G93" s="28">
        <f>IFERROR(VLOOKUP($B93,Surp2!$A$1:$B$161,2,0),0)</f>
        <v>0</v>
      </c>
      <c r="H93" s="29">
        <f>IFERROR(VLOOKUP(G93,Surp2!$B$1:$C$161,2,0),0)</f>
        <v>0</v>
      </c>
      <c r="I93" s="28">
        <f>IFERROR(VLOOKUP($B93,Surp3!$A$1:$B$161,2,0),0)</f>
        <v>0</v>
      </c>
      <c r="J93" s="29">
        <f>IFERROR(VLOOKUP(I93,Surp3!$B$1:$C$161,2,0),0)</f>
        <v>0</v>
      </c>
      <c r="K93" s="28">
        <f>IFERROR(VLOOKUP($B93,Surp4!$A$1:$B$161,2,0),0)</f>
        <v>0</v>
      </c>
      <c r="L93" s="29">
        <f>IFERROR(VLOOKUP(K93,Surp4!$B$1:$C$161,2,0),0)</f>
        <v>0</v>
      </c>
      <c r="M93" s="28">
        <f>IFERROR(VLOOKUP($B93,Surp5!$A$1:$B$161,2,0),0)</f>
        <v>0</v>
      </c>
      <c r="N93" s="29">
        <f>IFERROR(VLOOKUP(M93,Surp5!$B$1:$C$161,2,0),0)</f>
        <v>0</v>
      </c>
      <c r="O93" s="28">
        <f>IFERROR(VLOOKUP($B93,Surp6!$A$1:$B$161,2,0),0)</f>
        <v>0</v>
      </c>
      <c r="P93" s="29">
        <f>IFERROR(VLOOKUP(O93,Surp6!$B$1:$C$161,2,0),0)</f>
        <v>0</v>
      </c>
      <c r="Q93" s="28">
        <f>IFERROR(VLOOKUP($B93,Surp7!$A$1:$B$161,2,0),0)</f>
        <v>0</v>
      </c>
      <c r="R93" s="29">
        <f>IFERROR(VLOOKUP(Q93,Surp7!$B$1:$C$161,2,0),0)</f>
        <v>0</v>
      </c>
      <c r="S93" s="28">
        <f>IFERROR(VLOOKUP($B93,Surp8!$A$1:$B$161,2,0),0)</f>
        <v>25</v>
      </c>
      <c r="T93" s="29">
        <f>IFERROR(VLOOKUP(S93,Surp8!$B$1:$C$161,2,0),0)</f>
        <v>109.6565584</v>
      </c>
      <c r="U93" s="29">
        <f>IFERROR(VLOOKUP(E93,Surp1!$B$1:$C$161,2,0),0)</f>
        <v>0</v>
      </c>
      <c r="V93" s="29">
        <f>IFERROR(VLOOKUP(G93,Surp2!$B$1:$C$161,2,0),0)</f>
        <v>0</v>
      </c>
      <c r="W93" s="29">
        <f>IFERROR(VLOOKUP(I93,Surp3!$B$1:$C$161,2,0),0)</f>
        <v>0</v>
      </c>
      <c r="X93" s="29">
        <f>IFERROR(VLOOKUP(K93,Surp4!$B$1:$C$161,2,0),0)</f>
        <v>0</v>
      </c>
      <c r="Y93" s="29">
        <f>IFERROR(VLOOKUP(M93,Surp5!$B$1:$C$161,2,0),0)</f>
        <v>0</v>
      </c>
      <c r="Z93" s="29">
        <f>IFERROR(VLOOKUP(O93,Surp6!$B$1:$C$161,2,0),0)</f>
        <v>0</v>
      </c>
      <c r="AA93" s="29">
        <f>IFERROR(VLOOKUP(Q93,Surp7!$B$1:$C$161,2,0),0)</f>
        <v>0</v>
      </c>
      <c r="AB93" s="29">
        <f>IFERROR(VLOOKUP(S93,Surp8!$B$1:$C$161,2,0),0)</f>
        <v>109.6565584</v>
      </c>
    </row>
    <row r="94">
      <c r="A94" s="7">
        <v>93.0</v>
      </c>
      <c r="B94" s="35" t="s">
        <v>118</v>
      </c>
      <c r="C94" s="26">
        <f t="shared" si="1"/>
        <v>88.54414733</v>
      </c>
      <c r="D94" s="27"/>
      <c r="E94" s="28">
        <f>IFERROR(VLOOKUP($B94,Surp1!$A$1:$B$161,2,0),0)</f>
        <v>0</v>
      </c>
      <c r="F94" s="29">
        <f>IFERROR(VLOOKUP(E94,Surp1!$B$1:$C$161,2,0),0)</f>
        <v>0</v>
      </c>
      <c r="G94" s="28">
        <f>IFERROR(VLOOKUP($B94,Surp2!$A$1:$B$161,2,0),0)</f>
        <v>0</v>
      </c>
      <c r="H94" s="29">
        <f>IFERROR(VLOOKUP(G94,Surp2!$B$1:$C$161,2,0),0)</f>
        <v>0</v>
      </c>
      <c r="I94" s="28">
        <f>IFERROR(VLOOKUP($B94,Surp3!$A$1:$B$161,2,0),0)</f>
        <v>0</v>
      </c>
      <c r="J94" s="29">
        <f>IFERROR(VLOOKUP(I94,Surp3!$B$1:$C$161,2,0),0)</f>
        <v>0</v>
      </c>
      <c r="K94" s="28">
        <f>IFERROR(VLOOKUP($B94,Surp4!$A$1:$B$161,2,0),0)</f>
        <v>40</v>
      </c>
      <c r="L94" s="29">
        <f>IFERROR(VLOOKUP(K94,Surp4!$B$1:$C$161,2,0),0)</f>
        <v>88.54414733</v>
      </c>
      <c r="M94" s="28">
        <f>IFERROR(VLOOKUP($B94,Surp5!$A$1:$B$161,2,0),0)</f>
        <v>0</v>
      </c>
      <c r="N94" s="29">
        <f>IFERROR(VLOOKUP(M94,Surp5!$B$1:$C$161,2,0),0)</f>
        <v>0</v>
      </c>
      <c r="O94" s="28">
        <f>IFERROR(VLOOKUP($B94,Surp6!$A$1:$B$161,2,0),0)</f>
        <v>0</v>
      </c>
      <c r="P94" s="29">
        <f>IFERROR(VLOOKUP(O94,Surp6!$B$1:$C$161,2,0),0)</f>
        <v>0</v>
      </c>
      <c r="Q94" s="28">
        <f>IFERROR(VLOOKUP($B94,Surp7!$A$1:$B$161,2,0),0)</f>
        <v>0</v>
      </c>
      <c r="R94" s="29">
        <f>IFERROR(VLOOKUP(Q94,Surp7!$B$1:$C$161,2,0),0)</f>
        <v>0</v>
      </c>
      <c r="S94" s="28">
        <f>IFERROR(VLOOKUP($B94,Surp8!$A$1:$B$161,2,0),0)</f>
        <v>0</v>
      </c>
      <c r="T94" s="29">
        <f>IFERROR(VLOOKUP(S94,Surp8!$B$1:$C$161,2,0),0)</f>
        <v>0</v>
      </c>
      <c r="U94" s="29">
        <f>IFERROR(VLOOKUP(E94,Surp1!$B$1:$C$161,2,0),0)</f>
        <v>0</v>
      </c>
      <c r="V94" s="29">
        <f>IFERROR(VLOOKUP(G94,Surp2!$B$1:$C$161,2,0),0)</f>
        <v>0</v>
      </c>
      <c r="W94" s="29">
        <f>IFERROR(VLOOKUP(I94,Surp3!$B$1:$C$161,2,0),0)</f>
        <v>0</v>
      </c>
      <c r="X94" s="29">
        <f>IFERROR(VLOOKUP(K94,Surp4!$B$1:$C$161,2,0),0)</f>
        <v>88.54414733</v>
      </c>
      <c r="Y94" s="29">
        <f>IFERROR(VLOOKUP(M94,Surp5!$B$1:$C$161,2,0),0)</f>
        <v>0</v>
      </c>
      <c r="Z94" s="29">
        <f>IFERROR(VLOOKUP(O94,Surp6!$B$1:$C$161,2,0),0)</f>
        <v>0</v>
      </c>
      <c r="AA94" s="29">
        <f>IFERROR(VLOOKUP(Q94,Surp7!$B$1:$C$161,2,0),0)</f>
        <v>0</v>
      </c>
      <c r="AB94" s="29">
        <f>IFERROR(VLOOKUP(S94,Surp8!$B$1:$C$161,2,0),0)</f>
        <v>0</v>
      </c>
    </row>
    <row r="95">
      <c r="A95" s="7">
        <v>94.0</v>
      </c>
      <c r="B95" s="25" t="s">
        <v>92</v>
      </c>
      <c r="C95" s="26">
        <f t="shared" si="1"/>
        <v>84.11086738</v>
      </c>
      <c r="D95" s="27"/>
      <c r="E95" s="28">
        <f>IFERROR(VLOOKUP($B95,Surp1!$A$1:$B$161,2,0),0)</f>
        <v>38</v>
      </c>
      <c r="F95" s="29">
        <f>IFERROR(VLOOKUP(E95,Surp1!$B$1:$C$161,2,0),0)</f>
        <v>84.11086738</v>
      </c>
      <c r="G95" s="28">
        <f>IFERROR(VLOOKUP($B95,Surp2!$A$1:$B$161,2,0),0)</f>
        <v>0</v>
      </c>
      <c r="H95" s="29">
        <f>IFERROR(VLOOKUP(G95,Surp2!$B$1:$C$161,2,0),0)</f>
        <v>0</v>
      </c>
      <c r="I95" s="28">
        <f>IFERROR(VLOOKUP($B95,Surp3!$A$1:$B$161,2,0),0)</f>
        <v>0</v>
      </c>
      <c r="J95" s="29">
        <f>IFERROR(VLOOKUP(I95,Surp3!$B$1:$C$161,2,0),0)</f>
        <v>0</v>
      </c>
      <c r="K95" s="28">
        <f>IFERROR(VLOOKUP($B95,Surp4!$A$1:$B$161,2,0),0)</f>
        <v>0</v>
      </c>
      <c r="L95" s="29">
        <f>IFERROR(VLOOKUP(K95,Surp4!$B$1:$C$161,2,0),0)</f>
        <v>0</v>
      </c>
      <c r="M95" s="28">
        <f>IFERROR(VLOOKUP($B95,Surp5!$A$1:$B$161,2,0),0)</f>
        <v>0</v>
      </c>
      <c r="N95" s="29">
        <f>IFERROR(VLOOKUP(M95,Surp5!$B$1:$C$161,2,0),0)</f>
        <v>0</v>
      </c>
      <c r="O95" s="28">
        <f>IFERROR(VLOOKUP($B95,Surp6!$A$1:$B$161,2,0),0)</f>
        <v>0</v>
      </c>
      <c r="P95" s="29">
        <f>IFERROR(VLOOKUP(O95,Surp6!$B$1:$C$161,2,0),0)</f>
        <v>0</v>
      </c>
      <c r="Q95" s="28">
        <f>IFERROR(VLOOKUP($B95,Surp7!$A$1:$B$161,2,0),0)</f>
        <v>0</v>
      </c>
      <c r="R95" s="29">
        <f>IFERROR(VLOOKUP(Q95,Surp7!$B$1:$C$161,2,0),0)</f>
        <v>0</v>
      </c>
      <c r="S95" s="28">
        <f>IFERROR(VLOOKUP($B95,Surp8!$A$1:$B$161,2,0),0)</f>
        <v>0</v>
      </c>
      <c r="T95" s="29">
        <f>IFERROR(VLOOKUP(S95,Surp8!$B$1:$C$161,2,0),0)</f>
        <v>0</v>
      </c>
      <c r="U95" s="29">
        <f>IFERROR(VLOOKUP(E95,Surp1!$B$1:$C$161,2,0),0)</f>
        <v>84.11086738</v>
      </c>
      <c r="V95" s="29">
        <f>IFERROR(VLOOKUP(G95,Surp2!$B$1:$C$161,2,0),0)</f>
        <v>0</v>
      </c>
      <c r="W95" s="29">
        <f>IFERROR(VLOOKUP(I95,Surp3!$B$1:$C$161,2,0),0)</f>
        <v>0</v>
      </c>
      <c r="X95" s="29">
        <f>IFERROR(VLOOKUP(K95,Surp4!$B$1:$C$161,2,0),0)</f>
        <v>0</v>
      </c>
      <c r="Y95" s="29">
        <f>IFERROR(VLOOKUP(M95,Surp5!$B$1:$C$161,2,0),0)</f>
        <v>0</v>
      </c>
      <c r="Z95" s="29">
        <f>IFERROR(VLOOKUP(O95,Surp6!$B$1:$C$161,2,0),0)</f>
        <v>0</v>
      </c>
      <c r="AA95" s="29">
        <f>IFERROR(VLOOKUP(Q95,Surp7!$B$1:$C$161,2,0),0)</f>
        <v>0</v>
      </c>
      <c r="AB95" s="29">
        <f>IFERROR(VLOOKUP(S95,Surp8!$B$1:$C$161,2,0),0)</f>
        <v>0</v>
      </c>
    </row>
    <row r="96">
      <c r="A96" s="7">
        <v>95.0</v>
      </c>
      <c r="B96" s="35" t="s">
        <v>63</v>
      </c>
      <c r="C96" s="26">
        <f t="shared" si="1"/>
        <v>83.11038803</v>
      </c>
      <c r="D96" s="27"/>
      <c r="E96" s="28">
        <f>IFERROR(VLOOKUP($B96,Surp1!$A$1:$B$161,2,0),0)</f>
        <v>0</v>
      </c>
      <c r="F96" s="29">
        <f>IFERROR(VLOOKUP(E96,Surp1!$B$1:$C$161,2,0),0)</f>
        <v>0</v>
      </c>
      <c r="G96" s="28">
        <f>IFERROR(VLOOKUP($B96,Surp2!$A$1:$B$161,2,0),0)</f>
        <v>0</v>
      </c>
      <c r="H96" s="29">
        <f>IFERROR(VLOOKUP(G96,Surp2!$B$1:$C$161,2,0),0)</f>
        <v>0</v>
      </c>
      <c r="I96" s="28">
        <f>IFERROR(VLOOKUP($B96,Surp3!$A$1:$B$161,2,0),0)</f>
        <v>0</v>
      </c>
      <c r="J96" s="29">
        <f>IFERROR(VLOOKUP(I96,Surp3!$B$1:$C$161,2,0),0)</f>
        <v>0</v>
      </c>
      <c r="K96" s="28">
        <f>IFERROR(VLOOKUP($B96,Surp4!$A$1:$B$161,2,0),0)</f>
        <v>41</v>
      </c>
      <c r="L96" s="29">
        <f>IFERROR(VLOOKUP(K96,Surp4!$B$1:$C$161,2,0),0)</f>
        <v>83.11038803</v>
      </c>
      <c r="M96" s="28">
        <f>IFERROR(VLOOKUP($B96,Surp5!$A$1:$B$161,2,0),0)</f>
        <v>0</v>
      </c>
      <c r="N96" s="29">
        <f>IFERROR(VLOOKUP(M96,Surp5!$B$1:$C$161,2,0),0)</f>
        <v>0</v>
      </c>
      <c r="O96" s="28">
        <f>IFERROR(VLOOKUP($B96,Surp6!$A$1:$B$161,2,0),0)</f>
        <v>0</v>
      </c>
      <c r="P96" s="29">
        <f>IFERROR(VLOOKUP(O96,Surp6!$B$1:$C$161,2,0),0)</f>
        <v>0</v>
      </c>
      <c r="Q96" s="28">
        <f>IFERROR(VLOOKUP($B96,Surp7!$A$1:$B$161,2,0),0)</f>
        <v>0</v>
      </c>
      <c r="R96" s="29">
        <f>IFERROR(VLOOKUP(Q96,Surp7!$B$1:$C$161,2,0),0)</f>
        <v>0</v>
      </c>
      <c r="S96" s="28">
        <f>IFERROR(VLOOKUP($B96,Surp8!$A$1:$B$161,2,0),0)</f>
        <v>0</v>
      </c>
      <c r="T96" s="29">
        <f>IFERROR(VLOOKUP(S96,Surp8!$B$1:$C$161,2,0),0)</f>
        <v>0</v>
      </c>
      <c r="U96" s="29">
        <f>IFERROR(VLOOKUP(E96,Surp1!$B$1:$C$161,2,0),0)</f>
        <v>0</v>
      </c>
      <c r="V96" s="29">
        <f>IFERROR(VLOOKUP(G96,Surp2!$B$1:$C$161,2,0),0)</f>
        <v>0</v>
      </c>
      <c r="W96" s="29">
        <f>IFERROR(VLOOKUP(I96,Surp3!$B$1:$C$161,2,0),0)</f>
        <v>0</v>
      </c>
      <c r="X96" s="29">
        <f>IFERROR(VLOOKUP(K96,Surp4!$B$1:$C$161,2,0),0)</f>
        <v>83.11038803</v>
      </c>
      <c r="Y96" s="29">
        <f>IFERROR(VLOOKUP(M96,Surp5!$B$1:$C$161,2,0),0)</f>
        <v>0</v>
      </c>
      <c r="Z96" s="29">
        <f>IFERROR(VLOOKUP(O96,Surp6!$B$1:$C$161,2,0),0)</f>
        <v>0</v>
      </c>
      <c r="AA96" s="29">
        <f>IFERROR(VLOOKUP(Q96,Surp7!$B$1:$C$161,2,0),0)</f>
        <v>0</v>
      </c>
      <c r="AB96" s="29">
        <f>IFERROR(VLOOKUP(S96,Surp8!$B$1:$C$161,2,0),0)</f>
        <v>0</v>
      </c>
    </row>
    <row r="97">
      <c r="A97" s="7">
        <v>96.0</v>
      </c>
      <c r="B97" s="35" t="s">
        <v>10</v>
      </c>
      <c r="C97" s="26">
        <f t="shared" si="1"/>
        <v>75.70995303</v>
      </c>
      <c r="D97" s="27"/>
      <c r="E97" s="28">
        <f>IFERROR(VLOOKUP($B97,Surp1!$A$1:$B$161,2,0),0)</f>
        <v>0</v>
      </c>
      <c r="F97" s="29">
        <f>IFERROR(VLOOKUP(E97,Surp1!$B$1:$C$161,2,0),0)</f>
        <v>0</v>
      </c>
      <c r="G97" s="28">
        <f>IFERROR(VLOOKUP($B97,Surp2!$A$1:$B$161,2,0),0)</f>
        <v>0</v>
      </c>
      <c r="H97" s="29">
        <f>IFERROR(VLOOKUP(G97,Surp2!$B$1:$C$161,2,0),0)</f>
        <v>0</v>
      </c>
      <c r="I97" s="28">
        <f>IFERROR(VLOOKUP($B97,Surp3!$A$1:$B$161,2,0),0)</f>
        <v>0</v>
      </c>
      <c r="J97" s="29">
        <f>IFERROR(VLOOKUP(I97,Surp3!$B$1:$C$161,2,0),0)</f>
        <v>0</v>
      </c>
      <c r="K97" s="28">
        <f>IFERROR(VLOOKUP($B97,Surp4!$A$1:$B$161,2,0),0)</f>
        <v>0</v>
      </c>
      <c r="L97" s="29">
        <f>IFERROR(VLOOKUP(K97,Surp4!$B$1:$C$161,2,0),0)</f>
        <v>0</v>
      </c>
      <c r="M97" s="28">
        <f>IFERROR(VLOOKUP($B97,Surp5!$A$1:$B$161,2,0),0)</f>
        <v>38</v>
      </c>
      <c r="N97" s="29">
        <f>IFERROR(VLOOKUP(M97,Surp5!$B$1:$C$161,2,0),0)</f>
        <v>75.70995303</v>
      </c>
      <c r="O97" s="28">
        <f>IFERROR(VLOOKUP($B97,Surp6!$A$1:$B$161,2,0),0)</f>
        <v>0</v>
      </c>
      <c r="P97" s="29">
        <f>IFERROR(VLOOKUP(O97,Surp6!$B$1:$C$161,2,0),0)</f>
        <v>0</v>
      </c>
      <c r="Q97" s="28">
        <f>IFERROR(VLOOKUP($B97,Surp7!$A$1:$B$161,2,0),0)</f>
        <v>0</v>
      </c>
      <c r="R97" s="29">
        <f>IFERROR(VLOOKUP(Q97,Surp7!$B$1:$C$161,2,0),0)</f>
        <v>0</v>
      </c>
      <c r="S97" s="28">
        <f>IFERROR(VLOOKUP($B97,Surp8!$A$1:$B$161,2,0),0)</f>
        <v>0</v>
      </c>
      <c r="T97" s="29">
        <f>IFERROR(VLOOKUP(S97,Surp8!$B$1:$C$161,2,0),0)</f>
        <v>0</v>
      </c>
      <c r="U97" s="29">
        <f>IFERROR(VLOOKUP(E97,Surp1!$B$1:$C$161,2,0),0)</f>
        <v>0</v>
      </c>
      <c r="V97" s="29">
        <f>IFERROR(VLOOKUP(G97,Surp2!$B$1:$C$161,2,0),0)</f>
        <v>0</v>
      </c>
      <c r="W97" s="29">
        <f>IFERROR(VLOOKUP(I97,Surp3!$B$1:$C$161,2,0),0)</f>
        <v>0</v>
      </c>
      <c r="X97" s="29">
        <f>IFERROR(VLOOKUP(K97,Surp4!$B$1:$C$161,2,0),0)</f>
        <v>0</v>
      </c>
      <c r="Y97" s="29">
        <f>IFERROR(VLOOKUP(M97,Surp5!$B$1:$C$161,2,0),0)</f>
        <v>75.70995303</v>
      </c>
      <c r="Z97" s="29">
        <f>IFERROR(VLOOKUP(O97,Surp6!$B$1:$C$161,2,0),0)</f>
        <v>0</v>
      </c>
      <c r="AA97" s="29">
        <f>IFERROR(VLOOKUP(Q97,Surp7!$B$1:$C$161,2,0),0)</f>
        <v>0</v>
      </c>
      <c r="AB97" s="29">
        <f>IFERROR(VLOOKUP(S97,Surp8!$B$1:$C$161,2,0),0)</f>
        <v>0</v>
      </c>
    </row>
    <row r="98">
      <c r="A98" s="7">
        <v>97.0</v>
      </c>
      <c r="B98" s="35" t="s">
        <v>47</v>
      </c>
      <c r="C98" s="26">
        <f t="shared" si="1"/>
        <v>71.46019377</v>
      </c>
      <c r="D98" s="27"/>
      <c r="E98" s="28">
        <f>IFERROR(VLOOKUP($B98,Surp1!$A$1:$B$161,2,0),0)</f>
        <v>0</v>
      </c>
      <c r="F98" s="29">
        <f>IFERROR(VLOOKUP(E98,Surp1!$B$1:$C$161,2,0),0)</f>
        <v>0</v>
      </c>
      <c r="G98" s="28">
        <f>IFERROR(VLOOKUP($B98,Surp2!$A$1:$B$161,2,0),0)</f>
        <v>0</v>
      </c>
      <c r="H98" s="29">
        <f>IFERROR(VLOOKUP(G98,Surp2!$B$1:$C$161,2,0),0)</f>
        <v>0</v>
      </c>
      <c r="I98" s="28">
        <f>IFERROR(VLOOKUP($B98,Surp3!$A$1:$B$161,2,0),0)</f>
        <v>0</v>
      </c>
      <c r="J98" s="29">
        <f>IFERROR(VLOOKUP(I98,Surp3!$B$1:$C$161,2,0),0)</f>
        <v>0</v>
      </c>
      <c r="K98" s="28">
        <f>IFERROR(VLOOKUP($B98,Surp4!$A$1:$B$161,2,0),0)</f>
        <v>0</v>
      </c>
      <c r="L98" s="29">
        <f>IFERROR(VLOOKUP(K98,Surp4!$B$1:$C$161,2,0),0)</f>
        <v>0</v>
      </c>
      <c r="M98" s="28">
        <f>IFERROR(VLOOKUP($B98,Surp5!$A$1:$B$161,2,0),0)</f>
        <v>0</v>
      </c>
      <c r="N98" s="29">
        <f>IFERROR(VLOOKUP(M98,Surp5!$B$1:$C$161,2,0),0)</f>
        <v>0</v>
      </c>
      <c r="O98" s="28">
        <f>IFERROR(VLOOKUP($B98,Surp6!$A$1:$B$161,2,0),0)</f>
        <v>35</v>
      </c>
      <c r="P98" s="29">
        <f>IFERROR(VLOOKUP(O98,Surp6!$B$1:$C$161,2,0),0)</f>
        <v>71.46019377</v>
      </c>
      <c r="Q98" s="28">
        <f>IFERROR(VLOOKUP($B98,Surp7!$A$1:$B$161,2,0),0)</f>
        <v>0</v>
      </c>
      <c r="R98" s="29">
        <f>IFERROR(VLOOKUP(Q98,Surp7!$B$1:$C$161,2,0),0)</f>
        <v>0</v>
      </c>
      <c r="S98" s="28">
        <f>IFERROR(VLOOKUP($B98,Surp8!$A$1:$B$161,2,0),0)</f>
        <v>0</v>
      </c>
      <c r="T98" s="29">
        <f>IFERROR(VLOOKUP(S98,Surp8!$B$1:$C$161,2,0),0)</f>
        <v>0</v>
      </c>
      <c r="U98" s="29">
        <f>IFERROR(VLOOKUP(E98,Surp1!$B$1:$C$161,2,0),0)</f>
        <v>0</v>
      </c>
      <c r="V98" s="29">
        <f>IFERROR(VLOOKUP(G98,Surp2!$B$1:$C$161,2,0),0)</f>
        <v>0</v>
      </c>
      <c r="W98" s="29">
        <f>IFERROR(VLOOKUP(I98,Surp3!$B$1:$C$161,2,0),0)</f>
        <v>0</v>
      </c>
      <c r="X98" s="29">
        <f>IFERROR(VLOOKUP(K98,Surp4!$B$1:$C$161,2,0),0)</f>
        <v>0</v>
      </c>
      <c r="Y98" s="29">
        <f>IFERROR(VLOOKUP(M98,Surp5!$B$1:$C$161,2,0),0)</f>
        <v>0</v>
      </c>
      <c r="Z98" s="29">
        <f>IFERROR(VLOOKUP(O98,Surp6!$B$1:$C$161,2,0),0)</f>
        <v>71.46019377</v>
      </c>
      <c r="AA98" s="29">
        <f>IFERROR(VLOOKUP(Q98,Surp7!$B$1:$C$161,2,0),0)</f>
        <v>0</v>
      </c>
      <c r="AB98" s="29">
        <f>IFERROR(VLOOKUP(S98,Surp8!$B$1:$C$161,2,0),0)</f>
        <v>0</v>
      </c>
    </row>
    <row r="99">
      <c r="A99" s="7">
        <v>98.0</v>
      </c>
      <c r="B99" s="40" t="s">
        <v>119</v>
      </c>
      <c r="C99" s="26">
        <f t="shared" si="1"/>
        <v>34.89406805</v>
      </c>
      <c r="D99" s="27"/>
      <c r="E99" s="28">
        <f>IFERROR(VLOOKUP($B99,Surp1!$A$1:$B$161,2,0),0)</f>
        <v>47</v>
      </c>
      <c r="F99" s="29">
        <f>IFERROR(VLOOKUP(E99,Surp1!$B$1:$C$161,2,0),0)</f>
        <v>34.89406805</v>
      </c>
      <c r="G99" s="28">
        <f>IFERROR(VLOOKUP($B99,Surp2!$A$1:$B$161,2,0),0)</f>
        <v>0</v>
      </c>
      <c r="H99" s="29">
        <f>IFERROR(VLOOKUP(G99,Surp2!$B$1:$C$161,2,0),0)</f>
        <v>0</v>
      </c>
      <c r="I99" s="28">
        <f>IFERROR(VLOOKUP($B99,Surp3!$A$1:$B$161,2,0),0)</f>
        <v>0</v>
      </c>
      <c r="J99" s="29">
        <f>IFERROR(VLOOKUP(I99,Surp3!$B$1:$C$161,2,0),0)</f>
        <v>0</v>
      </c>
      <c r="K99" s="28">
        <f>IFERROR(VLOOKUP($B99,Surp4!$A$1:$B$161,2,0),0)</f>
        <v>0</v>
      </c>
      <c r="L99" s="29">
        <f>IFERROR(VLOOKUP(K99,Surp4!$B$1:$C$161,2,0),0)</f>
        <v>0</v>
      </c>
      <c r="M99" s="28">
        <f>IFERROR(VLOOKUP($B99,Surp5!$A$1:$B$161,2,0),0)</f>
        <v>0</v>
      </c>
      <c r="N99" s="29">
        <f>IFERROR(VLOOKUP(M99,Surp5!$B$1:$C$161,2,0),0)</f>
        <v>0</v>
      </c>
      <c r="O99" s="28">
        <f>IFERROR(VLOOKUP($B99,Surp6!$A$1:$B$161,2,0),0)</f>
        <v>0</v>
      </c>
      <c r="P99" s="29">
        <f>IFERROR(VLOOKUP(O99,Surp6!$B$1:$C$161,2,0),0)</f>
        <v>0</v>
      </c>
      <c r="Q99" s="28">
        <f>IFERROR(VLOOKUP($B99,Surp7!$A$1:$B$161,2,0),0)</f>
        <v>0</v>
      </c>
      <c r="R99" s="29">
        <f>IFERROR(VLOOKUP(Q99,Surp7!$B$1:$C$161,2,0),0)</f>
        <v>0</v>
      </c>
      <c r="S99" s="28">
        <f>IFERROR(VLOOKUP($B99,Surp8!$A$1:$B$161,2,0),0)</f>
        <v>0</v>
      </c>
      <c r="T99" s="29">
        <f>IFERROR(VLOOKUP(S99,Surp8!$B$1:$C$161,2,0),0)</f>
        <v>0</v>
      </c>
      <c r="U99" s="29">
        <f>IFERROR(VLOOKUP(E99,Surp1!$B$1:$C$161,2,0),0)</f>
        <v>34.89406805</v>
      </c>
      <c r="V99" s="29">
        <f>IFERROR(VLOOKUP(G99,Surp2!$B$1:$C$161,2,0),0)</f>
        <v>0</v>
      </c>
      <c r="W99" s="29">
        <f>IFERROR(VLOOKUP(I99,Surp3!$B$1:$C$161,2,0),0)</f>
        <v>0</v>
      </c>
      <c r="X99" s="29">
        <f>IFERROR(VLOOKUP(K99,Surp4!$B$1:$C$161,2,0),0)</f>
        <v>0</v>
      </c>
      <c r="Y99" s="29">
        <f>IFERROR(VLOOKUP(M99,Surp5!$B$1:$C$161,2,0),0)</f>
        <v>0</v>
      </c>
      <c r="Z99" s="29">
        <f>IFERROR(VLOOKUP(O99,Surp6!$B$1:$C$161,2,0),0)</f>
        <v>0</v>
      </c>
      <c r="AA99" s="29">
        <f>IFERROR(VLOOKUP(Q99,Surp7!$B$1:$C$161,2,0),0)</f>
        <v>0</v>
      </c>
      <c r="AB99" s="29">
        <f>IFERROR(VLOOKUP(S99,Surp8!$B$1:$C$161,2,0),0)</f>
        <v>0</v>
      </c>
    </row>
    <row r="100">
      <c r="A100" s="7">
        <v>99.0</v>
      </c>
      <c r="B100" s="30" t="s">
        <v>120</v>
      </c>
      <c r="C100" s="26">
        <f t="shared" si="1"/>
        <v>22.14314185</v>
      </c>
      <c r="D100" s="27"/>
      <c r="E100" s="28">
        <f>IFERROR(VLOOKUP($B100,Surp1!$A$1:$B$161,2,0),0)</f>
        <v>0</v>
      </c>
      <c r="F100" s="29">
        <f>IFERROR(VLOOKUP(E100,Surp1!$B$1:$C$161,2,0),0)</f>
        <v>0</v>
      </c>
      <c r="G100" s="28">
        <f>IFERROR(VLOOKUP($B100,Surp2!$A$1:$B$161,2,0),0)</f>
        <v>0</v>
      </c>
      <c r="H100" s="29">
        <f>IFERROR(VLOOKUP(G100,Surp2!$B$1:$C$161,2,0),0)</f>
        <v>0</v>
      </c>
      <c r="I100" s="28">
        <f>IFERROR(VLOOKUP($B100,Surp3!$A$1:$B$161,2,0),0)</f>
        <v>44</v>
      </c>
      <c r="J100" s="29">
        <f>IFERROR(VLOOKUP(I100,Surp3!$B$1:$C$161,2,0),0)</f>
        <v>22.14314185</v>
      </c>
      <c r="K100" s="28">
        <f>IFERROR(VLOOKUP($B100,Surp4!$A$1:$B$161,2,0),0)</f>
        <v>0</v>
      </c>
      <c r="L100" s="29">
        <f>IFERROR(VLOOKUP(K100,Surp4!$B$1:$C$161,2,0),0)</f>
        <v>0</v>
      </c>
      <c r="M100" s="28">
        <f>IFERROR(VLOOKUP($B100,Surp5!$A$1:$B$161,2,0),0)</f>
        <v>0</v>
      </c>
      <c r="N100" s="29">
        <f>IFERROR(VLOOKUP(M100,Surp5!$B$1:$C$161,2,0),0)</f>
        <v>0</v>
      </c>
      <c r="O100" s="28">
        <f>IFERROR(VLOOKUP($B100,Surp6!$A$1:$B$161,2,0),0)</f>
        <v>0</v>
      </c>
      <c r="P100" s="29">
        <f>IFERROR(VLOOKUP(O100,Surp6!$B$1:$C$161,2,0),0)</f>
        <v>0</v>
      </c>
      <c r="Q100" s="28">
        <f>IFERROR(VLOOKUP($B100,Surp7!$A$1:$B$161,2,0),0)</f>
        <v>0</v>
      </c>
      <c r="R100" s="29">
        <f>IFERROR(VLOOKUP(Q100,Surp7!$B$1:$C$161,2,0),0)</f>
        <v>0</v>
      </c>
      <c r="S100" s="28">
        <f>IFERROR(VLOOKUP($B100,Surp8!$A$1:$B$161,2,0),0)</f>
        <v>0</v>
      </c>
      <c r="T100" s="29">
        <f>IFERROR(VLOOKUP(S100,Surp8!$B$1:$C$161,2,0),0)</f>
        <v>0</v>
      </c>
      <c r="U100" s="29">
        <f>IFERROR(VLOOKUP(E100,Surp1!$B$1:$C$161,2,0),0)</f>
        <v>0</v>
      </c>
      <c r="V100" s="29">
        <f>IFERROR(VLOOKUP(G100,Surp2!$B$1:$C$161,2,0),0)</f>
        <v>0</v>
      </c>
      <c r="W100" s="29">
        <f>IFERROR(VLOOKUP(I100,Surp3!$B$1:$C$161,2,0),0)</f>
        <v>22.14314185</v>
      </c>
      <c r="X100" s="29">
        <f>IFERROR(VLOOKUP(K100,Surp4!$B$1:$C$161,2,0),0)</f>
        <v>0</v>
      </c>
      <c r="Y100" s="29">
        <f>IFERROR(VLOOKUP(M100,Surp5!$B$1:$C$161,2,0),0)</f>
        <v>0</v>
      </c>
      <c r="Z100" s="29">
        <f>IFERROR(VLOOKUP(O100,Surp6!$B$1:$C$161,2,0),0)</f>
        <v>0</v>
      </c>
      <c r="AA100" s="29">
        <f>IFERROR(VLOOKUP(Q100,Surp7!$B$1:$C$161,2,0),0)</f>
        <v>0</v>
      </c>
      <c r="AB100" s="29">
        <f>IFERROR(VLOOKUP(S100,Surp8!$B$1:$C$161,2,0),0)</f>
        <v>0</v>
      </c>
    </row>
    <row r="101">
      <c r="A101" s="7">
        <v>100.0</v>
      </c>
      <c r="B101" s="25" t="s">
        <v>59</v>
      </c>
      <c r="C101" s="26">
        <f t="shared" si="1"/>
        <v>17.07524296</v>
      </c>
      <c r="D101" s="27"/>
      <c r="E101" s="28">
        <f>IFERROR(VLOOKUP($B101,Surp1!$A$1:$B$161,2,0),0)</f>
        <v>53</v>
      </c>
      <c r="F101" s="29">
        <f>IFERROR(VLOOKUP(E101,Surp1!$B$1:$C$161,2,0),0)</f>
        <v>4.837367258</v>
      </c>
      <c r="G101" s="28">
        <f>IFERROR(VLOOKUP($B101,Surp2!$A$1:$B$161,2,0),0)</f>
        <v>0</v>
      </c>
      <c r="H101" s="29">
        <f>IFERROR(VLOOKUP(G101,Surp2!$B$1:$C$161,2,0),0)</f>
        <v>0</v>
      </c>
      <c r="I101" s="28">
        <f>IFERROR(VLOOKUP($B101,Surp3!$A$1:$B$161,2,0),0)</f>
        <v>0</v>
      </c>
      <c r="J101" s="29">
        <f>IFERROR(VLOOKUP(I101,Surp3!$B$1:$C$161,2,0),0)</f>
        <v>0</v>
      </c>
      <c r="K101" s="28">
        <f>IFERROR(VLOOKUP($B101,Surp4!$A$1:$B$161,2,0),0)</f>
        <v>0</v>
      </c>
      <c r="L101" s="29">
        <f>IFERROR(VLOOKUP(K101,Surp4!$B$1:$C$161,2,0),0)</f>
        <v>0</v>
      </c>
      <c r="M101" s="28">
        <f>IFERROR(VLOOKUP($B101,Surp5!$A$1:$B$161,2,0),0)</f>
        <v>0</v>
      </c>
      <c r="N101" s="29">
        <f>IFERROR(VLOOKUP(M101,Surp5!$B$1:$C$161,2,0),0)</f>
        <v>0</v>
      </c>
      <c r="O101" s="28">
        <f>IFERROR(VLOOKUP($B101,Surp6!$A$1:$B$161,2,0),0)</f>
        <v>0</v>
      </c>
      <c r="P101" s="29">
        <f>IFERROR(VLOOKUP(O101,Surp6!$B$1:$C$161,2,0),0)</f>
        <v>0</v>
      </c>
      <c r="Q101" s="28">
        <f>IFERROR(VLOOKUP($B101,Surp7!$A$1:$B$161,2,0),0)</f>
        <v>41</v>
      </c>
      <c r="R101" s="29">
        <f>IFERROR(VLOOKUP(Q101,Surp7!$B$1:$C$161,2,0),0)</f>
        <v>12.2378757</v>
      </c>
      <c r="S101" s="28">
        <f>IFERROR(VLOOKUP($B101,Surp8!$A$1:$B$161,2,0),0)</f>
        <v>0</v>
      </c>
      <c r="T101" s="29">
        <f>IFERROR(VLOOKUP(S101,Surp8!$B$1:$C$161,2,0),0)</f>
        <v>0</v>
      </c>
      <c r="U101" s="29">
        <f>IFERROR(VLOOKUP(E101,Surp1!$B$1:$C$161,2,0),0)</f>
        <v>4.837367258</v>
      </c>
      <c r="V101" s="29">
        <f>IFERROR(VLOOKUP(G101,Surp2!$B$1:$C$161,2,0),0)</f>
        <v>0</v>
      </c>
      <c r="W101" s="29">
        <f>IFERROR(VLOOKUP(I101,Surp3!$B$1:$C$161,2,0),0)</f>
        <v>0</v>
      </c>
      <c r="X101" s="29">
        <f>IFERROR(VLOOKUP(K101,Surp4!$B$1:$C$161,2,0),0)</f>
        <v>0</v>
      </c>
      <c r="Y101" s="29">
        <f>IFERROR(VLOOKUP(M101,Surp5!$B$1:$C$161,2,0),0)</f>
        <v>0</v>
      </c>
      <c r="Z101" s="29">
        <f>IFERROR(VLOOKUP(O101,Surp6!$B$1:$C$161,2,0),0)</f>
        <v>0</v>
      </c>
      <c r="AA101" s="29">
        <f>IFERROR(VLOOKUP(Q101,Surp7!$B$1:$C$161,2,0),0)</f>
        <v>12.2378757</v>
      </c>
      <c r="AB101" s="29">
        <f>IFERROR(VLOOKUP(S101,Surp8!$B$1:$C$161,2,0),0)</f>
        <v>0</v>
      </c>
    </row>
    <row r="102">
      <c r="A102" s="7">
        <v>101.0</v>
      </c>
      <c r="B102" s="30" t="s">
        <v>117</v>
      </c>
      <c r="C102" s="26">
        <f t="shared" si="1"/>
        <v>14.93293585</v>
      </c>
      <c r="D102" s="27"/>
      <c r="E102" s="28">
        <f>IFERROR(VLOOKUP($B102,Surp1!$A$1:$B$161,2,0),0)</f>
        <v>0</v>
      </c>
      <c r="F102" s="29">
        <f>IFERROR(VLOOKUP(E102,Surp1!$B$1:$C$161,2,0),0)</f>
        <v>0</v>
      </c>
      <c r="G102" s="28">
        <f>IFERROR(VLOOKUP($B102,Surp2!$A$1:$B$161,2,0),0)</f>
        <v>50</v>
      </c>
      <c r="H102" s="29">
        <f>IFERROR(VLOOKUP(G102,Surp2!$B$1:$C$161,2,0),0)</f>
        <v>14.93293585</v>
      </c>
      <c r="I102" s="28">
        <f>IFERROR(VLOOKUP($B102,Surp3!$A$1:$B$161,2,0),0)</f>
        <v>0</v>
      </c>
      <c r="J102" s="29">
        <f>IFERROR(VLOOKUP(I102,Surp3!$B$1:$C$161,2,0),0)</f>
        <v>0</v>
      </c>
      <c r="K102" s="28">
        <f>IFERROR(VLOOKUP($B102,Surp4!$A$1:$B$161,2,0),0)</f>
        <v>0</v>
      </c>
      <c r="L102" s="29">
        <f>IFERROR(VLOOKUP(K102,Surp4!$B$1:$C$161,2,0),0)</f>
        <v>0</v>
      </c>
      <c r="M102" s="28">
        <f>IFERROR(VLOOKUP($B102,Surp5!$A$1:$B$161,2,0),0)</f>
        <v>0</v>
      </c>
      <c r="N102" s="29">
        <f>IFERROR(VLOOKUP(M102,Surp5!$B$1:$C$161,2,0),0)</f>
        <v>0</v>
      </c>
      <c r="O102" s="28">
        <f>IFERROR(VLOOKUP($B102,Surp6!$A$1:$B$161,2,0),0)</f>
        <v>0</v>
      </c>
      <c r="P102" s="29">
        <f>IFERROR(VLOOKUP(O102,Surp6!$B$1:$C$161,2,0),0)</f>
        <v>0</v>
      </c>
      <c r="Q102" s="28">
        <f>IFERROR(VLOOKUP($B102,Surp7!$A$1:$B$161,2,0),0)</f>
        <v>0</v>
      </c>
      <c r="R102" s="29">
        <f>IFERROR(VLOOKUP(Q102,Surp7!$B$1:$C$161,2,0),0)</f>
        <v>0</v>
      </c>
      <c r="S102" s="28">
        <f>IFERROR(VLOOKUP($B102,Surp8!$A$1:$B$161,2,0),0)</f>
        <v>0</v>
      </c>
      <c r="T102" s="29">
        <f>IFERROR(VLOOKUP(S102,Surp8!$B$1:$C$161,2,0),0)</f>
        <v>0</v>
      </c>
      <c r="U102" s="29">
        <f>IFERROR(VLOOKUP(E102,Surp1!$B$1:$C$161,2,0),0)</f>
        <v>0</v>
      </c>
      <c r="V102" s="29">
        <f>IFERROR(VLOOKUP(G102,Surp2!$B$1:$C$161,2,0),0)</f>
        <v>14.93293585</v>
      </c>
      <c r="W102" s="29">
        <f>IFERROR(VLOOKUP(I102,Surp3!$B$1:$C$161,2,0),0)</f>
        <v>0</v>
      </c>
      <c r="X102" s="29">
        <f>IFERROR(VLOOKUP(K102,Surp4!$B$1:$C$161,2,0),0)</f>
        <v>0</v>
      </c>
      <c r="Y102" s="29">
        <f>IFERROR(VLOOKUP(M102,Surp5!$B$1:$C$161,2,0),0)</f>
        <v>0</v>
      </c>
      <c r="Z102" s="29">
        <f>IFERROR(VLOOKUP(O102,Surp6!$B$1:$C$161,2,0),0)</f>
        <v>0</v>
      </c>
      <c r="AA102" s="29">
        <f>IFERROR(VLOOKUP(Q102,Surp7!$B$1:$C$161,2,0),0)</f>
        <v>0</v>
      </c>
      <c r="AB102" s="29">
        <f>IFERROR(VLOOKUP(S102,Surp8!$B$1:$C$161,2,0),0)</f>
        <v>0</v>
      </c>
    </row>
    <row r="103">
      <c r="A103" s="7">
        <v>102.0</v>
      </c>
      <c r="B103" s="35" t="s">
        <v>121</v>
      </c>
      <c r="C103" s="26">
        <f t="shared" si="1"/>
        <v>13.62802543</v>
      </c>
      <c r="D103" s="27"/>
      <c r="E103" s="28">
        <f>IFERROR(VLOOKUP($B103,Surp1!$A$1:$B$161,2,0),0)</f>
        <v>0</v>
      </c>
      <c r="F103" s="29">
        <f>IFERROR(VLOOKUP(E103,Surp1!$B$1:$C$161,2,0),0)</f>
        <v>0</v>
      </c>
      <c r="G103" s="28">
        <f>IFERROR(VLOOKUP($B103,Surp2!$A$1:$B$161,2,0),0)</f>
        <v>0</v>
      </c>
      <c r="H103" s="29">
        <f>IFERROR(VLOOKUP(G103,Surp2!$B$1:$C$161,2,0),0)</f>
        <v>0</v>
      </c>
      <c r="I103" s="28">
        <f>IFERROR(VLOOKUP($B103,Surp3!$A$1:$B$161,2,0),0)</f>
        <v>0</v>
      </c>
      <c r="J103" s="29">
        <f>IFERROR(VLOOKUP(I103,Surp3!$B$1:$C$161,2,0),0)</f>
        <v>0</v>
      </c>
      <c r="K103" s="28">
        <f>IFERROR(VLOOKUP($B103,Surp4!$A$1:$B$161,2,0),0)</f>
        <v>55</v>
      </c>
      <c r="L103" s="29">
        <f>IFERROR(VLOOKUP(K103,Surp4!$B$1:$C$161,2,0),0)</f>
        <v>13.62802543</v>
      </c>
      <c r="M103" s="28">
        <f>IFERROR(VLOOKUP($B103,Surp5!$A$1:$B$161,2,0),0)</f>
        <v>0</v>
      </c>
      <c r="N103" s="29">
        <f>IFERROR(VLOOKUP(M103,Surp5!$B$1:$C$161,2,0),0)</f>
        <v>0</v>
      </c>
      <c r="O103" s="28">
        <f>IFERROR(VLOOKUP($B103,Surp6!$A$1:$B$161,2,0),0)</f>
        <v>0</v>
      </c>
      <c r="P103" s="29">
        <f>IFERROR(VLOOKUP(O103,Surp6!$B$1:$C$161,2,0),0)</f>
        <v>0</v>
      </c>
      <c r="Q103" s="28">
        <f>IFERROR(VLOOKUP($B103,Surp7!$A$1:$B$161,2,0),0)</f>
        <v>0</v>
      </c>
      <c r="R103" s="29">
        <f>IFERROR(VLOOKUP(Q103,Surp7!$B$1:$C$161,2,0),0)</f>
        <v>0</v>
      </c>
      <c r="S103" s="28">
        <f>IFERROR(VLOOKUP($B103,Surp8!$A$1:$B$161,2,0),0)</f>
        <v>0</v>
      </c>
      <c r="T103" s="29">
        <f>IFERROR(VLOOKUP(S103,Surp8!$B$1:$C$161,2,0),0)</f>
        <v>0</v>
      </c>
      <c r="U103" s="29">
        <f>IFERROR(VLOOKUP(E103,Surp1!$B$1:$C$161,2,0),0)</f>
        <v>0</v>
      </c>
      <c r="V103" s="29">
        <f>IFERROR(VLOOKUP(G103,Surp2!$B$1:$C$161,2,0),0)</f>
        <v>0</v>
      </c>
      <c r="W103" s="29">
        <f>IFERROR(VLOOKUP(I103,Surp3!$B$1:$C$161,2,0),0)</f>
        <v>0</v>
      </c>
      <c r="X103" s="29">
        <f>IFERROR(VLOOKUP(K103,Surp4!$B$1:$C$161,2,0),0)</f>
        <v>13.62802543</v>
      </c>
      <c r="Y103" s="29">
        <f>IFERROR(VLOOKUP(M103,Surp5!$B$1:$C$161,2,0),0)</f>
        <v>0</v>
      </c>
      <c r="Z103" s="29">
        <f>IFERROR(VLOOKUP(O103,Surp6!$B$1:$C$161,2,0),0)</f>
        <v>0</v>
      </c>
      <c r="AA103" s="29">
        <f>IFERROR(VLOOKUP(Q103,Surp7!$B$1:$C$161,2,0),0)</f>
        <v>0</v>
      </c>
      <c r="AB103" s="29">
        <f>IFERROR(VLOOKUP(S103,Surp8!$B$1:$C$161,2,0),0)</f>
        <v>0</v>
      </c>
    </row>
    <row r="104">
      <c r="A104" s="7">
        <v>103.0</v>
      </c>
      <c r="B104" s="25"/>
      <c r="C104" s="26">
        <f t="shared" si="1"/>
        <v>0</v>
      </c>
      <c r="D104" s="27"/>
      <c r="E104" s="28">
        <f>IFERROR(VLOOKUP($B104,Surp1!$A$1:$B$161,2,0),0)</f>
        <v>0</v>
      </c>
      <c r="F104" s="29">
        <f>IFERROR(VLOOKUP(E104,Surp1!$B$1:$C$161,2,0),0)</f>
        <v>0</v>
      </c>
      <c r="G104" s="28">
        <f>IFERROR(VLOOKUP($B104,Surp2!$A$1:$B$161,2,0),0)</f>
        <v>0</v>
      </c>
      <c r="H104" s="29">
        <f>IFERROR(VLOOKUP(G104,Surp2!$B$1:$C$161,2,0),0)</f>
        <v>0</v>
      </c>
      <c r="I104" s="28">
        <f>IFERROR(VLOOKUP($B104,Surp3!$A$1:$B$161,2,0),0)</f>
        <v>0</v>
      </c>
      <c r="J104" s="29">
        <f t="shared" ref="J104:J251" si="2">IFERROR(VLOOKUP(I104,Surp3!$B$1:$C$161,2,0),0)</f>
        <v>0</v>
      </c>
      <c r="K104" s="28">
        <f>IFERROR(VLOOKUP($B104,Surp4!$A$1:$B$161,2,0),0)</f>
        <v>0</v>
      </c>
      <c r="L104" s="29">
        <f>IFERROR(VLOOKUP(K104,Surp4!$B$1:$C$161,2,0),0)</f>
        <v>0</v>
      </c>
      <c r="M104" s="28">
        <f>IFERROR(VLOOKUP($B104,Surp5!$A$1:$B$161,2,0),0)</f>
        <v>0</v>
      </c>
      <c r="N104" s="29">
        <f>IFERROR(VLOOKUP(M104,Surp5!$B$1:$C$161,2,0),0)</f>
        <v>0</v>
      </c>
      <c r="O104" s="28">
        <f>IFERROR(VLOOKUP($B104,Surp6!$A$1:$B$161,2,0),0)</f>
        <v>0</v>
      </c>
      <c r="P104" s="29">
        <f>IFERROR(VLOOKUP(O104,Surp6!$B$1:$C$161,2,0),0)</f>
        <v>0</v>
      </c>
      <c r="Q104" s="28">
        <f>IFERROR(VLOOKUP($B104,Surp7!$A$1:$B$161,2,0),0)</f>
        <v>0</v>
      </c>
      <c r="R104" s="29">
        <f>IFERROR(VLOOKUP(Q104,Surp7!$B$1:$C$161,2,0),0)</f>
        <v>0</v>
      </c>
      <c r="S104" s="28">
        <f>IFERROR(VLOOKUP($B104,Surp8!$A$1:$B$161,2,0),0)</f>
        <v>0</v>
      </c>
      <c r="T104" s="29">
        <f>IFERROR(VLOOKUP(S104,Surp8!$B$1:$C$161,2,0),0)</f>
        <v>0</v>
      </c>
      <c r="U104" s="29">
        <f>IFERROR(VLOOKUP(E104,Surp1!$B$1:$C$161,2,0),0)</f>
        <v>0</v>
      </c>
      <c r="V104" s="29">
        <f>IFERROR(VLOOKUP(G104,Surp2!$B$1:$C$161,2,0),0)</f>
        <v>0</v>
      </c>
      <c r="W104" s="29">
        <f>IFERROR(VLOOKUP(I104,Surp3!$B$1:$C$161,2,0),0)</f>
        <v>0</v>
      </c>
      <c r="X104" s="29">
        <f>IFERROR(VLOOKUP(K104,Surp4!$B$1:$C$161,2,0),0)</f>
        <v>0</v>
      </c>
      <c r="Y104" s="29">
        <f>IFERROR(VLOOKUP(M104,Surp5!$B$1:$C$161,2,0),0)</f>
        <v>0</v>
      </c>
      <c r="Z104" s="29">
        <f>IFERROR(VLOOKUP(O104,Surp6!$B$1:$C$161,2,0),0)</f>
        <v>0</v>
      </c>
      <c r="AA104" s="29">
        <f>IFERROR(VLOOKUP(Q104,Surp7!$B$1:$C$161,2,0),0)</f>
        <v>0</v>
      </c>
      <c r="AB104" s="29">
        <f>IFERROR(VLOOKUP(S104,Surp8!$B$1:$C$161,2,0),0)</f>
        <v>0</v>
      </c>
    </row>
    <row r="105">
      <c r="A105" s="7">
        <v>104.0</v>
      </c>
      <c r="B105" s="25"/>
      <c r="C105" s="26">
        <f t="shared" si="1"/>
        <v>0</v>
      </c>
      <c r="D105" s="27"/>
      <c r="E105" s="28">
        <f>IFERROR(VLOOKUP($B105,Surp1!$A$1:$B$161,2,0),0)</f>
        <v>0</v>
      </c>
      <c r="F105" s="29">
        <f>IFERROR(VLOOKUP(E105,Surp1!$B$1:$C$161,2,0),0)</f>
        <v>0</v>
      </c>
      <c r="G105" s="28">
        <f>IFERROR(VLOOKUP($B105,Surp2!$A$1:$B$161,2,0),0)</f>
        <v>0</v>
      </c>
      <c r="H105" s="29">
        <f>IFERROR(VLOOKUP(G105,Surp2!$B$1:$C$161,2,0),0)</f>
        <v>0</v>
      </c>
      <c r="I105" s="28">
        <f>IFERROR(VLOOKUP($B105,Surp3!$A$1:$B$161,2,0),0)</f>
        <v>0</v>
      </c>
      <c r="J105" s="29">
        <f t="shared" si="2"/>
        <v>0</v>
      </c>
      <c r="K105" s="28">
        <f>IFERROR(VLOOKUP($B105,Surp4!$A$1:$B$161,2,0),0)</f>
        <v>0</v>
      </c>
      <c r="L105" s="29">
        <f>IFERROR(VLOOKUP(K105,Surp4!$B$1:$C$161,2,0),0)</f>
        <v>0</v>
      </c>
      <c r="M105" s="28">
        <f>IFERROR(VLOOKUP($B105,Surp5!$A$1:$B$161,2,0),0)</f>
        <v>0</v>
      </c>
      <c r="N105" s="29">
        <f>IFERROR(VLOOKUP(M105,Surp5!$B$1:$C$161,2,0),0)</f>
        <v>0</v>
      </c>
      <c r="O105" s="28">
        <f>IFERROR(VLOOKUP($B105,Surp6!$A$1:$B$161,2,0),0)</f>
        <v>0</v>
      </c>
      <c r="P105" s="29">
        <f>IFERROR(VLOOKUP(O105,Surp6!$B$1:$C$161,2,0),0)</f>
        <v>0</v>
      </c>
      <c r="Q105" s="28">
        <f>IFERROR(VLOOKUP($B105,Surp7!$A$1:$B$161,2,0),0)</f>
        <v>0</v>
      </c>
      <c r="R105" s="29">
        <f>IFERROR(VLOOKUP(Q105,Surp7!$B$1:$C$161,2,0),0)</f>
        <v>0</v>
      </c>
      <c r="S105" s="28">
        <f>IFERROR(VLOOKUP($B105,Surp8!$A$1:$B$161,2,0),0)</f>
        <v>0</v>
      </c>
      <c r="T105" s="29">
        <f>IFERROR(VLOOKUP(S105,Surp8!$B$1:$C$161,2,0),0)</f>
        <v>0</v>
      </c>
      <c r="U105" s="29">
        <f>IFERROR(VLOOKUP(E105,Surp1!$B$1:$C$161,2,0),0)</f>
        <v>0</v>
      </c>
      <c r="V105" s="29">
        <f>IFERROR(VLOOKUP(G105,Surp2!$B$1:$C$161,2,0),0)</f>
        <v>0</v>
      </c>
      <c r="W105" s="29">
        <f>IFERROR(VLOOKUP(I105,Surp3!$B$1:$C$161,2,0),0)</f>
        <v>0</v>
      </c>
      <c r="X105" s="29">
        <f>IFERROR(VLOOKUP(K105,Surp4!$B$1:$C$161,2,0),0)</f>
        <v>0</v>
      </c>
      <c r="Y105" s="29">
        <f>IFERROR(VLOOKUP(M105,Surp5!$B$1:$C$161,2,0),0)</f>
        <v>0</v>
      </c>
      <c r="Z105" s="29">
        <f>IFERROR(VLOOKUP(O105,Surp6!$B$1:$C$161,2,0),0)</f>
        <v>0</v>
      </c>
      <c r="AA105" s="29">
        <f>IFERROR(VLOOKUP(Q105,Surp7!$B$1:$C$161,2,0),0)</f>
        <v>0</v>
      </c>
      <c r="AB105" s="29">
        <f>IFERROR(VLOOKUP(S105,Surp8!$B$1:$C$161,2,0),0)</f>
        <v>0</v>
      </c>
    </row>
    <row r="106">
      <c r="A106" s="7">
        <v>105.0</v>
      </c>
      <c r="B106" s="25"/>
      <c r="C106" s="26">
        <f t="shared" si="1"/>
        <v>0</v>
      </c>
      <c r="D106" s="27"/>
      <c r="E106" s="28">
        <f>IFERROR(VLOOKUP($B106,Surp1!$A$1:$B$161,2,0),0)</f>
        <v>0</v>
      </c>
      <c r="F106" s="29">
        <f>IFERROR(VLOOKUP(E106,Surp1!$B$1:$C$161,2,0),0)</f>
        <v>0</v>
      </c>
      <c r="G106" s="28">
        <f>IFERROR(VLOOKUP($B106,Surp2!$A$1:$B$161,2,0),0)</f>
        <v>0</v>
      </c>
      <c r="H106" s="29">
        <f>IFERROR(VLOOKUP(G106,Surp2!$B$1:$C$161,2,0),0)</f>
        <v>0</v>
      </c>
      <c r="I106" s="28">
        <f>IFERROR(VLOOKUP($B106,Surp3!$A$1:$B$161,2,0),0)</f>
        <v>0</v>
      </c>
      <c r="J106" s="29">
        <f t="shared" si="2"/>
        <v>0</v>
      </c>
      <c r="K106" s="28">
        <f>IFERROR(VLOOKUP($B106,Surp4!$A$1:$B$161,2,0),0)</f>
        <v>0</v>
      </c>
      <c r="L106" s="29">
        <f>IFERROR(VLOOKUP(K106,Surp4!$B$1:$C$161,2,0),0)</f>
        <v>0</v>
      </c>
      <c r="M106" s="28">
        <f>IFERROR(VLOOKUP($B106,Surp5!$A$1:$B$161,2,0),0)</f>
        <v>0</v>
      </c>
      <c r="N106" s="29">
        <f>IFERROR(VLOOKUP(M106,Surp5!$B$1:$C$161,2,0),0)</f>
        <v>0</v>
      </c>
      <c r="O106" s="28">
        <f>IFERROR(VLOOKUP($B106,Surp6!$A$1:$B$161,2,0),0)</f>
        <v>0</v>
      </c>
      <c r="P106" s="29">
        <f>IFERROR(VLOOKUP(O106,Surp6!$B$1:$C$161,2,0),0)</f>
        <v>0</v>
      </c>
      <c r="Q106" s="28">
        <f>IFERROR(VLOOKUP($B106,Surp7!$A$1:$B$161,2,0),0)</f>
        <v>0</v>
      </c>
      <c r="R106" s="29">
        <f>IFERROR(VLOOKUP(Q106,Surp7!$B$1:$C$161,2,0),0)</f>
        <v>0</v>
      </c>
      <c r="S106" s="28">
        <f>IFERROR(VLOOKUP($B106,Surp8!$A$1:$B$161,2,0),0)</f>
        <v>0</v>
      </c>
      <c r="T106" s="29">
        <f>IFERROR(VLOOKUP(S106,Surp8!$B$1:$C$161,2,0),0)</f>
        <v>0</v>
      </c>
      <c r="U106" s="29">
        <f>IFERROR(VLOOKUP(E106,Surp1!$B$1:$C$161,2,0),0)</f>
        <v>0</v>
      </c>
      <c r="V106" s="29">
        <f>IFERROR(VLOOKUP(G106,Surp2!$B$1:$C$161,2,0),0)</f>
        <v>0</v>
      </c>
      <c r="W106" s="29">
        <f>IFERROR(VLOOKUP(I106,Surp3!$B$1:$C$161,2,0),0)</f>
        <v>0</v>
      </c>
      <c r="X106" s="29">
        <f>IFERROR(VLOOKUP(K106,Surp4!$B$1:$C$161,2,0),0)</f>
        <v>0</v>
      </c>
      <c r="Y106" s="29">
        <f>IFERROR(VLOOKUP(M106,Surp5!$B$1:$C$161,2,0),0)</f>
        <v>0</v>
      </c>
      <c r="Z106" s="29">
        <f>IFERROR(VLOOKUP(O106,Surp6!$B$1:$C$161,2,0),0)</f>
        <v>0</v>
      </c>
      <c r="AA106" s="29">
        <f>IFERROR(VLOOKUP(Q106,Surp7!$B$1:$C$161,2,0),0)</f>
        <v>0</v>
      </c>
      <c r="AB106" s="29">
        <f>IFERROR(VLOOKUP(S106,Surp8!$B$1:$C$161,2,0),0)</f>
        <v>0</v>
      </c>
    </row>
    <row r="107">
      <c r="A107" s="7">
        <v>106.0</v>
      </c>
      <c r="B107" s="25"/>
      <c r="C107" s="26">
        <f t="shared" si="1"/>
        <v>0</v>
      </c>
      <c r="D107" s="27"/>
      <c r="E107" s="28">
        <f>IFERROR(VLOOKUP($B107,Surp1!$A$1:$B$161,2,0),0)</f>
        <v>0</v>
      </c>
      <c r="F107" s="29">
        <f>IFERROR(VLOOKUP(E107,Surp1!$B$1:$C$161,2,0),0)</f>
        <v>0</v>
      </c>
      <c r="G107" s="28">
        <f>IFERROR(VLOOKUP($B107,Surp2!$A$1:$B$161,2,0),0)</f>
        <v>0</v>
      </c>
      <c r="H107" s="29">
        <f>IFERROR(VLOOKUP(G107,Surp2!$B$1:$C$161,2,0),0)</f>
        <v>0</v>
      </c>
      <c r="I107" s="28">
        <f>IFERROR(VLOOKUP($B107,Surp3!$A$1:$B$161,2,0),0)</f>
        <v>0</v>
      </c>
      <c r="J107" s="29">
        <f t="shared" si="2"/>
        <v>0</v>
      </c>
      <c r="K107" s="28">
        <f>IFERROR(VLOOKUP($B107,Surp4!$A$1:$B$161,2,0),0)</f>
        <v>0</v>
      </c>
      <c r="L107" s="29">
        <f t="shared" ref="L107:L251" si="3">IFERROR(VLOOKUP(K107,Surp4!$B$1:$C$161,2,0),0)</f>
        <v>0</v>
      </c>
      <c r="M107" s="28">
        <f>IFERROR(VLOOKUP($B107,Surp5!$A$1:$B$161,2,0),0)</f>
        <v>0</v>
      </c>
      <c r="N107" s="29">
        <f>IFERROR(VLOOKUP(M107,Surp5!$B$1:$C$161,2,0),0)</f>
        <v>0</v>
      </c>
      <c r="O107" s="28">
        <f>IFERROR(VLOOKUP($B107,Surp6!$A$1:$B$161,2,0),0)</f>
        <v>0</v>
      </c>
      <c r="P107" s="29">
        <f>IFERROR(VLOOKUP(O107,Surp6!$B$1:$C$161,2,0),0)</f>
        <v>0</v>
      </c>
      <c r="Q107" s="28">
        <f>IFERROR(VLOOKUP($B107,Surp7!$A$1:$B$161,2,0),0)</f>
        <v>0</v>
      </c>
      <c r="R107" s="29">
        <f>IFERROR(VLOOKUP(Q107,Surp7!$B$1:$C$161,2,0),0)</f>
        <v>0</v>
      </c>
      <c r="S107" s="28">
        <f>IFERROR(VLOOKUP($B107,Surp8!$A$1:$B$161,2,0),0)</f>
        <v>0</v>
      </c>
      <c r="T107" s="29">
        <f>IFERROR(VLOOKUP(S107,Surp8!$B$1:$C$161,2,0),0)</f>
        <v>0</v>
      </c>
      <c r="U107" s="29">
        <f>IFERROR(VLOOKUP(E107,Surp1!$B$1:$C$161,2,0),0)</f>
        <v>0</v>
      </c>
      <c r="V107" s="29">
        <f>IFERROR(VLOOKUP(G107,Surp2!$B$1:$C$161,2,0),0)</f>
        <v>0</v>
      </c>
      <c r="W107" s="29">
        <f>IFERROR(VLOOKUP(I107,Surp3!$B$1:$C$161,2,0),0)</f>
        <v>0</v>
      </c>
      <c r="X107" s="29">
        <f>IFERROR(VLOOKUP(K107,Surp4!$B$1:$C$161,2,0),0)</f>
        <v>0</v>
      </c>
      <c r="Y107" s="29">
        <f>IFERROR(VLOOKUP(M107,Surp5!$B$1:$C$161,2,0),0)</f>
        <v>0</v>
      </c>
      <c r="Z107" s="29">
        <f>IFERROR(VLOOKUP(O107,Surp6!$B$1:$C$161,2,0),0)</f>
        <v>0</v>
      </c>
      <c r="AA107" s="29">
        <f>IFERROR(VLOOKUP(Q107,Surp7!$B$1:$C$161,2,0),0)</f>
        <v>0</v>
      </c>
      <c r="AB107" s="29">
        <f>IFERROR(VLOOKUP(S107,Surp8!$B$1:$C$161,2,0),0)</f>
        <v>0</v>
      </c>
    </row>
    <row r="108">
      <c r="A108" s="7">
        <v>107.0</v>
      </c>
      <c r="B108" s="25"/>
      <c r="C108" s="26">
        <f t="shared" si="1"/>
        <v>0</v>
      </c>
      <c r="D108" s="27"/>
      <c r="E108" s="28">
        <f>IFERROR(VLOOKUP($B108,Surp1!$A$1:$B$161,2,0),0)</f>
        <v>0</v>
      </c>
      <c r="F108" s="29">
        <f>IFERROR(VLOOKUP(E108,Surp1!$B$1:$C$161,2,0),0)</f>
        <v>0</v>
      </c>
      <c r="G108" s="28">
        <f>IFERROR(VLOOKUP($B108,Surp2!$A$1:$B$161,2,0),0)</f>
        <v>0</v>
      </c>
      <c r="H108" s="29">
        <f>IFERROR(VLOOKUP(G108,Surp2!$B$1:$C$161,2,0),0)</f>
        <v>0</v>
      </c>
      <c r="I108" s="28">
        <f>IFERROR(VLOOKUP($B108,Surp3!$A$1:$B$161,2,0),0)</f>
        <v>0</v>
      </c>
      <c r="J108" s="29">
        <f t="shared" si="2"/>
        <v>0</v>
      </c>
      <c r="K108" s="28">
        <f>IFERROR(VLOOKUP($B108,Surp4!$A$1:$B$161,2,0),0)</f>
        <v>0</v>
      </c>
      <c r="L108" s="29">
        <f t="shared" si="3"/>
        <v>0</v>
      </c>
      <c r="M108" s="28">
        <f>IFERROR(VLOOKUP($B108,Surp5!$A$1:$B$161,2,0),0)</f>
        <v>0</v>
      </c>
      <c r="N108" s="29">
        <f>IFERROR(VLOOKUP(M108,Surp5!$B$1:$C$161,2,0),0)</f>
        <v>0</v>
      </c>
      <c r="O108" s="28">
        <f>IFERROR(VLOOKUP($B108,Surp6!$A$1:$B$161,2,0),0)</f>
        <v>0</v>
      </c>
      <c r="P108" s="29">
        <f>IFERROR(VLOOKUP(O108,Surp6!$B$1:$C$161,2,0),0)</f>
        <v>0</v>
      </c>
      <c r="Q108" s="28">
        <f>IFERROR(VLOOKUP($B108,Surp7!$A$1:$B$161,2,0),0)</f>
        <v>0</v>
      </c>
      <c r="R108" s="29">
        <f>IFERROR(VLOOKUP(Q108,Surp7!$B$1:$C$161,2,0),0)</f>
        <v>0</v>
      </c>
      <c r="S108" s="28">
        <f>IFERROR(VLOOKUP($B108,Surp8!$A$1:$B$161,2,0),0)</f>
        <v>0</v>
      </c>
      <c r="T108" s="29">
        <f>IFERROR(VLOOKUP(S108,Surp8!$B$1:$C$161,2,0),0)</f>
        <v>0</v>
      </c>
      <c r="U108" s="29">
        <f>IFERROR(VLOOKUP(E108,Surp1!$B$1:$C$161,2,0),0)</f>
        <v>0</v>
      </c>
      <c r="V108" s="29">
        <f>IFERROR(VLOOKUP(G108,Surp2!$B$1:$C$161,2,0),0)</f>
        <v>0</v>
      </c>
      <c r="W108" s="29">
        <f>IFERROR(VLOOKUP(I108,Surp3!$B$1:$C$161,2,0),0)</f>
        <v>0</v>
      </c>
      <c r="X108" s="29">
        <f>IFERROR(VLOOKUP(K108,Surp4!$B$1:$C$161,2,0),0)</f>
        <v>0</v>
      </c>
      <c r="Y108" s="29">
        <f>IFERROR(VLOOKUP(M108,Surp5!$B$1:$C$161,2,0),0)</f>
        <v>0</v>
      </c>
      <c r="Z108" s="29">
        <f>IFERROR(VLOOKUP(O108,Surp6!$B$1:$C$161,2,0),0)</f>
        <v>0</v>
      </c>
      <c r="AA108" s="29">
        <f>IFERROR(VLOOKUP(Q108,Surp7!$B$1:$C$161,2,0),0)</f>
        <v>0</v>
      </c>
      <c r="AB108" s="29">
        <f>IFERROR(VLOOKUP(S108,Surp8!$B$1:$C$161,2,0),0)</f>
        <v>0</v>
      </c>
    </row>
    <row r="109">
      <c r="A109" s="7">
        <v>108.0</v>
      </c>
      <c r="B109" s="25"/>
      <c r="C109" s="26">
        <f t="shared" si="1"/>
        <v>0</v>
      </c>
      <c r="D109" s="27"/>
      <c r="E109" s="28">
        <f>IFERROR(VLOOKUP($B109,Surp1!$A$1:$B$161,2,0),0)</f>
        <v>0</v>
      </c>
      <c r="F109" s="29">
        <f>IFERROR(VLOOKUP(E109,Surp1!$B$1:$C$161,2,0),0)</f>
        <v>0</v>
      </c>
      <c r="G109" s="28">
        <f>IFERROR(VLOOKUP($B109,Surp2!$A$1:$B$161,2,0),0)</f>
        <v>0</v>
      </c>
      <c r="H109" s="29">
        <f>IFERROR(VLOOKUP(G109,Surp2!$B$1:$C$161,2,0),0)</f>
        <v>0</v>
      </c>
      <c r="I109" s="28">
        <f>IFERROR(VLOOKUP($B109,Surp3!$A$1:$B$161,2,0),0)</f>
        <v>0</v>
      </c>
      <c r="J109" s="29">
        <f t="shared" si="2"/>
        <v>0</v>
      </c>
      <c r="K109" s="28">
        <f>IFERROR(VLOOKUP($B109,Surp4!$A$1:$B$161,2,0),0)</f>
        <v>0</v>
      </c>
      <c r="L109" s="29">
        <f t="shared" si="3"/>
        <v>0</v>
      </c>
      <c r="M109" s="28">
        <f>IFERROR(VLOOKUP($B109,Surp5!$A$1:$B$161,2,0),0)</f>
        <v>0</v>
      </c>
      <c r="N109" s="29">
        <f>IFERROR(VLOOKUP(M109,Surp5!$B$1:$C$161,2,0),0)</f>
        <v>0</v>
      </c>
      <c r="O109" s="28">
        <f>IFERROR(VLOOKUP($B109,Surp6!$A$1:$B$161,2,0),0)</f>
        <v>0</v>
      </c>
      <c r="P109" s="29">
        <f>IFERROR(VLOOKUP(O109,Surp6!$B$1:$C$161,2,0),0)</f>
        <v>0</v>
      </c>
      <c r="Q109" s="28">
        <f>IFERROR(VLOOKUP($B109,Surp7!$A$1:$B$161,2,0),0)</f>
        <v>0</v>
      </c>
      <c r="R109" s="29">
        <f>IFERROR(VLOOKUP(Q109,Surp7!$B$1:$C$161,2,0),0)</f>
        <v>0</v>
      </c>
      <c r="S109" s="28">
        <f>IFERROR(VLOOKUP($B109,Surp8!$A$1:$B$161,2,0),0)</f>
        <v>0</v>
      </c>
      <c r="T109" s="29">
        <f>IFERROR(VLOOKUP(S109,Surp8!$B$1:$C$161,2,0),0)</f>
        <v>0</v>
      </c>
      <c r="U109" s="29">
        <f>IFERROR(VLOOKUP(E109,Surp1!$B$1:$C$161,2,0),0)</f>
        <v>0</v>
      </c>
      <c r="V109" s="29">
        <f>IFERROR(VLOOKUP(G109,Surp2!$B$1:$C$161,2,0),0)</f>
        <v>0</v>
      </c>
      <c r="W109" s="29">
        <f>IFERROR(VLOOKUP(I109,Surp3!$B$1:$C$161,2,0),0)</f>
        <v>0</v>
      </c>
      <c r="X109" s="29">
        <f>IFERROR(VLOOKUP(K109,Surp4!$B$1:$C$161,2,0),0)</f>
        <v>0</v>
      </c>
      <c r="Y109" s="29">
        <f>IFERROR(VLOOKUP(M109,Surp5!$B$1:$C$161,2,0),0)</f>
        <v>0</v>
      </c>
      <c r="Z109" s="29">
        <f>IFERROR(VLOOKUP(O109,Surp6!$B$1:$C$161,2,0),0)</f>
        <v>0</v>
      </c>
      <c r="AA109" s="29">
        <f>IFERROR(VLOOKUP(Q109,Surp7!$B$1:$C$161,2,0),0)</f>
        <v>0</v>
      </c>
      <c r="AB109" s="29">
        <f>IFERROR(VLOOKUP(S109,Surp8!$B$1:$C$161,2,0),0)</f>
        <v>0</v>
      </c>
    </row>
    <row r="110">
      <c r="A110" s="7">
        <v>109.0</v>
      </c>
      <c r="B110" s="25"/>
      <c r="C110" s="26">
        <f t="shared" si="1"/>
        <v>0</v>
      </c>
      <c r="D110" s="27"/>
      <c r="E110" s="28">
        <f>IFERROR(VLOOKUP($B110,Surp1!$A$1:$B$161,2,0),0)</f>
        <v>0</v>
      </c>
      <c r="F110" s="29">
        <f>IFERROR(VLOOKUP(E110,Surp1!$B$1:$C$161,2,0),0)</f>
        <v>0</v>
      </c>
      <c r="G110" s="28">
        <f>IFERROR(VLOOKUP($B110,Surp2!$A$1:$B$161,2,0),0)</f>
        <v>0</v>
      </c>
      <c r="H110" s="29">
        <f>IFERROR(VLOOKUP(G110,Surp2!$B$1:$C$161,2,0),0)</f>
        <v>0</v>
      </c>
      <c r="I110" s="28">
        <f>IFERROR(VLOOKUP($B110,Surp3!$A$1:$B$161,2,0),0)</f>
        <v>0</v>
      </c>
      <c r="J110" s="29">
        <f t="shared" si="2"/>
        <v>0</v>
      </c>
      <c r="K110" s="28">
        <f>IFERROR(VLOOKUP($B110,Surp4!$A$1:$B$161,2,0),0)</f>
        <v>0</v>
      </c>
      <c r="L110" s="29">
        <f t="shared" si="3"/>
        <v>0</v>
      </c>
      <c r="M110" s="28">
        <f>IFERROR(VLOOKUP($B110,Surp5!$A$1:$B$161,2,0),0)</f>
        <v>0</v>
      </c>
      <c r="N110" s="29">
        <f>IFERROR(VLOOKUP(M110,Surp5!$B$1:$C$161,2,0),0)</f>
        <v>0</v>
      </c>
      <c r="O110" s="28">
        <f>IFERROR(VLOOKUP($B110,Surp6!$A$1:$B$161,2,0),0)</f>
        <v>0</v>
      </c>
      <c r="P110" s="29">
        <f>IFERROR(VLOOKUP(O110,Surp6!$B$1:$C$161,2,0),0)</f>
        <v>0</v>
      </c>
      <c r="Q110" s="28">
        <f>IFERROR(VLOOKUP($B110,Surp7!$A$1:$B$161,2,0),0)</f>
        <v>0</v>
      </c>
      <c r="R110" s="29">
        <f>IFERROR(VLOOKUP(Q110,Surp7!$B$1:$C$161,2,0),0)</f>
        <v>0</v>
      </c>
      <c r="S110" s="28">
        <f>IFERROR(VLOOKUP($B110,Surp8!$A$1:$B$161,2,0),0)</f>
        <v>0</v>
      </c>
      <c r="T110" s="29">
        <f>IFERROR(VLOOKUP(S110,Surp8!$B$1:$C$161,2,0),0)</f>
        <v>0</v>
      </c>
      <c r="U110" s="29">
        <f>IFERROR(VLOOKUP(E110,Surp1!$B$1:$C$161,2,0),0)</f>
        <v>0</v>
      </c>
      <c r="V110" s="29">
        <f>IFERROR(VLOOKUP(G110,Surp2!$B$1:$C$161,2,0),0)</f>
        <v>0</v>
      </c>
      <c r="W110" s="29">
        <f>IFERROR(VLOOKUP(I110,Surp3!$B$1:$C$161,2,0),0)</f>
        <v>0</v>
      </c>
      <c r="X110" s="29">
        <f>IFERROR(VLOOKUP(K110,Surp4!$B$1:$C$161,2,0),0)</f>
        <v>0</v>
      </c>
      <c r="Y110" s="29">
        <f>IFERROR(VLOOKUP(M110,Surp5!$B$1:$C$161,2,0),0)</f>
        <v>0</v>
      </c>
      <c r="Z110" s="29">
        <f>IFERROR(VLOOKUP(O110,Surp6!$B$1:$C$161,2,0),0)</f>
        <v>0</v>
      </c>
      <c r="AA110" s="29">
        <f>IFERROR(VLOOKUP(Q110,Surp7!$B$1:$C$161,2,0),0)</f>
        <v>0</v>
      </c>
      <c r="AB110" s="29">
        <f>IFERROR(VLOOKUP(S110,Surp8!$B$1:$C$161,2,0),0)</f>
        <v>0</v>
      </c>
    </row>
    <row r="111">
      <c r="A111" s="7">
        <v>110.0</v>
      </c>
      <c r="B111" s="25"/>
      <c r="C111" s="26">
        <f t="shared" si="1"/>
        <v>0</v>
      </c>
      <c r="D111" s="27"/>
      <c r="E111" s="28">
        <f>IFERROR(VLOOKUP($B111,Surp1!$A$1:$B$161,2,0),0)</f>
        <v>0</v>
      </c>
      <c r="F111" s="29">
        <f>IFERROR(VLOOKUP(E111,Surp1!$B$1:$C$161,2,0),0)</f>
        <v>0</v>
      </c>
      <c r="G111" s="28">
        <f>IFERROR(VLOOKUP($B111,Surp2!$A$1:$B$161,2,0),0)</f>
        <v>0</v>
      </c>
      <c r="H111" s="29">
        <f>IFERROR(VLOOKUP(G111,Surp2!$B$1:$C$161,2,0),0)</f>
        <v>0</v>
      </c>
      <c r="I111" s="28">
        <f>IFERROR(VLOOKUP($B111,Surp3!$A$1:$B$161,2,0),0)</f>
        <v>0</v>
      </c>
      <c r="J111" s="29">
        <f t="shared" si="2"/>
        <v>0</v>
      </c>
      <c r="K111" s="28">
        <f>IFERROR(VLOOKUP($B111,Surp4!$A$1:$B$161,2,0),0)</f>
        <v>0</v>
      </c>
      <c r="L111" s="29">
        <f t="shared" si="3"/>
        <v>0</v>
      </c>
      <c r="M111" s="28">
        <f>IFERROR(VLOOKUP($B111,Surp5!$A$1:$B$161,2,0),0)</f>
        <v>0</v>
      </c>
      <c r="N111" s="29">
        <f>IFERROR(VLOOKUP(M111,Surp5!$B$1:$C$161,2,0),0)</f>
        <v>0</v>
      </c>
      <c r="O111" s="28">
        <f>IFERROR(VLOOKUP($B111,Surp6!$A$1:$B$161,2,0),0)</f>
        <v>0</v>
      </c>
      <c r="P111" s="29">
        <f>IFERROR(VLOOKUP(O111,Surp6!$B$1:$C$161,2,0),0)</f>
        <v>0</v>
      </c>
      <c r="Q111" s="28">
        <f>IFERROR(VLOOKUP($B111,Surp7!$A$1:$B$161,2,0),0)</f>
        <v>0</v>
      </c>
      <c r="R111" s="29">
        <f>IFERROR(VLOOKUP(Q111,Surp7!$B$1:$C$161,2,0),0)</f>
        <v>0</v>
      </c>
      <c r="S111" s="28">
        <f>IFERROR(VLOOKUP($B111,Surp8!$A$1:$B$161,2,0),0)</f>
        <v>0</v>
      </c>
      <c r="T111" s="29">
        <f>IFERROR(VLOOKUP(S111,Surp8!$B$1:$C$161,2,0),0)</f>
        <v>0</v>
      </c>
      <c r="U111" s="29">
        <f>IFERROR(VLOOKUP(E111,Surp1!$B$1:$C$161,2,0),0)</f>
        <v>0</v>
      </c>
      <c r="V111" s="29">
        <f>IFERROR(VLOOKUP(G111,Surp2!$B$1:$C$161,2,0),0)</f>
        <v>0</v>
      </c>
      <c r="W111" s="29">
        <f>IFERROR(VLOOKUP(I111,Surp3!$B$1:$C$161,2,0),0)</f>
        <v>0</v>
      </c>
      <c r="X111" s="29">
        <f>IFERROR(VLOOKUP(K111,Surp4!$B$1:$C$161,2,0),0)</f>
        <v>0</v>
      </c>
      <c r="Y111" s="29">
        <f>IFERROR(VLOOKUP(M111,Surp5!$B$1:$C$161,2,0),0)</f>
        <v>0</v>
      </c>
      <c r="Z111" s="29">
        <f>IFERROR(VLOOKUP(O111,Surp6!$B$1:$C$161,2,0),0)</f>
        <v>0</v>
      </c>
      <c r="AA111" s="29">
        <f>IFERROR(VLOOKUP(Q111,Surp7!$B$1:$C$161,2,0),0)</f>
        <v>0</v>
      </c>
      <c r="AB111" s="29">
        <f>IFERROR(VLOOKUP(S111,Surp8!$B$1:$C$161,2,0),0)</f>
        <v>0</v>
      </c>
    </row>
    <row r="112">
      <c r="A112" s="7">
        <v>111.0</v>
      </c>
      <c r="B112" s="25"/>
      <c r="C112" s="26">
        <f t="shared" si="1"/>
        <v>0</v>
      </c>
      <c r="D112" s="27"/>
      <c r="E112" s="28">
        <f>IFERROR(VLOOKUP($B112,Surp1!$A$1:$B$161,2,0),0)</f>
        <v>0</v>
      </c>
      <c r="F112" s="29">
        <f>IFERROR(VLOOKUP(E112,Surp1!$B$1:$C$161,2,0),0)</f>
        <v>0</v>
      </c>
      <c r="G112" s="28">
        <f>IFERROR(VLOOKUP($B112,Surp2!$A$1:$B$161,2,0),0)</f>
        <v>0</v>
      </c>
      <c r="H112" s="29">
        <f>IFERROR(VLOOKUP(G112,Surp2!$B$1:$C$161,2,0),0)</f>
        <v>0</v>
      </c>
      <c r="I112" s="28">
        <f>IFERROR(VLOOKUP($B112,Surp3!$A$1:$B$161,2,0),0)</f>
        <v>0</v>
      </c>
      <c r="J112" s="29">
        <f t="shared" si="2"/>
        <v>0</v>
      </c>
      <c r="K112" s="28">
        <f>IFERROR(VLOOKUP($B112,Surp4!$A$1:$B$161,2,0),0)</f>
        <v>0</v>
      </c>
      <c r="L112" s="29">
        <f t="shared" si="3"/>
        <v>0</v>
      </c>
      <c r="M112" s="28">
        <f>IFERROR(VLOOKUP($B112,Surp5!$A$1:$B$161,2,0),0)</f>
        <v>0</v>
      </c>
      <c r="N112" s="29">
        <f t="shared" ref="N112:N251" si="4">IFERROR(VLOOKUP(M112,Surp5!$B$1:$C$161,2,0),0)</f>
        <v>0</v>
      </c>
      <c r="O112" s="28">
        <f>IFERROR(VLOOKUP($B112,Surp6!$A$1:$B$161,2,0),0)</f>
        <v>0</v>
      </c>
      <c r="P112" s="29">
        <f>IFERROR(VLOOKUP(O112,Surp6!$B$1:$C$161,2,0),0)</f>
        <v>0</v>
      </c>
      <c r="Q112" s="28">
        <f>IFERROR(VLOOKUP($B112,Surp7!$A$1:$B$161,2,0),0)</f>
        <v>0</v>
      </c>
      <c r="R112" s="29">
        <f>IFERROR(VLOOKUP(Q112,Surp7!$B$1:$C$161,2,0),0)</f>
        <v>0</v>
      </c>
      <c r="S112" s="28">
        <f>IFERROR(VLOOKUP($B112,Surp8!$A$1:$B$161,2,0),0)</f>
        <v>0</v>
      </c>
      <c r="T112" s="29">
        <f>IFERROR(VLOOKUP(S112,Surp8!$B$1:$C$161,2,0),0)</f>
        <v>0</v>
      </c>
      <c r="U112" s="29">
        <f>IFERROR(VLOOKUP(E112,Surp1!$B$1:$C$161,2,0),0)</f>
        <v>0</v>
      </c>
      <c r="V112" s="29">
        <f>IFERROR(VLOOKUP(G112,Surp2!$B$1:$C$161,2,0),0)</f>
        <v>0</v>
      </c>
      <c r="W112" s="29">
        <f>IFERROR(VLOOKUP(I112,Surp3!$B$1:$C$161,2,0),0)</f>
        <v>0</v>
      </c>
      <c r="X112" s="29">
        <f>IFERROR(VLOOKUP(K112,Surp4!$B$1:$C$161,2,0),0)</f>
        <v>0</v>
      </c>
      <c r="Y112" s="29">
        <f>IFERROR(VLOOKUP(M112,Surp5!$B$1:$C$161,2,0),0)</f>
        <v>0</v>
      </c>
      <c r="Z112" s="29">
        <f>IFERROR(VLOOKUP(O112,Surp6!$B$1:$C$161,2,0),0)</f>
        <v>0</v>
      </c>
      <c r="AA112" s="29">
        <f>IFERROR(VLOOKUP(Q112,Surp7!$B$1:$C$161,2,0),0)</f>
        <v>0</v>
      </c>
      <c r="AB112" s="29">
        <f>IFERROR(VLOOKUP(S112,Surp8!$B$1:$C$161,2,0),0)</f>
        <v>0</v>
      </c>
    </row>
    <row r="113">
      <c r="A113" s="7">
        <v>112.0</v>
      </c>
      <c r="B113" s="25"/>
      <c r="C113" s="26">
        <f t="shared" si="1"/>
        <v>0</v>
      </c>
      <c r="D113" s="27"/>
      <c r="E113" s="28">
        <f>IFERROR(VLOOKUP($B113,Surp1!$A$1:$B$161,2,0),0)</f>
        <v>0</v>
      </c>
      <c r="F113" s="29">
        <f>IFERROR(VLOOKUP(E113,Surp1!$B$1:$C$161,2,0),0)</f>
        <v>0</v>
      </c>
      <c r="G113" s="28">
        <f>IFERROR(VLOOKUP($B113,Surp2!$A$1:$B$161,2,0),0)</f>
        <v>0</v>
      </c>
      <c r="H113" s="29">
        <f t="shared" ref="H113:H251" si="5">IFERROR(VLOOKUP(G113,Surp2!$B$1:$C$161,2,0),0)</f>
        <v>0</v>
      </c>
      <c r="I113" s="28">
        <f>IFERROR(VLOOKUP($B113,Surp3!$A$1:$B$161,2,0),0)</f>
        <v>0</v>
      </c>
      <c r="J113" s="29">
        <f t="shared" si="2"/>
        <v>0</v>
      </c>
      <c r="K113" s="28">
        <f>IFERROR(VLOOKUP($B113,Surp4!$A$1:$B$161,2,0),0)</f>
        <v>0</v>
      </c>
      <c r="L113" s="29">
        <f t="shared" si="3"/>
        <v>0</v>
      </c>
      <c r="M113" s="28">
        <f>IFERROR(VLOOKUP($B113,Surp5!$A$1:$B$161,2,0),0)</f>
        <v>0</v>
      </c>
      <c r="N113" s="29">
        <f t="shared" si="4"/>
        <v>0</v>
      </c>
      <c r="O113" s="28">
        <f>IFERROR(VLOOKUP($B113,Surp6!$A$1:$B$161,2,0),0)</f>
        <v>0</v>
      </c>
      <c r="P113" s="29">
        <f>IFERROR(VLOOKUP(O113,Surp6!$B$1:$C$161,2,0),0)</f>
        <v>0</v>
      </c>
      <c r="Q113" s="28">
        <f>IFERROR(VLOOKUP($B113,Surp7!$A$1:$B$161,2,0),0)</f>
        <v>0</v>
      </c>
      <c r="R113" s="29">
        <f>IFERROR(VLOOKUP(Q113,Surp7!$B$1:$C$161,2,0),0)</f>
        <v>0</v>
      </c>
      <c r="S113" s="28">
        <f>IFERROR(VLOOKUP($B113,Surp8!$A$1:$B$161,2,0),0)</f>
        <v>0</v>
      </c>
      <c r="T113" s="29">
        <f>IFERROR(VLOOKUP(S113,Surp8!$B$1:$C$161,2,0),0)</f>
        <v>0</v>
      </c>
      <c r="U113" s="29">
        <f>IFERROR(VLOOKUP(E113,Surp1!$B$1:$C$161,2,0),0)</f>
        <v>0</v>
      </c>
      <c r="V113" s="29">
        <f>IFERROR(VLOOKUP(G113,Surp2!$B$1:$C$161,2,0),0)</f>
        <v>0</v>
      </c>
      <c r="W113" s="29">
        <f>IFERROR(VLOOKUP(I113,Surp3!$B$1:$C$161,2,0),0)</f>
        <v>0</v>
      </c>
      <c r="X113" s="29">
        <f>IFERROR(VLOOKUP(K113,Surp4!$B$1:$C$161,2,0),0)</f>
        <v>0</v>
      </c>
      <c r="Y113" s="29">
        <f>IFERROR(VLOOKUP(M113,Surp5!$B$1:$C$161,2,0),0)</f>
        <v>0</v>
      </c>
      <c r="Z113" s="29">
        <f>IFERROR(VLOOKUP(O113,Surp6!$B$1:$C$161,2,0),0)</f>
        <v>0</v>
      </c>
      <c r="AA113" s="29">
        <f>IFERROR(VLOOKUP(Q113,Surp7!$B$1:$C$161,2,0),0)</f>
        <v>0</v>
      </c>
      <c r="AB113" s="29">
        <f>IFERROR(VLOOKUP(S113,Surp8!$B$1:$C$161,2,0),0)</f>
        <v>0</v>
      </c>
    </row>
    <row r="114">
      <c r="A114" s="7">
        <v>113.0</v>
      </c>
      <c r="B114" s="25"/>
      <c r="C114" s="26">
        <f t="shared" si="1"/>
        <v>0</v>
      </c>
      <c r="D114" s="27"/>
      <c r="E114" s="28">
        <f>IFERROR(VLOOKUP($B114,Surp1!$A$1:$B$161,2,0),0)</f>
        <v>0</v>
      </c>
      <c r="F114" s="29">
        <f>IFERROR(VLOOKUP(E114,Surp1!$B$1:$C$161,2,0),0)</f>
        <v>0</v>
      </c>
      <c r="G114" s="28">
        <f>IFERROR(VLOOKUP($B114,Surp2!$A$1:$B$161,2,0),0)</f>
        <v>0</v>
      </c>
      <c r="H114" s="29">
        <f t="shared" si="5"/>
        <v>0</v>
      </c>
      <c r="I114" s="28">
        <f>IFERROR(VLOOKUP($B114,Surp3!$A$1:$B$161,2,0),0)</f>
        <v>0</v>
      </c>
      <c r="J114" s="29">
        <f t="shared" si="2"/>
        <v>0</v>
      </c>
      <c r="K114" s="28">
        <f>IFERROR(VLOOKUP($B114,Surp4!$A$1:$B$161,2,0),0)</f>
        <v>0</v>
      </c>
      <c r="L114" s="29">
        <f t="shared" si="3"/>
        <v>0</v>
      </c>
      <c r="M114" s="28">
        <f>IFERROR(VLOOKUP($B114,Surp5!$A$1:$B$161,2,0),0)</f>
        <v>0</v>
      </c>
      <c r="N114" s="29">
        <f t="shared" si="4"/>
        <v>0</v>
      </c>
      <c r="O114" s="28">
        <f>IFERROR(VLOOKUP($B114,Surp6!$A$1:$B$161,2,0),0)</f>
        <v>0</v>
      </c>
      <c r="P114" s="29">
        <f t="shared" ref="P114:P251" si="6">IFERROR(VLOOKUP(O114,Surp6!$B$1:$C$161,2,0),0)</f>
        <v>0</v>
      </c>
      <c r="Q114" s="28">
        <f>IFERROR(VLOOKUP($B114,Surp7!$A$1:$B$161,2,0),0)</f>
        <v>0</v>
      </c>
      <c r="R114" s="29">
        <f>IFERROR(VLOOKUP(Q114,Surp7!$B$1:$C$161,2,0),0)</f>
        <v>0</v>
      </c>
      <c r="S114" s="28">
        <f>IFERROR(VLOOKUP($B114,Surp8!$A$1:$B$161,2,0),0)</f>
        <v>0</v>
      </c>
      <c r="T114" s="29">
        <f t="shared" ref="T114:T251" si="7">IFERROR(VLOOKUP(S114,Surp8!$B$1:$C$161,2,0),0)</f>
        <v>0</v>
      </c>
      <c r="U114" s="29">
        <f>IFERROR(VLOOKUP(E114,Surp1!$B$1:$C$161,2,0),0)</f>
        <v>0</v>
      </c>
      <c r="V114" s="29">
        <f>IFERROR(VLOOKUP(G114,Surp2!$B$1:$C$161,2,0),0)</f>
        <v>0</v>
      </c>
      <c r="W114" s="29">
        <f>IFERROR(VLOOKUP(I114,Surp3!$B$1:$C$161,2,0),0)</f>
        <v>0</v>
      </c>
      <c r="X114" s="29">
        <f>IFERROR(VLOOKUP(K114,Surp4!$B$1:$C$161,2,0),0)</f>
        <v>0</v>
      </c>
      <c r="Y114" s="29">
        <f>IFERROR(VLOOKUP(M114,Surp5!$B$1:$C$161,2,0),0)</f>
        <v>0</v>
      </c>
      <c r="Z114" s="29">
        <f>IFERROR(VLOOKUP(O114,Surp6!$B$1:$C$161,2,0),0)</f>
        <v>0</v>
      </c>
      <c r="AA114" s="29">
        <f>IFERROR(VLOOKUP(Q114,Surp7!$B$1:$C$161,2,0),0)</f>
        <v>0</v>
      </c>
      <c r="AB114" s="29">
        <f>IFERROR(VLOOKUP(S114,Surp8!$B$1:$C$161,2,0),0)</f>
        <v>0</v>
      </c>
    </row>
    <row r="115">
      <c r="A115" s="7">
        <v>114.0</v>
      </c>
      <c r="B115" s="25"/>
      <c r="C115" s="26">
        <f t="shared" si="1"/>
        <v>0</v>
      </c>
      <c r="D115" s="27"/>
      <c r="E115" s="28">
        <f>IFERROR(VLOOKUP($B115,Surp1!$A$1:$B$161,2,0),0)</f>
        <v>0</v>
      </c>
      <c r="F115" s="29">
        <f>IFERROR(VLOOKUP(E115,Surp1!$B$1:$C$161,2,0),0)</f>
        <v>0</v>
      </c>
      <c r="G115" s="28">
        <f>IFERROR(VLOOKUP($B115,Surp2!$A$1:$B$161,2,0),0)</f>
        <v>0</v>
      </c>
      <c r="H115" s="29">
        <f t="shared" si="5"/>
        <v>0</v>
      </c>
      <c r="I115" s="28">
        <f>IFERROR(VLOOKUP($B115,Surp3!$A$1:$B$161,2,0),0)</f>
        <v>0</v>
      </c>
      <c r="J115" s="29">
        <f t="shared" si="2"/>
        <v>0</v>
      </c>
      <c r="K115" s="28">
        <f>IFERROR(VLOOKUP($B115,Surp4!$A$1:$B$161,2,0),0)</f>
        <v>0</v>
      </c>
      <c r="L115" s="29">
        <f t="shared" si="3"/>
        <v>0</v>
      </c>
      <c r="M115" s="28">
        <f>IFERROR(VLOOKUP($B115,Surp5!$A$1:$B$161,2,0),0)</f>
        <v>0</v>
      </c>
      <c r="N115" s="29">
        <f t="shared" si="4"/>
        <v>0</v>
      </c>
      <c r="O115" s="28">
        <f>IFERROR(VLOOKUP($B115,Surp6!$A$1:$B$161,2,0),0)</f>
        <v>0</v>
      </c>
      <c r="P115" s="29">
        <f t="shared" si="6"/>
        <v>0</v>
      </c>
      <c r="Q115" s="28">
        <f>IFERROR(VLOOKUP($B115,Surp7!$A$1:$B$161,2,0),0)</f>
        <v>0</v>
      </c>
      <c r="R115" s="29">
        <f>IFERROR(VLOOKUP(Q115,Surp7!$B$1:$C$161,2,0),0)</f>
        <v>0</v>
      </c>
      <c r="S115" s="28">
        <f>IFERROR(VLOOKUP($B115,Surp8!$A$1:$B$161,2,0),0)</f>
        <v>0</v>
      </c>
      <c r="T115" s="29">
        <f t="shared" si="7"/>
        <v>0</v>
      </c>
      <c r="U115" s="29">
        <f>IFERROR(VLOOKUP(E115,Surp1!$B$1:$C$161,2,0),0)</f>
        <v>0</v>
      </c>
      <c r="V115" s="29">
        <f>IFERROR(VLOOKUP(G115,Surp2!$B$1:$C$161,2,0),0)</f>
        <v>0</v>
      </c>
      <c r="W115" s="29">
        <f>IFERROR(VLOOKUP(I115,Surp3!$B$1:$C$161,2,0),0)</f>
        <v>0</v>
      </c>
      <c r="X115" s="29">
        <f>IFERROR(VLOOKUP(K115,Surp4!$B$1:$C$161,2,0),0)</f>
        <v>0</v>
      </c>
      <c r="Y115" s="29">
        <f>IFERROR(VLOOKUP(M115,Surp5!$B$1:$C$161,2,0),0)</f>
        <v>0</v>
      </c>
      <c r="Z115" s="29">
        <f>IFERROR(VLOOKUP(O115,Surp6!$B$1:$C$161,2,0),0)</f>
        <v>0</v>
      </c>
      <c r="AA115" s="29">
        <f>IFERROR(VLOOKUP(Q115,Surp7!$B$1:$C$161,2,0),0)</f>
        <v>0</v>
      </c>
      <c r="AB115" s="29">
        <f>IFERROR(VLOOKUP(S115,Surp8!$B$1:$C$161,2,0),0)</f>
        <v>0</v>
      </c>
    </row>
    <row r="116">
      <c r="A116" s="7">
        <v>115.0</v>
      </c>
      <c r="B116" s="25"/>
      <c r="C116" s="26">
        <f t="shared" si="1"/>
        <v>0</v>
      </c>
      <c r="D116" s="27"/>
      <c r="E116" s="28">
        <f>IFERROR(VLOOKUP($B116,Surp1!$A$1:$B$161,2,0),0)</f>
        <v>0</v>
      </c>
      <c r="F116" s="29">
        <f>IFERROR(VLOOKUP(E116,Surp1!$B$1:$C$161,2,0),0)</f>
        <v>0</v>
      </c>
      <c r="G116" s="28">
        <f>IFERROR(VLOOKUP($B116,Surp2!$A$1:$B$161,2,0),0)</f>
        <v>0</v>
      </c>
      <c r="H116" s="29">
        <f t="shared" si="5"/>
        <v>0</v>
      </c>
      <c r="I116" s="28">
        <f>IFERROR(VLOOKUP($B116,Surp3!$A$1:$B$161,2,0),0)</f>
        <v>0</v>
      </c>
      <c r="J116" s="29">
        <f t="shared" si="2"/>
        <v>0</v>
      </c>
      <c r="K116" s="28">
        <f>IFERROR(VLOOKUP($B116,Surp4!$A$1:$B$161,2,0),0)</f>
        <v>0</v>
      </c>
      <c r="L116" s="29">
        <f t="shared" si="3"/>
        <v>0</v>
      </c>
      <c r="M116" s="28">
        <f>IFERROR(VLOOKUP($B116,Surp5!$A$1:$B$161,2,0),0)</f>
        <v>0</v>
      </c>
      <c r="N116" s="29">
        <f t="shared" si="4"/>
        <v>0</v>
      </c>
      <c r="O116" s="28">
        <f>IFERROR(VLOOKUP($B116,Surp6!$A$1:$B$161,2,0),0)</f>
        <v>0</v>
      </c>
      <c r="P116" s="29">
        <f t="shared" si="6"/>
        <v>0</v>
      </c>
      <c r="Q116" s="28">
        <f>IFERROR(VLOOKUP($B116,Surp7!$A$1:$B$161,2,0),0)</f>
        <v>0</v>
      </c>
      <c r="R116" s="29">
        <f>IFERROR(VLOOKUP(Q116,Surp7!$B$1:$C$161,2,0),0)</f>
        <v>0</v>
      </c>
      <c r="S116" s="28">
        <f>IFERROR(VLOOKUP($B116,Surp8!$A$1:$B$161,2,0),0)</f>
        <v>0</v>
      </c>
      <c r="T116" s="29">
        <f t="shared" si="7"/>
        <v>0</v>
      </c>
      <c r="U116" s="29">
        <f>IFERROR(VLOOKUP(E116,Surp1!$B$1:$C$161,2,0),0)</f>
        <v>0</v>
      </c>
      <c r="V116" s="29">
        <f>IFERROR(VLOOKUP(G116,Surp2!$B$1:$C$161,2,0),0)</f>
        <v>0</v>
      </c>
      <c r="W116" s="29">
        <f>IFERROR(VLOOKUP(I116,Surp3!$B$1:$C$161,2,0),0)</f>
        <v>0</v>
      </c>
      <c r="X116" s="29">
        <f>IFERROR(VLOOKUP(K116,Surp4!$B$1:$C$161,2,0),0)</f>
        <v>0</v>
      </c>
      <c r="Y116" s="29">
        <f>IFERROR(VLOOKUP(M116,Surp5!$B$1:$C$161,2,0),0)</f>
        <v>0</v>
      </c>
      <c r="Z116" s="29">
        <f>IFERROR(VLOOKUP(O116,Surp6!$B$1:$C$161,2,0),0)</f>
        <v>0</v>
      </c>
      <c r="AA116" s="29">
        <f>IFERROR(VLOOKUP(Q116,Surp7!$B$1:$C$161,2,0),0)</f>
        <v>0</v>
      </c>
      <c r="AB116" s="29">
        <f>IFERROR(VLOOKUP(S116,Surp8!$B$1:$C$161,2,0),0)</f>
        <v>0</v>
      </c>
    </row>
    <row r="117">
      <c r="A117" s="7">
        <v>116.0</v>
      </c>
      <c r="B117" s="25"/>
      <c r="C117" s="26">
        <f t="shared" si="1"/>
        <v>0</v>
      </c>
      <c r="D117" s="27"/>
      <c r="E117" s="28">
        <f>IFERROR(VLOOKUP($B117,Surp1!$A$1:$B$161,2,0),0)</f>
        <v>0</v>
      </c>
      <c r="F117" s="29">
        <f>IFERROR(VLOOKUP(E117,Surp1!$B$1:$C$161,2,0),0)</f>
        <v>0</v>
      </c>
      <c r="G117" s="28">
        <f>IFERROR(VLOOKUP($B117,Surp2!$A$1:$B$161,2,0),0)</f>
        <v>0</v>
      </c>
      <c r="H117" s="29">
        <f t="shared" si="5"/>
        <v>0</v>
      </c>
      <c r="I117" s="28">
        <f>IFERROR(VLOOKUP($B117,Surp3!$A$1:$B$161,2,0),0)</f>
        <v>0</v>
      </c>
      <c r="J117" s="29">
        <f t="shared" si="2"/>
        <v>0</v>
      </c>
      <c r="K117" s="28">
        <f>IFERROR(VLOOKUP($B117,Surp4!$A$1:$B$161,2,0),0)</f>
        <v>0</v>
      </c>
      <c r="L117" s="29">
        <f t="shared" si="3"/>
        <v>0</v>
      </c>
      <c r="M117" s="28">
        <f>IFERROR(VLOOKUP($B117,Surp5!$A$1:$B$161,2,0),0)</f>
        <v>0</v>
      </c>
      <c r="N117" s="29">
        <f t="shared" si="4"/>
        <v>0</v>
      </c>
      <c r="O117" s="28">
        <f>IFERROR(VLOOKUP($B117,Surp6!$A$1:$B$161,2,0),0)</f>
        <v>0</v>
      </c>
      <c r="P117" s="29">
        <f t="shared" si="6"/>
        <v>0</v>
      </c>
      <c r="Q117" s="28">
        <f>IFERROR(VLOOKUP($B117,Surp7!$A$1:$B$161,2,0),0)</f>
        <v>0</v>
      </c>
      <c r="R117" s="29">
        <f>IFERROR(VLOOKUP(Q117,Surp7!$B$1:$C$161,2,0),0)</f>
        <v>0</v>
      </c>
      <c r="S117" s="28">
        <f>IFERROR(VLOOKUP($B117,Surp8!$A$1:$B$161,2,0),0)</f>
        <v>0</v>
      </c>
      <c r="T117" s="29">
        <f t="shared" si="7"/>
        <v>0</v>
      </c>
      <c r="U117" s="29">
        <f>IFERROR(VLOOKUP(E117,Surp1!$B$1:$C$161,2,0),0)</f>
        <v>0</v>
      </c>
      <c r="V117" s="29">
        <f>IFERROR(VLOOKUP(G117,Surp2!$B$1:$C$161,2,0),0)</f>
        <v>0</v>
      </c>
      <c r="W117" s="29">
        <f>IFERROR(VLOOKUP(I117,Surp3!$B$1:$C$161,2,0),0)</f>
        <v>0</v>
      </c>
      <c r="X117" s="29">
        <f>IFERROR(VLOOKUP(K117,Surp4!$B$1:$C$161,2,0),0)</f>
        <v>0</v>
      </c>
      <c r="Y117" s="29">
        <f>IFERROR(VLOOKUP(M117,Surp5!$B$1:$C$161,2,0),0)</f>
        <v>0</v>
      </c>
      <c r="Z117" s="29">
        <f>IFERROR(VLOOKUP(O117,Surp6!$B$1:$C$161,2,0),0)</f>
        <v>0</v>
      </c>
      <c r="AA117" s="29">
        <f>IFERROR(VLOOKUP(Q117,Surp7!$B$1:$C$161,2,0),0)</f>
        <v>0</v>
      </c>
      <c r="AB117" s="29">
        <f>IFERROR(VLOOKUP(S117,Surp8!$B$1:$C$161,2,0),0)</f>
        <v>0</v>
      </c>
    </row>
    <row r="118">
      <c r="A118" s="7">
        <v>117.0</v>
      </c>
      <c r="B118" s="25"/>
      <c r="C118" s="26">
        <f t="shared" si="1"/>
        <v>0</v>
      </c>
      <c r="D118" s="27"/>
      <c r="E118" s="28">
        <f>IFERROR(VLOOKUP($B118,Surp1!$A$1:$B$161,2,0),0)</f>
        <v>0</v>
      </c>
      <c r="F118" s="29">
        <f>IFERROR(VLOOKUP(E118,Surp1!$B$1:$C$161,2,0),0)</f>
        <v>0</v>
      </c>
      <c r="G118" s="28">
        <f>IFERROR(VLOOKUP($B118,Surp2!$A$1:$B$161,2,0),0)</f>
        <v>0</v>
      </c>
      <c r="H118" s="29">
        <f t="shared" si="5"/>
        <v>0</v>
      </c>
      <c r="I118" s="28">
        <f>IFERROR(VLOOKUP($B118,Surp3!$A$1:$B$161,2,0),0)</f>
        <v>0</v>
      </c>
      <c r="J118" s="29">
        <f t="shared" si="2"/>
        <v>0</v>
      </c>
      <c r="K118" s="28">
        <f>IFERROR(VLOOKUP($B118,Surp4!$A$1:$B$161,2,0),0)</f>
        <v>0</v>
      </c>
      <c r="L118" s="29">
        <f t="shared" si="3"/>
        <v>0</v>
      </c>
      <c r="M118" s="28">
        <f>IFERROR(VLOOKUP($B118,Surp5!$A$1:$B$161,2,0),0)</f>
        <v>0</v>
      </c>
      <c r="N118" s="29">
        <f t="shared" si="4"/>
        <v>0</v>
      </c>
      <c r="O118" s="28">
        <f>IFERROR(VLOOKUP($B118,Surp6!$A$1:$B$161,2,0),0)</f>
        <v>0</v>
      </c>
      <c r="P118" s="29">
        <f t="shared" si="6"/>
        <v>0</v>
      </c>
      <c r="Q118" s="28">
        <f>IFERROR(VLOOKUP($B118,Surp7!$A$1:$B$161,2,0),0)</f>
        <v>0</v>
      </c>
      <c r="R118" s="29">
        <f t="shared" ref="R118:R251" si="8">IFERROR(VLOOKUP(Q118,Surp7!$B$1:$C$161,2,0),0)</f>
        <v>0</v>
      </c>
      <c r="S118" s="28">
        <f>IFERROR(VLOOKUP($B118,Surp8!$A$1:$B$161,2,0),0)</f>
        <v>0</v>
      </c>
      <c r="T118" s="29">
        <f t="shared" si="7"/>
        <v>0</v>
      </c>
      <c r="U118" s="29">
        <f>IFERROR(VLOOKUP(E118,Surp1!$B$1:$C$161,2,0),0)</f>
        <v>0</v>
      </c>
      <c r="V118" s="29">
        <f>IFERROR(VLOOKUP(G118,Surp2!$B$1:$C$161,2,0),0)</f>
        <v>0</v>
      </c>
      <c r="W118" s="29">
        <f>IFERROR(VLOOKUP(I118,Surp3!$B$1:$C$161,2,0),0)</f>
        <v>0</v>
      </c>
      <c r="X118" s="29">
        <f>IFERROR(VLOOKUP(K118,Surp4!$B$1:$C$161,2,0),0)</f>
        <v>0</v>
      </c>
      <c r="Y118" s="29">
        <f>IFERROR(VLOOKUP(M118,Surp5!$B$1:$C$161,2,0),0)</f>
        <v>0</v>
      </c>
      <c r="Z118" s="29">
        <f>IFERROR(VLOOKUP(O118,Surp6!$B$1:$C$161,2,0),0)</f>
        <v>0</v>
      </c>
      <c r="AA118" s="29">
        <f>IFERROR(VLOOKUP(Q118,Surp7!$B$1:$C$161,2,0),0)</f>
        <v>0</v>
      </c>
      <c r="AB118" s="29">
        <f>IFERROR(VLOOKUP(S118,Surp8!$B$1:$C$161,2,0),0)</f>
        <v>0</v>
      </c>
    </row>
    <row r="119">
      <c r="A119" s="7">
        <v>118.0</v>
      </c>
      <c r="B119" s="25"/>
      <c r="C119" s="26">
        <f t="shared" si="1"/>
        <v>0</v>
      </c>
      <c r="D119" s="27"/>
      <c r="E119" s="28">
        <f>IFERROR(VLOOKUP($B119,Surp1!$A$1:$B$161,2,0),0)</f>
        <v>0</v>
      </c>
      <c r="F119" s="29">
        <f>IFERROR(VLOOKUP(E119,Surp1!$B$1:$C$161,2,0),0)</f>
        <v>0</v>
      </c>
      <c r="G119" s="28">
        <f>IFERROR(VLOOKUP($B119,Surp2!$A$1:$B$161,2,0),0)</f>
        <v>0</v>
      </c>
      <c r="H119" s="29">
        <f t="shared" si="5"/>
        <v>0</v>
      </c>
      <c r="I119" s="28">
        <f>IFERROR(VLOOKUP($B119,Surp3!$A$1:$B$161,2,0),0)</f>
        <v>0</v>
      </c>
      <c r="J119" s="29">
        <f t="shared" si="2"/>
        <v>0</v>
      </c>
      <c r="K119" s="28">
        <f>IFERROR(VLOOKUP($B119,Surp4!$A$1:$B$161,2,0),0)</f>
        <v>0</v>
      </c>
      <c r="L119" s="29">
        <f t="shared" si="3"/>
        <v>0</v>
      </c>
      <c r="M119" s="28">
        <f>IFERROR(VLOOKUP($B119,Surp5!$A$1:$B$161,2,0),0)</f>
        <v>0</v>
      </c>
      <c r="N119" s="29">
        <f t="shared" si="4"/>
        <v>0</v>
      </c>
      <c r="O119" s="28">
        <f>IFERROR(VLOOKUP($B119,Surp6!$A$1:$B$161,2,0),0)</f>
        <v>0</v>
      </c>
      <c r="P119" s="29">
        <f t="shared" si="6"/>
        <v>0</v>
      </c>
      <c r="Q119" s="28">
        <f>IFERROR(VLOOKUP($B119,Surp7!$A$1:$B$161,2,0),0)</f>
        <v>0</v>
      </c>
      <c r="R119" s="29">
        <f t="shared" si="8"/>
        <v>0</v>
      </c>
      <c r="S119" s="28">
        <f>IFERROR(VLOOKUP($B119,Surp8!$A$1:$B$161,2,0),0)</f>
        <v>0</v>
      </c>
      <c r="T119" s="29">
        <f t="shared" si="7"/>
        <v>0</v>
      </c>
      <c r="U119" s="29">
        <f>IFERROR(VLOOKUP(E119,Surp1!$B$1:$C$161,2,0),0)</f>
        <v>0</v>
      </c>
      <c r="V119" s="29">
        <f>IFERROR(VLOOKUP(G119,Surp2!$B$1:$C$161,2,0),0)</f>
        <v>0</v>
      </c>
      <c r="W119" s="29">
        <f>IFERROR(VLOOKUP(I119,Surp3!$B$1:$C$161,2,0),0)</f>
        <v>0</v>
      </c>
      <c r="X119" s="29">
        <f>IFERROR(VLOOKUP(K119,Surp4!$B$1:$C$161,2,0),0)</f>
        <v>0</v>
      </c>
      <c r="Y119" s="29">
        <f>IFERROR(VLOOKUP(M119,Surp5!$B$1:$C$161,2,0),0)</f>
        <v>0</v>
      </c>
      <c r="Z119" s="29">
        <f>IFERROR(VLOOKUP(O119,Surp6!$B$1:$C$161,2,0),0)</f>
        <v>0</v>
      </c>
      <c r="AA119" s="29">
        <f>IFERROR(VLOOKUP(Q119,Surp7!$B$1:$C$161,2,0),0)</f>
        <v>0</v>
      </c>
      <c r="AB119" s="29">
        <f>IFERROR(VLOOKUP(S119,Surp8!$B$1:$C$161,2,0),0)</f>
        <v>0</v>
      </c>
    </row>
    <row r="120">
      <c r="A120" s="7">
        <v>119.0</v>
      </c>
      <c r="B120" s="25"/>
      <c r="C120" s="26">
        <f t="shared" si="1"/>
        <v>0</v>
      </c>
      <c r="D120" s="27"/>
      <c r="E120" s="28">
        <f>IFERROR(VLOOKUP($B120,Surp1!$A$1:$B$161,2,0),0)</f>
        <v>0</v>
      </c>
      <c r="F120" s="29">
        <f>IFERROR(VLOOKUP(E120,Surp1!$B$1:$C$161,2,0),0)</f>
        <v>0</v>
      </c>
      <c r="G120" s="28">
        <f>IFERROR(VLOOKUP($B120,Surp2!$A$1:$B$161,2,0),0)</f>
        <v>0</v>
      </c>
      <c r="H120" s="29">
        <f t="shared" si="5"/>
        <v>0</v>
      </c>
      <c r="I120" s="28">
        <f>IFERROR(VLOOKUP($B120,Surp3!$A$1:$B$161,2,0),0)</f>
        <v>0</v>
      </c>
      <c r="J120" s="29">
        <f t="shared" si="2"/>
        <v>0</v>
      </c>
      <c r="K120" s="28">
        <f>IFERROR(VLOOKUP($B120,Surp4!$A$1:$B$161,2,0),0)</f>
        <v>0</v>
      </c>
      <c r="L120" s="29">
        <f t="shared" si="3"/>
        <v>0</v>
      </c>
      <c r="M120" s="28">
        <f>IFERROR(VLOOKUP($B120,Surp5!$A$1:$B$161,2,0),0)</f>
        <v>0</v>
      </c>
      <c r="N120" s="29">
        <f t="shared" si="4"/>
        <v>0</v>
      </c>
      <c r="O120" s="28">
        <f>IFERROR(VLOOKUP($B120,Surp6!$A$1:$B$161,2,0),0)</f>
        <v>0</v>
      </c>
      <c r="P120" s="29">
        <f t="shared" si="6"/>
        <v>0</v>
      </c>
      <c r="Q120" s="28">
        <f>IFERROR(VLOOKUP($B120,Surp7!$A$1:$B$161,2,0),0)</f>
        <v>0</v>
      </c>
      <c r="R120" s="29">
        <f t="shared" si="8"/>
        <v>0</v>
      </c>
      <c r="S120" s="28">
        <f>IFERROR(VLOOKUP($B120,Surp8!$A$1:$B$161,2,0),0)</f>
        <v>0</v>
      </c>
      <c r="T120" s="29">
        <f t="shared" si="7"/>
        <v>0</v>
      </c>
      <c r="U120" s="29">
        <f>IFERROR(VLOOKUP(E120,Surp1!$B$1:$C$161,2,0),0)</f>
        <v>0</v>
      </c>
      <c r="V120" s="29">
        <f>IFERROR(VLOOKUP(G120,Surp2!$B$1:$C$161,2,0),0)</f>
        <v>0</v>
      </c>
      <c r="W120" s="29">
        <f>IFERROR(VLOOKUP(I120,Surp3!$B$1:$C$161,2,0),0)</f>
        <v>0</v>
      </c>
      <c r="X120" s="29">
        <f>IFERROR(VLOOKUP(K120,Surp4!$B$1:$C$161,2,0),0)</f>
        <v>0</v>
      </c>
      <c r="Y120" s="29">
        <f>IFERROR(VLOOKUP(M120,Surp5!$B$1:$C$161,2,0),0)</f>
        <v>0</v>
      </c>
      <c r="Z120" s="29">
        <f>IFERROR(VLOOKUP(O120,Surp6!$B$1:$C$161,2,0),0)</f>
        <v>0</v>
      </c>
      <c r="AA120" s="29">
        <f>IFERROR(VLOOKUP(Q120,Surp7!$B$1:$C$161,2,0),0)</f>
        <v>0</v>
      </c>
      <c r="AB120" s="29">
        <f>IFERROR(VLOOKUP(S120,Surp8!$B$1:$C$161,2,0),0)</f>
        <v>0</v>
      </c>
    </row>
    <row r="121">
      <c r="A121" s="7">
        <v>120.0</v>
      </c>
      <c r="B121" s="25"/>
      <c r="C121" s="26">
        <f t="shared" si="1"/>
        <v>0</v>
      </c>
      <c r="D121" s="27"/>
      <c r="E121" s="28">
        <f>IFERROR(VLOOKUP($B121,Surp1!$A$1:$B$161,2,0),0)</f>
        <v>0</v>
      </c>
      <c r="F121" s="29">
        <f>IFERROR(VLOOKUP(E121,Surp1!$B$1:$C$161,2,0),0)</f>
        <v>0</v>
      </c>
      <c r="G121" s="28">
        <f>IFERROR(VLOOKUP($B121,Surp2!$A$1:$B$161,2,0),0)</f>
        <v>0</v>
      </c>
      <c r="H121" s="29">
        <f t="shared" si="5"/>
        <v>0</v>
      </c>
      <c r="I121" s="28">
        <f>IFERROR(VLOOKUP($B121,Surp3!$A$1:$B$161,2,0),0)</f>
        <v>0</v>
      </c>
      <c r="J121" s="29">
        <f t="shared" si="2"/>
        <v>0</v>
      </c>
      <c r="K121" s="28">
        <f>IFERROR(VLOOKUP($B121,Surp4!$A$1:$B$161,2,0),0)</f>
        <v>0</v>
      </c>
      <c r="L121" s="29">
        <f t="shared" si="3"/>
        <v>0</v>
      </c>
      <c r="M121" s="28">
        <f>IFERROR(VLOOKUP($B121,Surp5!$A$1:$B$161,2,0),0)</f>
        <v>0</v>
      </c>
      <c r="N121" s="29">
        <f t="shared" si="4"/>
        <v>0</v>
      </c>
      <c r="O121" s="28">
        <f>IFERROR(VLOOKUP($B121,Surp6!$A$1:$B$161,2,0),0)</f>
        <v>0</v>
      </c>
      <c r="P121" s="29">
        <f t="shared" si="6"/>
        <v>0</v>
      </c>
      <c r="Q121" s="28">
        <f>IFERROR(VLOOKUP($B121,Surp7!$A$1:$B$161,2,0),0)</f>
        <v>0</v>
      </c>
      <c r="R121" s="29">
        <f t="shared" si="8"/>
        <v>0</v>
      </c>
      <c r="S121" s="28">
        <f>IFERROR(VLOOKUP($B121,Surp8!$A$1:$B$161,2,0),0)</f>
        <v>0</v>
      </c>
      <c r="T121" s="29">
        <f t="shared" si="7"/>
        <v>0</v>
      </c>
      <c r="U121" s="29">
        <f>IFERROR(VLOOKUP(E121,Surp1!$B$1:$C$161,2,0),0)</f>
        <v>0</v>
      </c>
      <c r="V121" s="29">
        <f>IFERROR(VLOOKUP(G121,Surp2!$B$1:$C$161,2,0),0)</f>
        <v>0</v>
      </c>
      <c r="W121" s="29">
        <f>IFERROR(VLOOKUP(I121,Surp3!$B$1:$C$161,2,0),0)</f>
        <v>0</v>
      </c>
      <c r="X121" s="29">
        <f>IFERROR(VLOOKUP(K121,Surp4!$B$1:$C$161,2,0),0)</f>
        <v>0</v>
      </c>
      <c r="Y121" s="29">
        <f>IFERROR(VLOOKUP(M121,Surp5!$B$1:$C$161,2,0),0)</f>
        <v>0</v>
      </c>
      <c r="Z121" s="29">
        <f>IFERROR(VLOOKUP(O121,Surp6!$B$1:$C$161,2,0),0)</f>
        <v>0</v>
      </c>
      <c r="AA121" s="29">
        <f>IFERROR(VLOOKUP(Q121,Surp7!$B$1:$C$161,2,0),0)</f>
        <v>0</v>
      </c>
      <c r="AB121" s="29">
        <f>IFERROR(VLOOKUP(S121,Surp8!$B$1:$C$161,2,0),0)</f>
        <v>0</v>
      </c>
    </row>
    <row r="122">
      <c r="A122" s="7">
        <v>121.0</v>
      </c>
      <c r="B122" s="25"/>
      <c r="C122" s="26">
        <f t="shared" si="1"/>
        <v>0</v>
      </c>
      <c r="D122" s="27"/>
      <c r="E122" s="28">
        <f>IFERROR(VLOOKUP($B122,Surp1!$A$1:$B$161,2,0),0)</f>
        <v>0</v>
      </c>
      <c r="F122" s="29">
        <f>IFERROR(VLOOKUP(E122,Surp1!$B$1:$C$161,2,0),0)</f>
        <v>0</v>
      </c>
      <c r="G122" s="28">
        <f>IFERROR(VLOOKUP($B122,Surp2!$A$1:$B$161,2,0),0)</f>
        <v>0</v>
      </c>
      <c r="H122" s="29">
        <f t="shared" si="5"/>
        <v>0</v>
      </c>
      <c r="I122" s="28">
        <f>IFERROR(VLOOKUP($B122,Surp3!$A$1:$B$161,2,0),0)</f>
        <v>0</v>
      </c>
      <c r="J122" s="29">
        <f t="shared" si="2"/>
        <v>0</v>
      </c>
      <c r="K122" s="28">
        <f>IFERROR(VLOOKUP($B122,Surp4!$A$1:$B$161,2,0),0)</f>
        <v>0</v>
      </c>
      <c r="L122" s="29">
        <f t="shared" si="3"/>
        <v>0</v>
      </c>
      <c r="M122" s="28">
        <f>IFERROR(VLOOKUP($B122,Surp5!$A$1:$B$161,2,0),0)</f>
        <v>0</v>
      </c>
      <c r="N122" s="29">
        <f t="shared" si="4"/>
        <v>0</v>
      </c>
      <c r="O122" s="28">
        <f>IFERROR(VLOOKUP($B122,Surp6!$A$1:$B$161,2,0),0)</f>
        <v>0</v>
      </c>
      <c r="P122" s="29">
        <f t="shared" si="6"/>
        <v>0</v>
      </c>
      <c r="Q122" s="28">
        <f>IFERROR(VLOOKUP($B122,Surp7!$A$1:$B$161,2,0),0)</f>
        <v>0</v>
      </c>
      <c r="R122" s="29">
        <f t="shared" si="8"/>
        <v>0</v>
      </c>
      <c r="S122" s="28">
        <f>IFERROR(VLOOKUP($B122,Surp8!$A$1:$B$161,2,0),0)</f>
        <v>0</v>
      </c>
      <c r="T122" s="29">
        <f t="shared" si="7"/>
        <v>0</v>
      </c>
      <c r="U122" s="29">
        <f>IFERROR(VLOOKUP(E122,Surp1!$B$1:$C$161,2,0),0)</f>
        <v>0</v>
      </c>
      <c r="V122" s="29">
        <f>IFERROR(VLOOKUP(G122,Surp2!$B$1:$C$161,2,0),0)</f>
        <v>0</v>
      </c>
      <c r="W122" s="29">
        <f>IFERROR(VLOOKUP(I122,Surp3!$B$1:$C$161,2,0),0)</f>
        <v>0</v>
      </c>
      <c r="X122" s="29">
        <f>IFERROR(VLOOKUP(K122,Surp4!$B$1:$C$161,2,0),0)</f>
        <v>0</v>
      </c>
      <c r="Y122" s="29">
        <f>IFERROR(VLOOKUP(M122,Surp5!$B$1:$C$161,2,0),0)</f>
        <v>0</v>
      </c>
      <c r="Z122" s="29">
        <f>IFERROR(VLOOKUP(O122,Surp6!$B$1:$C$161,2,0),0)</f>
        <v>0</v>
      </c>
      <c r="AA122" s="29">
        <f>IFERROR(VLOOKUP(Q122,Surp7!$B$1:$C$161,2,0),0)</f>
        <v>0</v>
      </c>
      <c r="AB122" s="29">
        <f>IFERROR(VLOOKUP(S122,Surp8!$B$1:$C$161,2,0),0)</f>
        <v>0</v>
      </c>
    </row>
    <row r="123">
      <c r="A123" s="7">
        <v>122.0</v>
      </c>
      <c r="B123" s="25"/>
      <c r="C123" s="26">
        <f t="shared" si="1"/>
        <v>0</v>
      </c>
      <c r="D123" s="27"/>
      <c r="E123" s="28">
        <f>IFERROR(VLOOKUP($B123,Surp1!$A$1:$B$161,2,0),0)</f>
        <v>0</v>
      </c>
      <c r="F123" s="29">
        <f>IFERROR(VLOOKUP(E123,Surp1!$B$1:$C$161,2,0),0)</f>
        <v>0</v>
      </c>
      <c r="G123" s="28">
        <f>IFERROR(VLOOKUP($B123,Surp2!$A$1:$B$161,2,0),0)</f>
        <v>0</v>
      </c>
      <c r="H123" s="29">
        <f t="shared" si="5"/>
        <v>0</v>
      </c>
      <c r="I123" s="28">
        <f>IFERROR(VLOOKUP($B123,Surp3!$A$1:$B$161,2,0),0)</f>
        <v>0</v>
      </c>
      <c r="J123" s="29">
        <f t="shared" si="2"/>
        <v>0</v>
      </c>
      <c r="K123" s="28">
        <f>IFERROR(VLOOKUP($B123,Surp4!$A$1:$B$161,2,0),0)</f>
        <v>0</v>
      </c>
      <c r="L123" s="29">
        <f t="shared" si="3"/>
        <v>0</v>
      </c>
      <c r="M123" s="28">
        <f>IFERROR(VLOOKUP($B123,Surp5!$A$1:$B$161,2,0),0)</f>
        <v>0</v>
      </c>
      <c r="N123" s="29">
        <f t="shared" si="4"/>
        <v>0</v>
      </c>
      <c r="O123" s="28">
        <f>IFERROR(VLOOKUP($B123,Surp6!$A$1:$B$161,2,0),0)</f>
        <v>0</v>
      </c>
      <c r="P123" s="29">
        <f t="shared" si="6"/>
        <v>0</v>
      </c>
      <c r="Q123" s="28">
        <f>IFERROR(VLOOKUP($B123,Surp7!$A$1:$B$161,2,0),0)</f>
        <v>0</v>
      </c>
      <c r="R123" s="29">
        <f t="shared" si="8"/>
        <v>0</v>
      </c>
      <c r="S123" s="28">
        <f>IFERROR(VLOOKUP($B123,Surp8!$A$1:$B$161,2,0),0)</f>
        <v>0</v>
      </c>
      <c r="T123" s="29">
        <f t="shared" si="7"/>
        <v>0</v>
      </c>
      <c r="U123" s="29">
        <f>IFERROR(VLOOKUP(E123,Surp1!$B$1:$C$161,2,0),0)</f>
        <v>0</v>
      </c>
      <c r="V123" s="29">
        <f>IFERROR(VLOOKUP(G123,Surp2!$B$1:$C$161,2,0),0)</f>
        <v>0</v>
      </c>
      <c r="W123" s="29">
        <f>IFERROR(VLOOKUP(I123,Surp3!$B$1:$C$161,2,0),0)</f>
        <v>0</v>
      </c>
      <c r="X123" s="29">
        <f>IFERROR(VLOOKUP(K123,Surp4!$B$1:$C$161,2,0),0)</f>
        <v>0</v>
      </c>
      <c r="Y123" s="29">
        <f>IFERROR(VLOOKUP(M123,Surp5!$B$1:$C$161,2,0),0)</f>
        <v>0</v>
      </c>
      <c r="Z123" s="29">
        <f>IFERROR(VLOOKUP(O123,Surp6!$B$1:$C$161,2,0),0)</f>
        <v>0</v>
      </c>
      <c r="AA123" s="29">
        <f>IFERROR(VLOOKUP(Q123,Surp7!$B$1:$C$161,2,0),0)</f>
        <v>0</v>
      </c>
      <c r="AB123" s="29">
        <f>IFERROR(VLOOKUP(S123,Surp8!$B$1:$C$161,2,0),0)</f>
        <v>0</v>
      </c>
    </row>
    <row r="124">
      <c r="A124" s="7">
        <v>123.0</v>
      </c>
      <c r="B124" s="25"/>
      <c r="C124" s="26">
        <f t="shared" si="1"/>
        <v>0</v>
      </c>
      <c r="D124" s="27"/>
      <c r="E124" s="28">
        <f>IFERROR(VLOOKUP($B124,Surp1!$A$1:$B$161,2,0),0)</f>
        <v>0</v>
      </c>
      <c r="F124" s="29">
        <f>IFERROR(VLOOKUP(E124,Surp1!$B$1:$C$161,2,0),0)</f>
        <v>0</v>
      </c>
      <c r="G124" s="28">
        <f>IFERROR(VLOOKUP($B124,Surp2!$A$1:$B$161,2,0),0)</f>
        <v>0</v>
      </c>
      <c r="H124" s="29">
        <f t="shared" si="5"/>
        <v>0</v>
      </c>
      <c r="I124" s="28">
        <f>IFERROR(VLOOKUP($B124,Surp3!$A$1:$B$161,2,0),0)</f>
        <v>0</v>
      </c>
      <c r="J124" s="29">
        <f t="shared" si="2"/>
        <v>0</v>
      </c>
      <c r="K124" s="28">
        <f>IFERROR(VLOOKUP($B124,Surp4!$A$1:$B$161,2,0),0)</f>
        <v>0</v>
      </c>
      <c r="L124" s="29">
        <f t="shared" si="3"/>
        <v>0</v>
      </c>
      <c r="M124" s="28">
        <f>IFERROR(VLOOKUP($B124,Surp5!$A$1:$B$161,2,0),0)</f>
        <v>0</v>
      </c>
      <c r="N124" s="29">
        <f t="shared" si="4"/>
        <v>0</v>
      </c>
      <c r="O124" s="28">
        <f>IFERROR(VLOOKUP($B124,Surp6!$A$1:$B$161,2,0),0)</f>
        <v>0</v>
      </c>
      <c r="P124" s="29">
        <f t="shared" si="6"/>
        <v>0</v>
      </c>
      <c r="Q124" s="28">
        <f>IFERROR(VLOOKUP($B124,Surp7!$A$1:$B$161,2,0),0)</f>
        <v>0</v>
      </c>
      <c r="R124" s="29">
        <f t="shared" si="8"/>
        <v>0</v>
      </c>
      <c r="S124" s="28">
        <f>IFERROR(VLOOKUP($B124,Surp8!$A$1:$B$161,2,0),0)</f>
        <v>0</v>
      </c>
      <c r="T124" s="29">
        <f t="shared" si="7"/>
        <v>0</v>
      </c>
      <c r="U124" s="29">
        <f>IFERROR(VLOOKUP(E124,Surp1!$B$1:$C$161,2,0),0)</f>
        <v>0</v>
      </c>
      <c r="V124" s="29">
        <f>IFERROR(VLOOKUP(G124,Surp2!$B$1:$C$161,2,0),0)</f>
        <v>0</v>
      </c>
      <c r="W124" s="29">
        <f>IFERROR(VLOOKUP(I124,Surp3!$B$1:$C$161,2,0),0)</f>
        <v>0</v>
      </c>
      <c r="X124" s="29">
        <f>IFERROR(VLOOKUP(K124,Surp4!$B$1:$C$161,2,0),0)</f>
        <v>0</v>
      </c>
      <c r="Y124" s="29">
        <f>IFERROR(VLOOKUP(M124,Surp5!$B$1:$C$161,2,0),0)</f>
        <v>0</v>
      </c>
      <c r="Z124" s="29">
        <f>IFERROR(VLOOKUP(O124,Surp6!$B$1:$C$161,2,0),0)</f>
        <v>0</v>
      </c>
      <c r="AA124" s="29">
        <f>IFERROR(VLOOKUP(Q124,Surp7!$B$1:$C$161,2,0),0)</f>
        <v>0</v>
      </c>
      <c r="AB124" s="29">
        <f>IFERROR(VLOOKUP(S124,Surp8!$B$1:$C$161,2,0),0)</f>
        <v>0</v>
      </c>
    </row>
    <row r="125">
      <c r="A125" s="7">
        <v>124.0</v>
      </c>
      <c r="B125" s="25"/>
      <c r="C125" s="26">
        <f t="shared" si="1"/>
        <v>0</v>
      </c>
      <c r="D125" s="27"/>
      <c r="E125" s="28">
        <f>IFERROR(VLOOKUP($B125,Surp1!$A$1:$B$161,2,0),0)</f>
        <v>0</v>
      </c>
      <c r="F125" s="29">
        <f>IFERROR(VLOOKUP(E125,Surp1!$B$1:$C$161,2,0),0)</f>
        <v>0</v>
      </c>
      <c r="G125" s="28">
        <f>IFERROR(VLOOKUP($B125,Surp2!$A$1:$B$161,2,0),0)</f>
        <v>0</v>
      </c>
      <c r="H125" s="29">
        <f t="shared" si="5"/>
        <v>0</v>
      </c>
      <c r="I125" s="28">
        <f>IFERROR(VLOOKUP($B125,Surp3!$A$1:$B$161,2,0),0)</f>
        <v>0</v>
      </c>
      <c r="J125" s="29">
        <f t="shared" si="2"/>
        <v>0</v>
      </c>
      <c r="K125" s="28">
        <f>IFERROR(VLOOKUP($B125,Surp4!$A$1:$B$161,2,0),0)</f>
        <v>0</v>
      </c>
      <c r="L125" s="29">
        <f t="shared" si="3"/>
        <v>0</v>
      </c>
      <c r="M125" s="28">
        <f>IFERROR(VLOOKUP($B125,Surp5!$A$1:$B$161,2,0),0)</f>
        <v>0</v>
      </c>
      <c r="N125" s="29">
        <f t="shared" si="4"/>
        <v>0</v>
      </c>
      <c r="O125" s="28">
        <f>IFERROR(VLOOKUP($B125,Surp6!$A$1:$B$161,2,0),0)</f>
        <v>0</v>
      </c>
      <c r="P125" s="29">
        <f t="shared" si="6"/>
        <v>0</v>
      </c>
      <c r="Q125" s="28">
        <f>IFERROR(VLOOKUP($B125,Surp7!$A$1:$B$161,2,0),0)</f>
        <v>0</v>
      </c>
      <c r="R125" s="29">
        <f t="shared" si="8"/>
        <v>0</v>
      </c>
      <c r="S125" s="28">
        <f>IFERROR(VLOOKUP($B125,Surp8!$A$1:$B$161,2,0),0)</f>
        <v>0</v>
      </c>
      <c r="T125" s="29">
        <f t="shared" si="7"/>
        <v>0</v>
      </c>
      <c r="U125" s="29">
        <f>IFERROR(VLOOKUP(E125,Surp1!$B$1:$C$161,2,0),0)</f>
        <v>0</v>
      </c>
      <c r="V125" s="29">
        <f>IFERROR(VLOOKUP(G125,Surp2!$B$1:$C$161,2,0),0)</f>
        <v>0</v>
      </c>
      <c r="W125" s="29">
        <f>IFERROR(VLOOKUP(I125,Surp3!$B$1:$C$161,2,0),0)</f>
        <v>0</v>
      </c>
      <c r="X125" s="29">
        <f>IFERROR(VLOOKUP(K125,Surp4!$B$1:$C$161,2,0),0)</f>
        <v>0</v>
      </c>
      <c r="Y125" s="29">
        <f>IFERROR(VLOOKUP(M125,Surp5!$B$1:$C$161,2,0),0)</f>
        <v>0</v>
      </c>
      <c r="Z125" s="29">
        <f>IFERROR(VLOOKUP(O125,Surp6!$B$1:$C$161,2,0),0)</f>
        <v>0</v>
      </c>
      <c r="AA125" s="29">
        <f>IFERROR(VLOOKUP(Q125,Surp7!$B$1:$C$161,2,0),0)</f>
        <v>0</v>
      </c>
      <c r="AB125" s="29">
        <f>IFERROR(VLOOKUP(S125,Surp8!$B$1:$C$161,2,0),0)</f>
        <v>0</v>
      </c>
    </row>
    <row r="126">
      <c r="A126" s="7">
        <v>125.0</v>
      </c>
      <c r="B126" s="25"/>
      <c r="C126" s="26">
        <f t="shared" si="1"/>
        <v>0</v>
      </c>
      <c r="D126" s="27"/>
      <c r="E126" s="28">
        <f>IFERROR(VLOOKUP($B126,Surp1!$A$1:$B$161,2,0),0)</f>
        <v>0</v>
      </c>
      <c r="F126" s="29">
        <f>IFERROR(VLOOKUP(E126,Surp1!$B$1:$C$161,2,0),0)</f>
        <v>0</v>
      </c>
      <c r="G126" s="28">
        <f>IFERROR(VLOOKUP($B126,Surp2!$A$1:$B$161,2,0),0)</f>
        <v>0</v>
      </c>
      <c r="H126" s="29">
        <f t="shared" si="5"/>
        <v>0</v>
      </c>
      <c r="I126" s="28">
        <f>IFERROR(VLOOKUP($B126,Surp3!$A$1:$B$161,2,0),0)</f>
        <v>0</v>
      </c>
      <c r="J126" s="29">
        <f t="shared" si="2"/>
        <v>0</v>
      </c>
      <c r="K126" s="28">
        <f>IFERROR(VLOOKUP($B126,Surp4!$A$1:$B$161,2,0),0)</f>
        <v>0</v>
      </c>
      <c r="L126" s="29">
        <f t="shared" si="3"/>
        <v>0</v>
      </c>
      <c r="M126" s="28">
        <f>IFERROR(VLOOKUP($B126,Surp5!$A$1:$B$161,2,0),0)</f>
        <v>0</v>
      </c>
      <c r="N126" s="29">
        <f t="shared" si="4"/>
        <v>0</v>
      </c>
      <c r="O126" s="28">
        <f>IFERROR(VLOOKUP($B126,Surp6!$A$1:$B$161,2,0),0)</f>
        <v>0</v>
      </c>
      <c r="P126" s="29">
        <f t="shared" si="6"/>
        <v>0</v>
      </c>
      <c r="Q126" s="28">
        <f>IFERROR(VLOOKUP($B126,Surp7!$A$1:$B$161,2,0),0)</f>
        <v>0</v>
      </c>
      <c r="R126" s="29">
        <f t="shared" si="8"/>
        <v>0</v>
      </c>
      <c r="S126" s="28">
        <f>IFERROR(VLOOKUP($B126,Surp8!$A$1:$B$161,2,0),0)</f>
        <v>0</v>
      </c>
      <c r="T126" s="29">
        <f t="shared" si="7"/>
        <v>0</v>
      </c>
      <c r="U126" s="29">
        <f>IFERROR(VLOOKUP(E126,Surp1!$B$1:$C$161,2,0),0)</f>
        <v>0</v>
      </c>
      <c r="V126" s="29">
        <f>IFERROR(VLOOKUP(G126,Surp2!$B$1:$C$161,2,0),0)</f>
        <v>0</v>
      </c>
      <c r="W126" s="29">
        <f>IFERROR(VLOOKUP(I126,Surp3!$B$1:$C$161,2,0),0)</f>
        <v>0</v>
      </c>
      <c r="X126" s="29">
        <f>IFERROR(VLOOKUP(K126,Surp4!$B$1:$C$161,2,0),0)</f>
        <v>0</v>
      </c>
      <c r="Y126" s="29">
        <f>IFERROR(VLOOKUP(M126,Surp5!$B$1:$C$161,2,0),0)</f>
        <v>0</v>
      </c>
      <c r="Z126" s="29">
        <f>IFERROR(VLOOKUP(O126,Surp6!$B$1:$C$161,2,0),0)</f>
        <v>0</v>
      </c>
      <c r="AA126" s="29">
        <f>IFERROR(VLOOKUP(Q126,Surp7!$B$1:$C$161,2,0),0)</f>
        <v>0</v>
      </c>
      <c r="AB126" s="29">
        <f>IFERROR(VLOOKUP(S126,Surp8!$B$1:$C$161,2,0),0)</f>
        <v>0</v>
      </c>
    </row>
    <row r="127">
      <c r="A127" s="7">
        <v>126.0</v>
      </c>
      <c r="B127" s="25"/>
      <c r="C127" s="26">
        <f t="shared" si="1"/>
        <v>0</v>
      </c>
      <c r="D127" s="27"/>
      <c r="E127" s="28">
        <f>IFERROR(VLOOKUP($B127,Surp1!$A$1:$B$161,2,0),0)</f>
        <v>0</v>
      </c>
      <c r="F127" s="29">
        <f>IFERROR(VLOOKUP(E127,Surp1!$B$1:$C$161,2,0),0)</f>
        <v>0</v>
      </c>
      <c r="G127" s="28">
        <f>IFERROR(VLOOKUP($B127,Surp2!$A$1:$B$161,2,0),0)</f>
        <v>0</v>
      </c>
      <c r="H127" s="29">
        <f t="shared" si="5"/>
        <v>0</v>
      </c>
      <c r="I127" s="28">
        <f>IFERROR(VLOOKUP($B127,Surp3!$A$1:$B$161,2,0),0)</f>
        <v>0</v>
      </c>
      <c r="J127" s="29">
        <f t="shared" si="2"/>
        <v>0</v>
      </c>
      <c r="K127" s="28">
        <f>IFERROR(VLOOKUP($B127,Surp4!$A$1:$B$161,2,0),0)</f>
        <v>0</v>
      </c>
      <c r="L127" s="29">
        <f t="shared" si="3"/>
        <v>0</v>
      </c>
      <c r="M127" s="28">
        <f>IFERROR(VLOOKUP($B127,Surp5!$A$1:$B$161,2,0),0)</f>
        <v>0</v>
      </c>
      <c r="N127" s="29">
        <f t="shared" si="4"/>
        <v>0</v>
      </c>
      <c r="O127" s="28">
        <f>IFERROR(VLOOKUP($B127,Surp6!$A$1:$B$161,2,0),0)</f>
        <v>0</v>
      </c>
      <c r="P127" s="29">
        <f t="shared" si="6"/>
        <v>0</v>
      </c>
      <c r="Q127" s="28">
        <f>IFERROR(VLOOKUP($B127,Surp7!$A$1:$B$161,2,0),0)</f>
        <v>0</v>
      </c>
      <c r="R127" s="29">
        <f t="shared" si="8"/>
        <v>0</v>
      </c>
      <c r="S127" s="28">
        <f>IFERROR(VLOOKUP($B127,Surp8!$A$1:$B$161,2,0),0)</f>
        <v>0</v>
      </c>
      <c r="T127" s="29">
        <f t="shared" si="7"/>
        <v>0</v>
      </c>
      <c r="U127" s="29">
        <f>IFERROR(VLOOKUP(E127,Surp1!$B$1:$C$161,2,0),0)</f>
        <v>0</v>
      </c>
      <c r="V127" s="29">
        <f>IFERROR(VLOOKUP(G127,Surp2!$B$1:$C$161,2,0),0)</f>
        <v>0</v>
      </c>
      <c r="W127" s="29">
        <f>IFERROR(VLOOKUP(I127,Surp3!$B$1:$C$161,2,0),0)</f>
        <v>0</v>
      </c>
      <c r="X127" s="29">
        <f>IFERROR(VLOOKUP(K127,Surp4!$B$1:$C$161,2,0),0)</f>
        <v>0</v>
      </c>
      <c r="Y127" s="29">
        <f>IFERROR(VLOOKUP(M127,Surp5!$B$1:$C$161,2,0),0)</f>
        <v>0</v>
      </c>
      <c r="Z127" s="29">
        <f>IFERROR(VLOOKUP(O127,Surp6!$B$1:$C$161,2,0),0)</f>
        <v>0</v>
      </c>
      <c r="AA127" s="29">
        <f>IFERROR(VLOOKUP(Q127,Surp7!$B$1:$C$161,2,0),0)</f>
        <v>0</v>
      </c>
      <c r="AB127" s="29">
        <f>IFERROR(VLOOKUP(S127,Surp8!$B$1:$C$161,2,0),0)</f>
        <v>0</v>
      </c>
    </row>
    <row r="128">
      <c r="A128" s="7">
        <v>127.0</v>
      </c>
      <c r="B128" s="25"/>
      <c r="C128" s="26">
        <f t="shared" si="1"/>
        <v>0</v>
      </c>
      <c r="D128" s="27"/>
      <c r="E128" s="28">
        <f>IFERROR(VLOOKUP($B128,Surp1!$A$1:$B$161,2,0),0)</f>
        <v>0</v>
      </c>
      <c r="F128" s="29">
        <f>IFERROR(VLOOKUP(E128,Surp1!$B$1:$C$161,2,0),0)</f>
        <v>0</v>
      </c>
      <c r="G128" s="28">
        <f>IFERROR(VLOOKUP($B128,Surp2!$A$1:$B$161,2,0),0)</f>
        <v>0</v>
      </c>
      <c r="H128" s="29">
        <f t="shared" si="5"/>
        <v>0</v>
      </c>
      <c r="I128" s="28">
        <f>IFERROR(VLOOKUP($B128,Surp3!$A$1:$B$161,2,0),0)</f>
        <v>0</v>
      </c>
      <c r="J128" s="29">
        <f t="shared" si="2"/>
        <v>0</v>
      </c>
      <c r="K128" s="28">
        <f>IFERROR(VLOOKUP($B128,Surp4!$A$1:$B$161,2,0),0)</f>
        <v>0</v>
      </c>
      <c r="L128" s="29">
        <f t="shared" si="3"/>
        <v>0</v>
      </c>
      <c r="M128" s="28">
        <f>IFERROR(VLOOKUP($B128,Surp5!$A$1:$B$161,2,0),0)</f>
        <v>0</v>
      </c>
      <c r="N128" s="29">
        <f t="shared" si="4"/>
        <v>0</v>
      </c>
      <c r="O128" s="28">
        <f>IFERROR(VLOOKUP($B128,Surp6!$A$1:$B$161,2,0),0)</f>
        <v>0</v>
      </c>
      <c r="P128" s="29">
        <f t="shared" si="6"/>
        <v>0</v>
      </c>
      <c r="Q128" s="28">
        <f>IFERROR(VLOOKUP($B128,Surp7!$A$1:$B$161,2,0),0)</f>
        <v>0</v>
      </c>
      <c r="R128" s="29">
        <f t="shared" si="8"/>
        <v>0</v>
      </c>
      <c r="S128" s="28">
        <f>IFERROR(VLOOKUP($B128,Surp8!$A$1:$B$161,2,0),0)</f>
        <v>0</v>
      </c>
      <c r="T128" s="29">
        <f t="shared" si="7"/>
        <v>0</v>
      </c>
      <c r="U128" s="29">
        <f>IFERROR(VLOOKUP(E128,Surp1!$B$1:$C$161,2,0),0)</f>
        <v>0</v>
      </c>
      <c r="V128" s="29">
        <f>IFERROR(VLOOKUP(G128,Surp2!$B$1:$C$161,2,0),0)</f>
        <v>0</v>
      </c>
      <c r="W128" s="29">
        <f>IFERROR(VLOOKUP(I128,Surp3!$B$1:$C$161,2,0),0)</f>
        <v>0</v>
      </c>
      <c r="X128" s="29">
        <f>IFERROR(VLOOKUP(K128,Surp4!$B$1:$C$161,2,0),0)</f>
        <v>0</v>
      </c>
      <c r="Y128" s="29">
        <f>IFERROR(VLOOKUP(M128,Surp5!$B$1:$C$161,2,0),0)</f>
        <v>0</v>
      </c>
      <c r="Z128" s="29">
        <f>IFERROR(VLOOKUP(O128,Surp6!$B$1:$C$161,2,0),0)</f>
        <v>0</v>
      </c>
      <c r="AA128" s="29">
        <f>IFERROR(VLOOKUP(Q128,Surp7!$B$1:$C$161,2,0),0)</f>
        <v>0</v>
      </c>
      <c r="AB128" s="29">
        <f>IFERROR(VLOOKUP(S128,Surp8!$B$1:$C$161,2,0),0)</f>
        <v>0</v>
      </c>
    </row>
    <row r="129">
      <c r="A129" s="7">
        <v>128.0</v>
      </c>
      <c r="B129" s="25"/>
      <c r="C129" s="26">
        <f t="shared" si="1"/>
        <v>0</v>
      </c>
      <c r="D129" s="27"/>
      <c r="E129" s="28">
        <f>IFERROR(VLOOKUP($B129,Surp1!$A$1:$B$161,2,0),0)</f>
        <v>0</v>
      </c>
      <c r="F129" s="29">
        <f>IFERROR(VLOOKUP(E129,Surp1!$B$1:$C$161,2,0),0)</f>
        <v>0</v>
      </c>
      <c r="G129" s="28">
        <f>IFERROR(VLOOKUP($B129,Surp2!$A$1:$B$161,2,0),0)</f>
        <v>0</v>
      </c>
      <c r="H129" s="29">
        <f t="shared" si="5"/>
        <v>0</v>
      </c>
      <c r="I129" s="28">
        <f>IFERROR(VLOOKUP($B129,Surp3!$A$1:$B$161,2,0),0)</f>
        <v>0</v>
      </c>
      <c r="J129" s="29">
        <f t="shared" si="2"/>
        <v>0</v>
      </c>
      <c r="K129" s="28">
        <f>IFERROR(VLOOKUP($B129,Surp4!$A$1:$B$161,2,0),0)</f>
        <v>0</v>
      </c>
      <c r="L129" s="29">
        <f t="shared" si="3"/>
        <v>0</v>
      </c>
      <c r="M129" s="28">
        <f>IFERROR(VLOOKUP($B129,Surp5!$A$1:$B$161,2,0),0)</f>
        <v>0</v>
      </c>
      <c r="N129" s="29">
        <f t="shared" si="4"/>
        <v>0</v>
      </c>
      <c r="O129" s="28">
        <f>IFERROR(VLOOKUP($B129,Surp6!$A$1:$B$161,2,0),0)</f>
        <v>0</v>
      </c>
      <c r="P129" s="29">
        <f t="shared" si="6"/>
        <v>0</v>
      </c>
      <c r="Q129" s="28">
        <f>IFERROR(VLOOKUP($B129,Surp7!$A$1:$B$161,2,0),0)</f>
        <v>0</v>
      </c>
      <c r="R129" s="29">
        <f t="shared" si="8"/>
        <v>0</v>
      </c>
      <c r="S129" s="28">
        <f>IFERROR(VLOOKUP($B129,Surp8!$A$1:$B$161,2,0),0)</f>
        <v>0</v>
      </c>
      <c r="T129" s="29">
        <f t="shared" si="7"/>
        <v>0</v>
      </c>
      <c r="U129" s="29">
        <f>IFERROR(VLOOKUP(E129,Surp1!$B$1:$C$161,2,0),0)</f>
        <v>0</v>
      </c>
      <c r="V129" s="29">
        <f>IFERROR(VLOOKUP(G129,Surp2!$B$1:$C$161,2,0),0)</f>
        <v>0</v>
      </c>
      <c r="W129" s="29">
        <f>IFERROR(VLOOKUP(I129,Surp3!$B$1:$C$161,2,0),0)</f>
        <v>0</v>
      </c>
      <c r="X129" s="29">
        <f>IFERROR(VLOOKUP(K129,Surp4!$B$1:$C$161,2,0),0)</f>
        <v>0</v>
      </c>
      <c r="Y129" s="29">
        <f>IFERROR(VLOOKUP(M129,Surp5!$B$1:$C$161,2,0),0)</f>
        <v>0</v>
      </c>
      <c r="Z129" s="29">
        <f>IFERROR(VLOOKUP(O129,Surp6!$B$1:$C$161,2,0),0)</f>
        <v>0</v>
      </c>
      <c r="AA129" s="29">
        <f>IFERROR(VLOOKUP(Q129,Surp7!$B$1:$C$161,2,0),0)</f>
        <v>0</v>
      </c>
      <c r="AB129" s="29">
        <f>IFERROR(VLOOKUP(S129,Surp8!$B$1:$C$161,2,0),0)</f>
        <v>0</v>
      </c>
    </row>
    <row r="130">
      <c r="A130" s="7">
        <v>129.0</v>
      </c>
      <c r="B130" s="25"/>
      <c r="C130" s="26">
        <f t="shared" si="1"/>
        <v>0</v>
      </c>
      <c r="D130" s="27"/>
      <c r="E130" s="28">
        <f>IFERROR(VLOOKUP($B130,Surp1!$A$1:$B$161,2,0),0)</f>
        <v>0</v>
      </c>
      <c r="F130" s="29">
        <f>IFERROR(VLOOKUP(E130,Surp1!$B$1:$C$161,2,0),0)</f>
        <v>0</v>
      </c>
      <c r="G130" s="28">
        <f>IFERROR(VLOOKUP($B130,Surp2!$A$1:$B$161,2,0),0)</f>
        <v>0</v>
      </c>
      <c r="H130" s="29">
        <f t="shared" si="5"/>
        <v>0</v>
      </c>
      <c r="I130" s="28">
        <f>IFERROR(VLOOKUP($B130,Surp3!$A$1:$B$161,2,0),0)</f>
        <v>0</v>
      </c>
      <c r="J130" s="29">
        <f t="shared" si="2"/>
        <v>0</v>
      </c>
      <c r="K130" s="28">
        <f>IFERROR(VLOOKUP($B130,Surp4!$A$1:$B$161,2,0),0)</f>
        <v>0</v>
      </c>
      <c r="L130" s="29">
        <f t="shared" si="3"/>
        <v>0</v>
      </c>
      <c r="M130" s="28">
        <f>IFERROR(VLOOKUP($B130,Surp5!$A$1:$B$161,2,0),0)</f>
        <v>0</v>
      </c>
      <c r="N130" s="29">
        <f t="shared" si="4"/>
        <v>0</v>
      </c>
      <c r="O130" s="28">
        <f>IFERROR(VLOOKUP($B130,Surp6!$A$1:$B$161,2,0),0)</f>
        <v>0</v>
      </c>
      <c r="P130" s="29">
        <f t="shared" si="6"/>
        <v>0</v>
      </c>
      <c r="Q130" s="28">
        <f>IFERROR(VLOOKUP($B130,Surp7!$A$1:$B$161,2,0),0)</f>
        <v>0</v>
      </c>
      <c r="R130" s="29">
        <f t="shared" si="8"/>
        <v>0</v>
      </c>
      <c r="S130" s="28">
        <f>IFERROR(VLOOKUP($B130,Surp8!$A$1:$B$161,2,0),0)</f>
        <v>0</v>
      </c>
      <c r="T130" s="29">
        <f t="shared" si="7"/>
        <v>0</v>
      </c>
      <c r="U130" s="29">
        <f>IFERROR(VLOOKUP(E130,Surp1!$B$1:$C$161,2,0),0)</f>
        <v>0</v>
      </c>
      <c r="V130" s="29">
        <f>IFERROR(VLOOKUP(G130,Surp2!$B$1:$C$161,2,0),0)</f>
        <v>0</v>
      </c>
      <c r="W130" s="29">
        <f>IFERROR(VLOOKUP(I130,Surp3!$B$1:$C$161,2,0),0)</f>
        <v>0</v>
      </c>
      <c r="X130" s="29">
        <f>IFERROR(VLOOKUP(K130,Surp4!$B$1:$C$161,2,0),0)</f>
        <v>0</v>
      </c>
      <c r="Y130" s="29">
        <f>IFERROR(VLOOKUP(M130,Surp5!$B$1:$C$161,2,0),0)</f>
        <v>0</v>
      </c>
      <c r="Z130" s="29">
        <f>IFERROR(VLOOKUP(O130,Surp6!$B$1:$C$161,2,0),0)</f>
        <v>0</v>
      </c>
      <c r="AA130" s="29">
        <f>IFERROR(VLOOKUP(Q130,Surp7!$B$1:$C$161,2,0),0)</f>
        <v>0</v>
      </c>
      <c r="AB130" s="29">
        <f>IFERROR(VLOOKUP(S130,Surp8!$B$1:$C$161,2,0),0)</f>
        <v>0</v>
      </c>
    </row>
    <row r="131">
      <c r="A131" s="7">
        <v>130.0</v>
      </c>
      <c r="B131" s="38"/>
      <c r="C131" s="26">
        <f t="shared" si="1"/>
        <v>0</v>
      </c>
      <c r="D131" s="27"/>
      <c r="E131" s="28">
        <f>IFERROR(VLOOKUP($B131,Surp1!$A$1:$B$161,2,0),0)</f>
        <v>0</v>
      </c>
      <c r="F131" s="29">
        <f>IFERROR(VLOOKUP(E131,Surp1!$B$1:$C$161,2,0),0)</f>
        <v>0</v>
      </c>
      <c r="G131" s="28">
        <f>IFERROR(VLOOKUP($B131,Surp2!$A$1:$B$161,2,0),0)</f>
        <v>0</v>
      </c>
      <c r="H131" s="29">
        <f t="shared" si="5"/>
        <v>0</v>
      </c>
      <c r="I131" s="28">
        <f>IFERROR(VLOOKUP($B131,Surp3!$A$1:$B$161,2,0),0)</f>
        <v>0</v>
      </c>
      <c r="J131" s="29">
        <f t="shared" si="2"/>
        <v>0</v>
      </c>
      <c r="K131" s="28">
        <f>IFERROR(VLOOKUP($B131,Surp4!$A$1:$B$161,2,0),0)</f>
        <v>0</v>
      </c>
      <c r="L131" s="29">
        <f t="shared" si="3"/>
        <v>0</v>
      </c>
      <c r="M131" s="28">
        <f>IFERROR(VLOOKUP($B131,Surp5!$A$1:$B$161,2,0),0)</f>
        <v>0</v>
      </c>
      <c r="N131" s="29">
        <f t="shared" si="4"/>
        <v>0</v>
      </c>
      <c r="O131" s="28">
        <f>IFERROR(VLOOKUP($B131,Surp6!$A$1:$B$161,2,0),0)</f>
        <v>0</v>
      </c>
      <c r="P131" s="29">
        <f t="shared" si="6"/>
        <v>0</v>
      </c>
      <c r="Q131" s="28">
        <f>IFERROR(VLOOKUP($B131,Surp7!$A$1:$B$161,2,0),0)</f>
        <v>0</v>
      </c>
      <c r="R131" s="29">
        <f t="shared" si="8"/>
        <v>0</v>
      </c>
      <c r="S131" s="28">
        <f>IFERROR(VLOOKUP($B131,Surp8!$A$1:$B$161,2,0),0)</f>
        <v>0</v>
      </c>
      <c r="T131" s="29">
        <f t="shared" si="7"/>
        <v>0</v>
      </c>
      <c r="U131" s="29">
        <f>IFERROR(VLOOKUP(E131,Surp1!$B$1:$C$161,2,0),0)</f>
        <v>0</v>
      </c>
      <c r="V131" s="29">
        <f>IFERROR(VLOOKUP(G131,Surp2!$B$1:$C$161,2,0),0)</f>
        <v>0</v>
      </c>
      <c r="W131" s="29">
        <f>IFERROR(VLOOKUP(I131,Surp3!$B$1:$C$161,2,0),0)</f>
        <v>0</v>
      </c>
      <c r="X131" s="29">
        <f>IFERROR(VLOOKUP(K131,Surp4!$B$1:$C$161,2,0),0)</f>
        <v>0</v>
      </c>
      <c r="Y131" s="29">
        <f>IFERROR(VLOOKUP(M131,Surp5!$B$1:$C$161,2,0),0)</f>
        <v>0</v>
      </c>
      <c r="Z131" s="29">
        <f>IFERROR(VLOOKUP(O131,Surp6!$B$1:$C$161,2,0),0)</f>
        <v>0</v>
      </c>
      <c r="AA131" s="29">
        <f>IFERROR(VLOOKUP(Q131,Surp7!$B$1:$C$161,2,0),0)</f>
        <v>0</v>
      </c>
      <c r="AB131" s="29">
        <f>IFERROR(VLOOKUP(S131,Surp8!$B$1:$C$161,2,0),0)</f>
        <v>0</v>
      </c>
    </row>
    <row r="132">
      <c r="A132" s="7">
        <v>131.0</v>
      </c>
      <c r="B132" s="39"/>
      <c r="C132" s="26">
        <f t="shared" si="1"/>
        <v>0</v>
      </c>
      <c r="D132" s="27"/>
      <c r="E132" s="28">
        <f>IFERROR(VLOOKUP($B132,Surp1!$A$1:$B$161,2,0),0)</f>
        <v>0</v>
      </c>
      <c r="F132" s="29">
        <f>IFERROR(VLOOKUP(E132,Surp1!$B$1:$C$161,2,0),0)</f>
        <v>0</v>
      </c>
      <c r="G132" s="28">
        <f>IFERROR(VLOOKUP($B132,Surp2!$A$1:$B$161,2,0),0)</f>
        <v>0</v>
      </c>
      <c r="H132" s="29">
        <f t="shared" si="5"/>
        <v>0</v>
      </c>
      <c r="I132" s="28">
        <f>IFERROR(VLOOKUP($B132,Surp3!$A$1:$B$161,2,0),0)</f>
        <v>0</v>
      </c>
      <c r="J132" s="29">
        <f t="shared" si="2"/>
        <v>0</v>
      </c>
      <c r="K132" s="28">
        <f>IFERROR(VLOOKUP($B132,Surp4!$A$1:$B$161,2,0),0)</f>
        <v>0</v>
      </c>
      <c r="L132" s="29">
        <f t="shared" si="3"/>
        <v>0</v>
      </c>
      <c r="M132" s="28">
        <f>IFERROR(VLOOKUP($B132,Surp5!$A$1:$B$161,2,0),0)</f>
        <v>0</v>
      </c>
      <c r="N132" s="29">
        <f t="shared" si="4"/>
        <v>0</v>
      </c>
      <c r="O132" s="28">
        <f>IFERROR(VLOOKUP($B132,Surp6!$A$1:$B$161,2,0),0)</f>
        <v>0</v>
      </c>
      <c r="P132" s="29">
        <f t="shared" si="6"/>
        <v>0</v>
      </c>
      <c r="Q132" s="28">
        <f>IFERROR(VLOOKUP($B132,Surp7!$A$1:$B$161,2,0),0)</f>
        <v>0</v>
      </c>
      <c r="R132" s="29">
        <f t="shared" si="8"/>
        <v>0</v>
      </c>
      <c r="S132" s="28">
        <f>IFERROR(VLOOKUP($B132,Surp8!$A$1:$B$161,2,0),0)</f>
        <v>0</v>
      </c>
      <c r="T132" s="29">
        <f t="shared" si="7"/>
        <v>0</v>
      </c>
      <c r="U132" s="29">
        <f>IFERROR(VLOOKUP(E132,Surp1!$B$1:$C$161,2,0),0)</f>
        <v>0</v>
      </c>
      <c r="V132" s="29">
        <f>IFERROR(VLOOKUP(G132,Surp2!$B$1:$C$161,2,0),0)</f>
        <v>0</v>
      </c>
      <c r="W132" s="29">
        <f>IFERROR(VLOOKUP(I132,Surp3!$B$1:$C$161,2,0),0)</f>
        <v>0</v>
      </c>
      <c r="X132" s="29">
        <f>IFERROR(VLOOKUP(K132,Surp4!$B$1:$C$161,2,0),0)</f>
        <v>0</v>
      </c>
      <c r="Y132" s="29">
        <f>IFERROR(VLOOKUP(M132,Surp5!$B$1:$C$161,2,0),0)</f>
        <v>0</v>
      </c>
      <c r="Z132" s="29">
        <f>IFERROR(VLOOKUP(O132,Surp6!$B$1:$C$161,2,0),0)</f>
        <v>0</v>
      </c>
      <c r="AA132" s="29">
        <f>IFERROR(VLOOKUP(Q132,Surp7!$B$1:$C$161,2,0),0)</f>
        <v>0</v>
      </c>
      <c r="AB132" s="29">
        <f>IFERROR(VLOOKUP(S132,Surp8!$B$1:$C$161,2,0),0)</f>
        <v>0</v>
      </c>
    </row>
    <row r="133">
      <c r="A133" s="7">
        <v>132.0</v>
      </c>
      <c r="B133" s="39"/>
      <c r="C133" s="26">
        <f t="shared" si="1"/>
        <v>0</v>
      </c>
      <c r="D133" s="27"/>
      <c r="E133" s="28">
        <f>IFERROR(VLOOKUP($B133,Surp1!$A$1:$B$161,2,0),0)</f>
        <v>0</v>
      </c>
      <c r="F133" s="29">
        <f>IFERROR(VLOOKUP(E133,Surp1!$B$1:$C$161,2,0),0)</f>
        <v>0</v>
      </c>
      <c r="G133" s="28">
        <f>IFERROR(VLOOKUP($B133,Surp2!$A$1:$B$161,2,0),0)</f>
        <v>0</v>
      </c>
      <c r="H133" s="29">
        <f t="shared" si="5"/>
        <v>0</v>
      </c>
      <c r="I133" s="28">
        <f>IFERROR(VLOOKUP($B133,Surp3!$A$1:$B$161,2,0),0)</f>
        <v>0</v>
      </c>
      <c r="J133" s="29">
        <f t="shared" si="2"/>
        <v>0</v>
      </c>
      <c r="K133" s="28">
        <f>IFERROR(VLOOKUP($B133,Surp4!$A$1:$B$161,2,0),0)</f>
        <v>0</v>
      </c>
      <c r="L133" s="29">
        <f t="shared" si="3"/>
        <v>0</v>
      </c>
      <c r="M133" s="28">
        <f>IFERROR(VLOOKUP($B133,Surp5!$A$1:$B$161,2,0),0)</f>
        <v>0</v>
      </c>
      <c r="N133" s="29">
        <f t="shared" si="4"/>
        <v>0</v>
      </c>
      <c r="O133" s="28">
        <f>IFERROR(VLOOKUP($B133,Surp6!$A$1:$B$161,2,0),0)</f>
        <v>0</v>
      </c>
      <c r="P133" s="29">
        <f t="shared" si="6"/>
        <v>0</v>
      </c>
      <c r="Q133" s="28">
        <f>IFERROR(VLOOKUP($B133,Surp7!$A$1:$B$161,2,0),0)</f>
        <v>0</v>
      </c>
      <c r="R133" s="29">
        <f t="shared" si="8"/>
        <v>0</v>
      </c>
      <c r="S133" s="28">
        <f>IFERROR(VLOOKUP($B133,Surp8!$A$1:$B$161,2,0),0)</f>
        <v>0</v>
      </c>
      <c r="T133" s="29">
        <f t="shared" si="7"/>
        <v>0</v>
      </c>
      <c r="U133" s="29">
        <f>IFERROR(VLOOKUP(E133,Surp1!$B$1:$C$161,2,0),0)</f>
        <v>0</v>
      </c>
      <c r="V133" s="29">
        <f>IFERROR(VLOOKUP(G133,Surp2!$B$1:$C$161,2,0),0)</f>
        <v>0</v>
      </c>
      <c r="W133" s="29">
        <f>IFERROR(VLOOKUP(I133,Surp3!$B$1:$C$161,2,0),0)</f>
        <v>0</v>
      </c>
      <c r="X133" s="29">
        <f>IFERROR(VLOOKUP(K133,Surp4!$B$1:$C$161,2,0),0)</f>
        <v>0</v>
      </c>
      <c r="Y133" s="29">
        <f>IFERROR(VLOOKUP(M133,Surp5!$B$1:$C$161,2,0),0)</f>
        <v>0</v>
      </c>
      <c r="Z133" s="29">
        <f>IFERROR(VLOOKUP(O133,Surp6!$B$1:$C$161,2,0),0)</f>
        <v>0</v>
      </c>
      <c r="AA133" s="29">
        <f>IFERROR(VLOOKUP(Q133,Surp7!$B$1:$C$161,2,0),0)</f>
        <v>0</v>
      </c>
      <c r="AB133" s="29">
        <f>IFERROR(VLOOKUP(S133,Surp8!$B$1:$C$161,2,0),0)</f>
        <v>0</v>
      </c>
    </row>
    <row r="134">
      <c r="A134" s="7">
        <v>133.0</v>
      </c>
      <c r="B134" s="40"/>
      <c r="C134" s="26">
        <f t="shared" si="1"/>
        <v>0</v>
      </c>
      <c r="D134" s="27"/>
      <c r="E134" s="28">
        <f>IFERROR(VLOOKUP($B134,Surp1!$A$1:$B$161,2,0),0)</f>
        <v>0</v>
      </c>
      <c r="F134" s="29">
        <f>IFERROR(VLOOKUP(E134,Surp1!$B$1:$C$161,2,0),0)</f>
        <v>0</v>
      </c>
      <c r="G134" s="28">
        <f>IFERROR(VLOOKUP($B134,Surp2!$A$1:$B$161,2,0),0)</f>
        <v>0</v>
      </c>
      <c r="H134" s="29">
        <f t="shared" si="5"/>
        <v>0</v>
      </c>
      <c r="I134" s="28">
        <f>IFERROR(VLOOKUP($B134,Surp3!$A$1:$B$161,2,0),0)</f>
        <v>0</v>
      </c>
      <c r="J134" s="29">
        <f t="shared" si="2"/>
        <v>0</v>
      </c>
      <c r="K134" s="28">
        <f>IFERROR(VLOOKUP($B134,Surp4!$A$1:$B$161,2,0),0)</f>
        <v>0</v>
      </c>
      <c r="L134" s="29">
        <f t="shared" si="3"/>
        <v>0</v>
      </c>
      <c r="M134" s="28">
        <f>IFERROR(VLOOKUP($B134,Surp5!$A$1:$B$161,2,0),0)</f>
        <v>0</v>
      </c>
      <c r="N134" s="29">
        <f t="shared" si="4"/>
        <v>0</v>
      </c>
      <c r="O134" s="28">
        <f>IFERROR(VLOOKUP($B134,Surp6!$A$1:$B$161,2,0),0)</f>
        <v>0</v>
      </c>
      <c r="P134" s="29">
        <f t="shared" si="6"/>
        <v>0</v>
      </c>
      <c r="Q134" s="28">
        <f>IFERROR(VLOOKUP($B134,Surp7!$A$1:$B$161,2,0),0)</f>
        <v>0</v>
      </c>
      <c r="R134" s="29">
        <f t="shared" si="8"/>
        <v>0</v>
      </c>
      <c r="S134" s="28">
        <f>IFERROR(VLOOKUP($B134,Surp8!$A$1:$B$161,2,0),0)</f>
        <v>0</v>
      </c>
      <c r="T134" s="29">
        <f t="shared" si="7"/>
        <v>0</v>
      </c>
      <c r="U134" s="29">
        <f>IFERROR(VLOOKUP(E134,Surp1!$B$1:$C$161,2,0),0)</f>
        <v>0</v>
      </c>
      <c r="V134" s="29">
        <f>IFERROR(VLOOKUP(G134,Surp2!$B$1:$C$161,2,0),0)</f>
        <v>0</v>
      </c>
      <c r="W134" s="29">
        <f>IFERROR(VLOOKUP(I134,Surp3!$B$1:$C$161,2,0),0)</f>
        <v>0</v>
      </c>
      <c r="X134" s="29">
        <f>IFERROR(VLOOKUP(K134,Surp4!$B$1:$C$161,2,0),0)</f>
        <v>0</v>
      </c>
      <c r="Y134" s="29">
        <f>IFERROR(VLOOKUP(M134,Surp5!$B$1:$C$161,2,0),0)</f>
        <v>0</v>
      </c>
      <c r="Z134" s="29">
        <f>IFERROR(VLOOKUP(O134,Surp6!$B$1:$C$161,2,0),0)</f>
        <v>0</v>
      </c>
      <c r="AA134" s="29">
        <f>IFERROR(VLOOKUP(Q134,Surp7!$B$1:$C$161,2,0),0)</f>
        <v>0</v>
      </c>
      <c r="AB134" s="29">
        <f>IFERROR(VLOOKUP(S134,Surp8!$B$1:$C$161,2,0),0)</f>
        <v>0</v>
      </c>
    </row>
    <row r="135">
      <c r="A135" s="7">
        <v>134.0</v>
      </c>
      <c r="B135" s="38"/>
      <c r="C135" s="26">
        <f t="shared" si="1"/>
        <v>0</v>
      </c>
      <c r="D135" s="27"/>
      <c r="E135" s="28">
        <f>IFERROR(VLOOKUP($B135,Surp1!$A$1:$B$161,2,0),0)</f>
        <v>0</v>
      </c>
      <c r="F135" s="29">
        <f>IFERROR(VLOOKUP(E135,Surp1!$B$1:$C$161,2,0),0)</f>
        <v>0</v>
      </c>
      <c r="G135" s="28">
        <f>IFERROR(VLOOKUP($B135,Surp2!$A$1:$B$161,2,0),0)</f>
        <v>0</v>
      </c>
      <c r="H135" s="29">
        <f t="shared" si="5"/>
        <v>0</v>
      </c>
      <c r="I135" s="28">
        <f>IFERROR(VLOOKUP($B135,Surp3!$A$1:$B$161,2,0),0)</f>
        <v>0</v>
      </c>
      <c r="J135" s="29">
        <f t="shared" si="2"/>
        <v>0</v>
      </c>
      <c r="K135" s="28">
        <f>IFERROR(VLOOKUP($B135,Surp4!$A$1:$B$161,2,0),0)</f>
        <v>0</v>
      </c>
      <c r="L135" s="29">
        <f t="shared" si="3"/>
        <v>0</v>
      </c>
      <c r="M135" s="28">
        <f>IFERROR(VLOOKUP($B135,Surp5!$A$1:$B$161,2,0),0)</f>
        <v>0</v>
      </c>
      <c r="N135" s="29">
        <f t="shared" si="4"/>
        <v>0</v>
      </c>
      <c r="O135" s="28">
        <f>IFERROR(VLOOKUP($B135,Surp6!$A$1:$B$161,2,0),0)</f>
        <v>0</v>
      </c>
      <c r="P135" s="29">
        <f t="shared" si="6"/>
        <v>0</v>
      </c>
      <c r="Q135" s="28">
        <f>IFERROR(VLOOKUP($B135,Surp7!$A$1:$B$161,2,0),0)</f>
        <v>0</v>
      </c>
      <c r="R135" s="29">
        <f t="shared" si="8"/>
        <v>0</v>
      </c>
      <c r="S135" s="28">
        <f>IFERROR(VLOOKUP($B135,Surp8!$A$1:$B$161,2,0),0)</f>
        <v>0</v>
      </c>
      <c r="T135" s="29">
        <f t="shared" si="7"/>
        <v>0</v>
      </c>
      <c r="U135" s="29">
        <f>IFERROR(VLOOKUP(E135,Surp1!$B$1:$C$161,2,0),0)</f>
        <v>0</v>
      </c>
      <c r="V135" s="29">
        <f>IFERROR(VLOOKUP(G135,Surp2!$B$1:$C$161,2,0),0)</f>
        <v>0</v>
      </c>
      <c r="W135" s="29">
        <f>IFERROR(VLOOKUP(I135,Surp3!$B$1:$C$161,2,0),0)</f>
        <v>0</v>
      </c>
      <c r="X135" s="29">
        <f>IFERROR(VLOOKUP(K135,Surp4!$B$1:$C$161,2,0),0)</f>
        <v>0</v>
      </c>
      <c r="Y135" s="29">
        <f>IFERROR(VLOOKUP(M135,Surp5!$B$1:$C$161,2,0),0)</f>
        <v>0</v>
      </c>
      <c r="Z135" s="29">
        <f>IFERROR(VLOOKUP(O135,Surp6!$B$1:$C$161,2,0),0)</f>
        <v>0</v>
      </c>
      <c r="AA135" s="29">
        <f>IFERROR(VLOOKUP(Q135,Surp7!$B$1:$C$161,2,0),0)</f>
        <v>0</v>
      </c>
      <c r="AB135" s="29">
        <f>IFERROR(VLOOKUP(S135,Surp8!$B$1:$C$161,2,0),0)</f>
        <v>0</v>
      </c>
    </row>
    <row r="136">
      <c r="A136" s="7">
        <v>135.0</v>
      </c>
      <c r="B136" s="55"/>
      <c r="C136" s="26">
        <f t="shared" si="1"/>
        <v>0</v>
      </c>
      <c r="D136" s="27"/>
      <c r="E136" s="28">
        <f>IFERROR(VLOOKUP($B136,Surp1!$A$1:$B$161,2,0),0)</f>
        <v>0</v>
      </c>
      <c r="F136" s="29">
        <f>IFERROR(VLOOKUP(E136,Surp1!$B$1:$C$161,2,0),0)</f>
        <v>0</v>
      </c>
      <c r="G136" s="28">
        <f>IFERROR(VLOOKUP($B136,Surp2!$A$1:$B$161,2,0),0)</f>
        <v>0</v>
      </c>
      <c r="H136" s="29">
        <f t="shared" si="5"/>
        <v>0</v>
      </c>
      <c r="I136" s="28">
        <f>IFERROR(VLOOKUP($B136,Surp3!$A$1:$B$161,2,0),0)</f>
        <v>0</v>
      </c>
      <c r="J136" s="29">
        <f t="shared" si="2"/>
        <v>0</v>
      </c>
      <c r="K136" s="28">
        <f>IFERROR(VLOOKUP($B136,Surp4!$A$1:$B$161,2,0),0)</f>
        <v>0</v>
      </c>
      <c r="L136" s="29">
        <f t="shared" si="3"/>
        <v>0</v>
      </c>
      <c r="M136" s="28">
        <f>IFERROR(VLOOKUP($B136,Surp5!$A$1:$B$161,2,0),0)</f>
        <v>0</v>
      </c>
      <c r="N136" s="29">
        <f t="shared" si="4"/>
        <v>0</v>
      </c>
      <c r="O136" s="28">
        <f>IFERROR(VLOOKUP($B136,Surp6!$A$1:$B$161,2,0),0)</f>
        <v>0</v>
      </c>
      <c r="P136" s="29">
        <f t="shared" si="6"/>
        <v>0</v>
      </c>
      <c r="Q136" s="28">
        <f>IFERROR(VLOOKUP($B136,Surp7!$A$1:$B$161,2,0),0)</f>
        <v>0</v>
      </c>
      <c r="R136" s="29">
        <f t="shared" si="8"/>
        <v>0</v>
      </c>
      <c r="S136" s="28">
        <f>IFERROR(VLOOKUP($B136,Surp8!$A$1:$B$161,2,0),0)</f>
        <v>0</v>
      </c>
      <c r="T136" s="29">
        <f t="shared" si="7"/>
        <v>0</v>
      </c>
      <c r="U136" s="29">
        <f>IFERROR(VLOOKUP(E136,Surp1!$B$1:$C$161,2,0),0)</f>
        <v>0</v>
      </c>
      <c r="V136" s="29">
        <f>IFERROR(VLOOKUP(G136,Surp2!$B$1:$C$161,2,0),0)</f>
        <v>0</v>
      </c>
      <c r="W136" s="29">
        <f>IFERROR(VLOOKUP(I136,Surp3!$B$1:$C$161,2,0),0)</f>
        <v>0</v>
      </c>
      <c r="X136" s="29">
        <f>IFERROR(VLOOKUP(K136,Surp4!$B$1:$C$161,2,0),0)</f>
        <v>0</v>
      </c>
      <c r="Y136" s="29">
        <f>IFERROR(VLOOKUP(M136,Surp5!$B$1:$C$161,2,0),0)</f>
        <v>0</v>
      </c>
      <c r="Z136" s="29">
        <f>IFERROR(VLOOKUP(O136,Surp6!$B$1:$C$161,2,0),0)</f>
        <v>0</v>
      </c>
      <c r="AA136" s="29">
        <f>IFERROR(VLOOKUP(Q136,Surp7!$B$1:$C$161,2,0),0)</f>
        <v>0</v>
      </c>
      <c r="AB136" s="29">
        <f>IFERROR(VLOOKUP(S136,Surp8!$B$1:$C$161,2,0),0)</f>
        <v>0</v>
      </c>
    </row>
    <row r="137">
      <c r="A137" s="7">
        <v>136.0</v>
      </c>
      <c r="B137" s="55"/>
      <c r="C137" s="26">
        <f t="shared" si="1"/>
        <v>0</v>
      </c>
      <c r="D137" s="27"/>
      <c r="E137" s="28">
        <f>IFERROR(VLOOKUP($B137,Surp1!$A$1:$B$161,2,0),0)</f>
        <v>0</v>
      </c>
      <c r="F137" s="29">
        <f>IFERROR(VLOOKUP(E137,Surp1!$B$1:$C$161,2,0),0)</f>
        <v>0</v>
      </c>
      <c r="G137" s="28">
        <f>IFERROR(VLOOKUP($B137,Surp2!$A$1:$B$161,2,0),0)</f>
        <v>0</v>
      </c>
      <c r="H137" s="29">
        <f t="shared" si="5"/>
        <v>0</v>
      </c>
      <c r="I137" s="28">
        <f>IFERROR(VLOOKUP($B137,Surp3!$A$1:$B$161,2,0),0)</f>
        <v>0</v>
      </c>
      <c r="J137" s="29">
        <f t="shared" si="2"/>
        <v>0</v>
      </c>
      <c r="K137" s="28">
        <f>IFERROR(VLOOKUP($B137,Surp4!$A$1:$B$161,2,0),0)</f>
        <v>0</v>
      </c>
      <c r="L137" s="29">
        <f t="shared" si="3"/>
        <v>0</v>
      </c>
      <c r="M137" s="28">
        <f>IFERROR(VLOOKUP($B137,Surp5!$A$1:$B$161,2,0),0)</f>
        <v>0</v>
      </c>
      <c r="N137" s="29">
        <f t="shared" si="4"/>
        <v>0</v>
      </c>
      <c r="O137" s="28">
        <f>IFERROR(VLOOKUP($B137,Surp6!$A$1:$B$161,2,0),0)</f>
        <v>0</v>
      </c>
      <c r="P137" s="29">
        <f t="shared" si="6"/>
        <v>0</v>
      </c>
      <c r="Q137" s="28">
        <f>IFERROR(VLOOKUP($B137,Surp7!$A$1:$B$161,2,0),0)</f>
        <v>0</v>
      </c>
      <c r="R137" s="29">
        <f t="shared" si="8"/>
        <v>0</v>
      </c>
      <c r="S137" s="28">
        <f>IFERROR(VLOOKUP($B137,Surp8!$A$1:$B$161,2,0),0)</f>
        <v>0</v>
      </c>
      <c r="T137" s="29">
        <f t="shared" si="7"/>
        <v>0</v>
      </c>
      <c r="U137" s="29">
        <f>IFERROR(VLOOKUP(E137,Surp1!$B$1:$C$161,2,0),0)</f>
        <v>0</v>
      </c>
      <c r="V137" s="29">
        <f>IFERROR(VLOOKUP(G137,Surp2!$B$1:$C$161,2,0),0)</f>
        <v>0</v>
      </c>
      <c r="W137" s="29">
        <f>IFERROR(VLOOKUP(I137,Surp3!$B$1:$C$161,2,0),0)</f>
        <v>0</v>
      </c>
      <c r="X137" s="29">
        <f>IFERROR(VLOOKUP(K137,Surp4!$B$1:$C$161,2,0),0)</f>
        <v>0</v>
      </c>
      <c r="Y137" s="29">
        <f>IFERROR(VLOOKUP(M137,Surp5!$B$1:$C$161,2,0),0)</f>
        <v>0</v>
      </c>
      <c r="Z137" s="29">
        <f>IFERROR(VLOOKUP(O137,Surp6!$B$1:$C$161,2,0),0)</f>
        <v>0</v>
      </c>
      <c r="AA137" s="29">
        <f>IFERROR(VLOOKUP(Q137,Surp7!$B$1:$C$161,2,0),0)</f>
        <v>0</v>
      </c>
      <c r="AB137" s="29">
        <f>IFERROR(VLOOKUP(S137,Surp8!$B$1:$C$161,2,0),0)</f>
        <v>0</v>
      </c>
    </row>
    <row r="138">
      <c r="A138" s="7">
        <v>137.0</v>
      </c>
      <c r="B138" s="55"/>
      <c r="C138" s="26">
        <f t="shared" si="1"/>
        <v>0</v>
      </c>
      <c r="D138" s="27"/>
      <c r="E138" s="28">
        <f>IFERROR(VLOOKUP($B138,Surp1!$A$1:$B$161,2,0),0)</f>
        <v>0</v>
      </c>
      <c r="F138" s="29">
        <f>IFERROR(VLOOKUP(E138,Surp1!$B$1:$C$161,2,0),0)</f>
        <v>0</v>
      </c>
      <c r="G138" s="28">
        <f>IFERROR(VLOOKUP($B138,Surp2!$A$1:$B$161,2,0),0)</f>
        <v>0</v>
      </c>
      <c r="H138" s="29">
        <f t="shared" si="5"/>
        <v>0</v>
      </c>
      <c r="I138" s="28">
        <f>IFERROR(VLOOKUP($B138,Surp3!$A$1:$B$161,2,0),0)</f>
        <v>0</v>
      </c>
      <c r="J138" s="29">
        <f t="shared" si="2"/>
        <v>0</v>
      </c>
      <c r="K138" s="28">
        <f>IFERROR(VLOOKUP($B138,Surp4!$A$1:$B$161,2,0),0)</f>
        <v>0</v>
      </c>
      <c r="L138" s="29">
        <f t="shared" si="3"/>
        <v>0</v>
      </c>
      <c r="M138" s="28">
        <f>IFERROR(VLOOKUP($B138,Surp5!$A$1:$B$161,2,0),0)</f>
        <v>0</v>
      </c>
      <c r="N138" s="29">
        <f t="shared" si="4"/>
        <v>0</v>
      </c>
      <c r="O138" s="28">
        <f>IFERROR(VLOOKUP($B138,Surp6!$A$1:$B$161,2,0),0)</f>
        <v>0</v>
      </c>
      <c r="P138" s="29">
        <f t="shared" si="6"/>
        <v>0</v>
      </c>
      <c r="Q138" s="28">
        <f>IFERROR(VLOOKUP($B138,Surp7!$A$1:$B$161,2,0),0)</f>
        <v>0</v>
      </c>
      <c r="R138" s="29">
        <f t="shared" si="8"/>
        <v>0</v>
      </c>
      <c r="S138" s="28">
        <f>IFERROR(VLOOKUP($B138,Surp8!$A$1:$B$161,2,0),0)</f>
        <v>0</v>
      </c>
      <c r="T138" s="29">
        <f t="shared" si="7"/>
        <v>0</v>
      </c>
      <c r="U138" s="29">
        <f>IFERROR(VLOOKUP(E138,Surp1!$B$1:$C$161,2,0),0)</f>
        <v>0</v>
      </c>
      <c r="V138" s="29">
        <f>IFERROR(VLOOKUP(G138,Surp2!$B$1:$C$161,2,0),0)</f>
        <v>0</v>
      </c>
      <c r="W138" s="29">
        <f>IFERROR(VLOOKUP(I138,Surp3!$B$1:$C$161,2,0),0)</f>
        <v>0</v>
      </c>
      <c r="X138" s="29">
        <f>IFERROR(VLOOKUP(K138,Surp4!$B$1:$C$161,2,0),0)</f>
        <v>0</v>
      </c>
      <c r="Y138" s="29">
        <f>IFERROR(VLOOKUP(M138,Surp5!$B$1:$C$161,2,0),0)</f>
        <v>0</v>
      </c>
      <c r="Z138" s="29">
        <f>IFERROR(VLOOKUP(O138,Surp6!$B$1:$C$161,2,0),0)</f>
        <v>0</v>
      </c>
      <c r="AA138" s="29">
        <f>IFERROR(VLOOKUP(Q138,Surp7!$B$1:$C$161,2,0),0)</f>
        <v>0</v>
      </c>
      <c r="AB138" s="29">
        <f>IFERROR(VLOOKUP(S138,Surp8!$B$1:$C$161,2,0),0)</f>
        <v>0</v>
      </c>
    </row>
    <row r="139">
      <c r="A139" s="7">
        <v>138.0</v>
      </c>
      <c r="B139" s="55"/>
      <c r="C139" s="26">
        <f t="shared" si="1"/>
        <v>0</v>
      </c>
      <c r="D139" s="27"/>
      <c r="E139" s="28">
        <f>IFERROR(VLOOKUP($B139,Surp1!$A$1:$B$161,2,0),0)</f>
        <v>0</v>
      </c>
      <c r="F139" s="29">
        <f>IFERROR(VLOOKUP(E139,Surp1!$B$1:$C$161,2,0),0)</f>
        <v>0</v>
      </c>
      <c r="G139" s="28">
        <f>IFERROR(VLOOKUP($B139,Surp2!$A$1:$B$161,2,0),0)</f>
        <v>0</v>
      </c>
      <c r="H139" s="29">
        <f t="shared" si="5"/>
        <v>0</v>
      </c>
      <c r="I139" s="28">
        <f>IFERROR(VLOOKUP($B139,Surp3!$A$1:$B$161,2,0),0)</f>
        <v>0</v>
      </c>
      <c r="J139" s="29">
        <f t="shared" si="2"/>
        <v>0</v>
      </c>
      <c r="K139" s="28">
        <f>IFERROR(VLOOKUP($B139,Surp4!$A$1:$B$161,2,0),0)</f>
        <v>0</v>
      </c>
      <c r="L139" s="29">
        <f t="shared" si="3"/>
        <v>0</v>
      </c>
      <c r="M139" s="28">
        <f>IFERROR(VLOOKUP($B139,Surp5!$A$1:$B$161,2,0),0)</f>
        <v>0</v>
      </c>
      <c r="N139" s="29">
        <f t="shared" si="4"/>
        <v>0</v>
      </c>
      <c r="O139" s="28">
        <f>IFERROR(VLOOKUP($B139,Surp6!$A$1:$B$161,2,0),0)</f>
        <v>0</v>
      </c>
      <c r="P139" s="29">
        <f t="shared" si="6"/>
        <v>0</v>
      </c>
      <c r="Q139" s="28">
        <f>IFERROR(VLOOKUP($B139,Surp7!$A$1:$B$161,2,0),0)</f>
        <v>0</v>
      </c>
      <c r="R139" s="29">
        <f t="shared" si="8"/>
        <v>0</v>
      </c>
      <c r="S139" s="28">
        <f>IFERROR(VLOOKUP($B139,Surp8!$A$1:$B$161,2,0),0)</f>
        <v>0</v>
      </c>
      <c r="T139" s="29">
        <f t="shared" si="7"/>
        <v>0</v>
      </c>
      <c r="U139" s="29">
        <f>IFERROR(VLOOKUP(E139,Surp1!$B$1:$C$161,2,0),0)</f>
        <v>0</v>
      </c>
      <c r="V139" s="29">
        <f>IFERROR(VLOOKUP(G139,Surp2!$B$1:$C$161,2,0),0)</f>
        <v>0</v>
      </c>
      <c r="W139" s="29">
        <f>IFERROR(VLOOKUP(I139,Surp3!$B$1:$C$161,2,0),0)</f>
        <v>0</v>
      </c>
      <c r="X139" s="29">
        <f>IFERROR(VLOOKUP(K139,Surp4!$B$1:$C$161,2,0),0)</f>
        <v>0</v>
      </c>
      <c r="Y139" s="29">
        <f>IFERROR(VLOOKUP(M139,Surp5!$B$1:$C$161,2,0),0)</f>
        <v>0</v>
      </c>
      <c r="Z139" s="29">
        <f>IFERROR(VLOOKUP(O139,Surp6!$B$1:$C$161,2,0),0)</f>
        <v>0</v>
      </c>
      <c r="AA139" s="29">
        <f>IFERROR(VLOOKUP(Q139,Surp7!$B$1:$C$161,2,0),0)</f>
        <v>0</v>
      </c>
      <c r="AB139" s="29">
        <f>IFERROR(VLOOKUP(S139,Surp8!$B$1:$C$161,2,0),0)</f>
        <v>0</v>
      </c>
    </row>
    <row r="140">
      <c r="A140" s="7">
        <v>139.0</v>
      </c>
      <c r="B140" s="55"/>
      <c r="C140" s="26">
        <f t="shared" si="1"/>
        <v>0</v>
      </c>
      <c r="D140" s="27"/>
      <c r="E140" s="28">
        <f>IFERROR(VLOOKUP($B140,Surp1!$A$1:$B$161,2,0),0)</f>
        <v>0</v>
      </c>
      <c r="F140" s="29">
        <f>IFERROR(VLOOKUP(E140,Surp1!$B$1:$C$161,2,0),0)</f>
        <v>0</v>
      </c>
      <c r="G140" s="28">
        <f>IFERROR(VLOOKUP($B140,Surp2!$A$1:$B$161,2,0),0)</f>
        <v>0</v>
      </c>
      <c r="H140" s="29">
        <f t="shared" si="5"/>
        <v>0</v>
      </c>
      <c r="I140" s="28">
        <f>IFERROR(VLOOKUP($B140,Surp3!$A$1:$B$161,2,0),0)</f>
        <v>0</v>
      </c>
      <c r="J140" s="29">
        <f t="shared" si="2"/>
        <v>0</v>
      </c>
      <c r="K140" s="28">
        <f>IFERROR(VLOOKUP($B140,Surp4!$A$1:$B$161,2,0),0)</f>
        <v>0</v>
      </c>
      <c r="L140" s="29">
        <f t="shared" si="3"/>
        <v>0</v>
      </c>
      <c r="M140" s="28">
        <f>IFERROR(VLOOKUP($B140,Surp5!$A$1:$B$161,2,0),0)</f>
        <v>0</v>
      </c>
      <c r="N140" s="29">
        <f t="shared" si="4"/>
        <v>0</v>
      </c>
      <c r="O140" s="28">
        <f>IFERROR(VLOOKUP($B140,Surp6!$A$1:$B$161,2,0),0)</f>
        <v>0</v>
      </c>
      <c r="P140" s="29">
        <f t="shared" si="6"/>
        <v>0</v>
      </c>
      <c r="Q140" s="28">
        <f>IFERROR(VLOOKUP($B140,Surp7!$A$1:$B$161,2,0),0)</f>
        <v>0</v>
      </c>
      <c r="R140" s="29">
        <f t="shared" si="8"/>
        <v>0</v>
      </c>
      <c r="S140" s="28">
        <f>IFERROR(VLOOKUP($B140,Surp8!$A$1:$B$161,2,0),0)</f>
        <v>0</v>
      </c>
      <c r="T140" s="29">
        <f t="shared" si="7"/>
        <v>0</v>
      </c>
      <c r="U140" s="29">
        <f>IFERROR(VLOOKUP(E140,Surp1!$B$1:$C$161,2,0),0)</f>
        <v>0</v>
      </c>
      <c r="V140" s="29">
        <f>IFERROR(VLOOKUP(G140,Surp2!$B$1:$C$161,2,0),0)</f>
        <v>0</v>
      </c>
      <c r="W140" s="29">
        <f>IFERROR(VLOOKUP(I140,Surp3!$B$1:$C$161,2,0),0)</f>
        <v>0</v>
      </c>
      <c r="X140" s="29">
        <f>IFERROR(VLOOKUP(K140,Surp4!$B$1:$C$161,2,0),0)</f>
        <v>0</v>
      </c>
      <c r="Y140" s="29">
        <f>IFERROR(VLOOKUP(M140,Surp5!$B$1:$C$161,2,0),0)</f>
        <v>0</v>
      </c>
      <c r="Z140" s="29">
        <f>IFERROR(VLOOKUP(O140,Surp6!$B$1:$C$161,2,0),0)</f>
        <v>0</v>
      </c>
      <c r="AA140" s="29">
        <f>IFERROR(VLOOKUP(Q140,Surp7!$B$1:$C$161,2,0),0)</f>
        <v>0</v>
      </c>
      <c r="AB140" s="29">
        <f>IFERROR(VLOOKUP(S140,Surp8!$B$1:$C$161,2,0),0)</f>
        <v>0</v>
      </c>
    </row>
    <row r="141">
      <c r="A141" s="7">
        <v>140.0</v>
      </c>
      <c r="B141" s="55"/>
      <c r="C141" s="26">
        <f t="shared" si="1"/>
        <v>0</v>
      </c>
      <c r="D141" s="27"/>
      <c r="E141" s="28">
        <f>IFERROR(VLOOKUP($B141,Surp1!$A$1:$B$161,2,0),0)</f>
        <v>0</v>
      </c>
      <c r="F141" s="29">
        <f>IFERROR(VLOOKUP(E141,Surp1!$B$1:$C$161,2,0),0)</f>
        <v>0</v>
      </c>
      <c r="G141" s="28">
        <f>IFERROR(VLOOKUP($B141,Surp2!$A$1:$B$161,2,0),0)</f>
        <v>0</v>
      </c>
      <c r="H141" s="29">
        <f t="shared" si="5"/>
        <v>0</v>
      </c>
      <c r="I141" s="28">
        <f>IFERROR(VLOOKUP($B141,Surp3!$A$1:$B$161,2,0),0)</f>
        <v>0</v>
      </c>
      <c r="J141" s="29">
        <f t="shared" si="2"/>
        <v>0</v>
      </c>
      <c r="K141" s="28">
        <f>IFERROR(VLOOKUP($B141,Surp4!$A$1:$B$161,2,0),0)</f>
        <v>0</v>
      </c>
      <c r="L141" s="29">
        <f t="shared" si="3"/>
        <v>0</v>
      </c>
      <c r="M141" s="28">
        <f>IFERROR(VLOOKUP($B141,Surp5!$A$1:$B$161,2,0),0)</f>
        <v>0</v>
      </c>
      <c r="N141" s="29">
        <f t="shared" si="4"/>
        <v>0</v>
      </c>
      <c r="O141" s="28">
        <f>IFERROR(VLOOKUP($B141,Surp6!$A$1:$B$161,2,0),0)</f>
        <v>0</v>
      </c>
      <c r="P141" s="29">
        <f t="shared" si="6"/>
        <v>0</v>
      </c>
      <c r="Q141" s="28">
        <f>IFERROR(VLOOKUP($B141,Surp7!$A$1:$B$161,2,0),0)</f>
        <v>0</v>
      </c>
      <c r="R141" s="29">
        <f t="shared" si="8"/>
        <v>0</v>
      </c>
      <c r="S141" s="28">
        <f>IFERROR(VLOOKUP($B141,Surp8!$A$1:$B$161,2,0),0)</f>
        <v>0</v>
      </c>
      <c r="T141" s="29">
        <f t="shared" si="7"/>
        <v>0</v>
      </c>
      <c r="U141" s="29">
        <f>IFERROR(VLOOKUP(E141,Surp1!$B$1:$C$161,2,0),0)</f>
        <v>0</v>
      </c>
      <c r="V141" s="29">
        <f>IFERROR(VLOOKUP(G141,Surp2!$B$1:$C$161,2,0),0)</f>
        <v>0</v>
      </c>
      <c r="W141" s="29">
        <f>IFERROR(VLOOKUP(I141,Surp3!$B$1:$C$161,2,0),0)</f>
        <v>0</v>
      </c>
      <c r="X141" s="29">
        <f>IFERROR(VLOOKUP(K141,Surp4!$B$1:$C$161,2,0),0)</f>
        <v>0</v>
      </c>
      <c r="Y141" s="29">
        <f>IFERROR(VLOOKUP(M141,Surp5!$B$1:$C$161,2,0),0)</f>
        <v>0</v>
      </c>
      <c r="Z141" s="29">
        <f>IFERROR(VLOOKUP(O141,Surp6!$B$1:$C$161,2,0),0)</f>
        <v>0</v>
      </c>
      <c r="AA141" s="29">
        <f>IFERROR(VLOOKUP(Q141,Surp7!$B$1:$C$161,2,0),0)</f>
        <v>0</v>
      </c>
      <c r="AB141" s="29">
        <f>IFERROR(VLOOKUP(S141,Surp8!$B$1:$C$161,2,0),0)</f>
        <v>0</v>
      </c>
    </row>
    <row r="142">
      <c r="A142" s="7">
        <v>141.0</v>
      </c>
      <c r="B142" s="55"/>
      <c r="C142" s="26">
        <f t="shared" si="1"/>
        <v>0</v>
      </c>
      <c r="D142" s="27"/>
      <c r="E142" s="28">
        <f>IFERROR(VLOOKUP($B142,Surp1!$A$1:$B$161,2,0),0)</f>
        <v>0</v>
      </c>
      <c r="F142" s="29">
        <f>IFERROR(VLOOKUP(E142,Surp1!$B$1:$C$161,2,0),0)</f>
        <v>0</v>
      </c>
      <c r="G142" s="28">
        <f>IFERROR(VLOOKUP($B142,Surp2!$A$1:$B$161,2,0),0)</f>
        <v>0</v>
      </c>
      <c r="H142" s="29">
        <f t="shared" si="5"/>
        <v>0</v>
      </c>
      <c r="I142" s="28">
        <f>IFERROR(VLOOKUP($B142,Surp3!$A$1:$B$161,2,0),0)</f>
        <v>0</v>
      </c>
      <c r="J142" s="29">
        <f t="shared" si="2"/>
        <v>0</v>
      </c>
      <c r="K142" s="28">
        <f>IFERROR(VLOOKUP($B142,Surp4!$A$1:$B$161,2,0),0)</f>
        <v>0</v>
      </c>
      <c r="L142" s="29">
        <f t="shared" si="3"/>
        <v>0</v>
      </c>
      <c r="M142" s="28">
        <f>IFERROR(VLOOKUP($B142,Surp5!$A$1:$B$161,2,0),0)</f>
        <v>0</v>
      </c>
      <c r="N142" s="29">
        <f t="shared" si="4"/>
        <v>0</v>
      </c>
      <c r="O142" s="28">
        <f>IFERROR(VLOOKUP($B142,Surp6!$A$1:$B$161,2,0),0)</f>
        <v>0</v>
      </c>
      <c r="P142" s="29">
        <f t="shared" si="6"/>
        <v>0</v>
      </c>
      <c r="Q142" s="28">
        <f>IFERROR(VLOOKUP($B142,Surp7!$A$1:$B$161,2,0),0)</f>
        <v>0</v>
      </c>
      <c r="R142" s="29">
        <f t="shared" si="8"/>
        <v>0</v>
      </c>
      <c r="S142" s="28">
        <f>IFERROR(VLOOKUP($B142,Surp8!$A$1:$B$161,2,0),0)</f>
        <v>0</v>
      </c>
      <c r="T142" s="29">
        <f t="shared" si="7"/>
        <v>0</v>
      </c>
      <c r="U142" s="29">
        <f>IFERROR(VLOOKUP(E142,Surp1!$B$1:$C$161,2,0),0)</f>
        <v>0</v>
      </c>
      <c r="V142" s="29">
        <f>IFERROR(VLOOKUP(G142,Surp2!$B$1:$C$161,2,0),0)</f>
        <v>0</v>
      </c>
      <c r="W142" s="29">
        <f>IFERROR(VLOOKUP(I142,Surp3!$B$1:$C$161,2,0),0)</f>
        <v>0</v>
      </c>
      <c r="X142" s="29">
        <f>IFERROR(VLOOKUP(K142,Surp4!$B$1:$C$161,2,0),0)</f>
        <v>0</v>
      </c>
      <c r="Y142" s="29">
        <f>IFERROR(VLOOKUP(M142,Surp5!$B$1:$C$161,2,0),0)</f>
        <v>0</v>
      </c>
      <c r="Z142" s="29">
        <f>IFERROR(VLOOKUP(O142,Surp6!$B$1:$C$161,2,0),0)</f>
        <v>0</v>
      </c>
      <c r="AA142" s="29">
        <f>IFERROR(VLOOKUP(Q142,Surp7!$B$1:$C$161,2,0),0)</f>
        <v>0</v>
      </c>
      <c r="AB142" s="29">
        <f>IFERROR(VLOOKUP(S142,Surp8!$B$1:$C$161,2,0),0)</f>
        <v>0</v>
      </c>
    </row>
    <row r="143">
      <c r="A143" s="7">
        <v>142.0</v>
      </c>
      <c r="B143" s="55"/>
      <c r="C143" s="26">
        <f t="shared" si="1"/>
        <v>0</v>
      </c>
      <c r="D143" s="27"/>
      <c r="E143" s="28">
        <f>IFERROR(VLOOKUP($B143,Surp1!$A$1:$B$161,2,0),0)</f>
        <v>0</v>
      </c>
      <c r="F143" s="29">
        <f>IFERROR(VLOOKUP(E143,Surp1!$B$1:$C$161,2,0),0)</f>
        <v>0</v>
      </c>
      <c r="G143" s="28">
        <f>IFERROR(VLOOKUP($B143,Surp2!$A$1:$B$161,2,0),0)</f>
        <v>0</v>
      </c>
      <c r="H143" s="29">
        <f t="shared" si="5"/>
        <v>0</v>
      </c>
      <c r="I143" s="28">
        <f>IFERROR(VLOOKUP($B143,Surp3!$A$1:$B$161,2,0),0)</f>
        <v>0</v>
      </c>
      <c r="J143" s="29">
        <f t="shared" si="2"/>
        <v>0</v>
      </c>
      <c r="K143" s="28">
        <f>IFERROR(VLOOKUP($B143,Surp4!$A$1:$B$161,2,0),0)</f>
        <v>0</v>
      </c>
      <c r="L143" s="29">
        <f t="shared" si="3"/>
        <v>0</v>
      </c>
      <c r="M143" s="28">
        <f>IFERROR(VLOOKUP($B143,Surp5!$A$1:$B$161,2,0),0)</f>
        <v>0</v>
      </c>
      <c r="N143" s="29">
        <f t="shared" si="4"/>
        <v>0</v>
      </c>
      <c r="O143" s="28">
        <f>IFERROR(VLOOKUP($B143,Surp6!$A$1:$B$161,2,0),0)</f>
        <v>0</v>
      </c>
      <c r="P143" s="29">
        <f t="shared" si="6"/>
        <v>0</v>
      </c>
      <c r="Q143" s="28">
        <f>IFERROR(VLOOKUP($B143,Surp7!$A$1:$B$161,2,0),0)</f>
        <v>0</v>
      </c>
      <c r="R143" s="29">
        <f t="shared" si="8"/>
        <v>0</v>
      </c>
      <c r="S143" s="28">
        <f>IFERROR(VLOOKUP($B143,Surp8!$A$1:$B$161,2,0),0)</f>
        <v>0</v>
      </c>
      <c r="T143" s="29">
        <f t="shared" si="7"/>
        <v>0</v>
      </c>
      <c r="U143" s="29">
        <f>IFERROR(VLOOKUP(E143,Surp1!$B$1:$C$161,2,0),0)</f>
        <v>0</v>
      </c>
      <c r="V143" s="29">
        <f>IFERROR(VLOOKUP(G143,Surp2!$B$1:$C$161,2,0),0)</f>
        <v>0</v>
      </c>
      <c r="W143" s="29">
        <f>IFERROR(VLOOKUP(I143,Surp3!$B$1:$C$161,2,0),0)</f>
        <v>0</v>
      </c>
      <c r="X143" s="29">
        <f>IFERROR(VLOOKUP(K143,Surp4!$B$1:$C$161,2,0),0)</f>
        <v>0</v>
      </c>
      <c r="Y143" s="29">
        <f>IFERROR(VLOOKUP(M143,Surp5!$B$1:$C$161,2,0),0)</f>
        <v>0</v>
      </c>
      <c r="Z143" s="29">
        <f>IFERROR(VLOOKUP(O143,Surp6!$B$1:$C$161,2,0),0)</f>
        <v>0</v>
      </c>
      <c r="AA143" s="29">
        <f>IFERROR(VLOOKUP(Q143,Surp7!$B$1:$C$161,2,0),0)</f>
        <v>0</v>
      </c>
      <c r="AB143" s="29">
        <f>IFERROR(VLOOKUP(S143,Surp8!$B$1:$C$161,2,0),0)</f>
        <v>0</v>
      </c>
    </row>
    <row r="144">
      <c r="A144" s="7">
        <v>143.0</v>
      </c>
      <c r="B144" s="55"/>
      <c r="C144" s="26">
        <f t="shared" si="1"/>
        <v>0</v>
      </c>
      <c r="D144" s="27"/>
      <c r="E144" s="28">
        <f>IFERROR(VLOOKUP($B144,Surp1!$A$1:$B$161,2,0),0)</f>
        <v>0</v>
      </c>
      <c r="F144" s="29">
        <f>IFERROR(VLOOKUP(E144,Surp1!$B$1:$C$161,2,0),0)</f>
        <v>0</v>
      </c>
      <c r="G144" s="28">
        <f>IFERROR(VLOOKUP($B144,Surp2!$A$1:$B$161,2,0),0)</f>
        <v>0</v>
      </c>
      <c r="H144" s="29">
        <f t="shared" si="5"/>
        <v>0</v>
      </c>
      <c r="I144" s="28">
        <f>IFERROR(VLOOKUP($B144,Surp3!$A$1:$B$161,2,0),0)</f>
        <v>0</v>
      </c>
      <c r="J144" s="29">
        <f t="shared" si="2"/>
        <v>0</v>
      </c>
      <c r="K144" s="28">
        <f>IFERROR(VLOOKUP($B144,Surp4!$A$1:$B$161,2,0),0)</f>
        <v>0</v>
      </c>
      <c r="L144" s="29">
        <f t="shared" si="3"/>
        <v>0</v>
      </c>
      <c r="M144" s="28">
        <f>IFERROR(VLOOKUP($B144,Surp5!$A$1:$B$161,2,0),0)</f>
        <v>0</v>
      </c>
      <c r="N144" s="29">
        <f t="shared" si="4"/>
        <v>0</v>
      </c>
      <c r="O144" s="28">
        <f>IFERROR(VLOOKUP($B144,Surp6!$A$1:$B$161,2,0),0)</f>
        <v>0</v>
      </c>
      <c r="P144" s="29">
        <f t="shared" si="6"/>
        <v>0</v>
      </c>
      <c r="Q144" s="28">
        <f>IFERROR(VLOOKUP($B144,Surp7!$A$1:$B$161,2,0),0)</f>
        <v>0</v>
      </c>
      <c r="R144" s="29">
        <f t="shared" si="8"/>
        <v>0</v>
      </c>
      <c r="S144" s="28">
        <f>IFERROR(VLOOKUP($B144,Surp8!$A$1:$B$161,2,0),0)</f>
        <v>0</v>
      </c>
      <c r="T144" s="29">
        <f t="shared" si="7"/>
        <v>0</v>
      </c>
      <c r="U144" s="29">
        <f>IFERROR(VLOOKUP(E144,Surp1!$B$1:$C$161,2,0),0)</f>
        <v>0</v>
      </c>
      <c r="V144" s="29">
        <f>IFERROR(VLOOKUP(G144,Surp2!$B$1:$C$161,2,0),0)</f>
        <v>0</v>
      </c>
      <c r="W144" s="29">
        <f>IFERROR(VLOOKUP(I144,Surp3!$B$1:$C$161,2,0),0)</f>
        <v>0</v>
      </c>
      <c r="X144" s="29">
        <f>IFERROR(VLOOKUP(K144,Surp4!$B$1:$C$161,2,0),0)</f>
        <v>0</v>
      </c>
      <c r="Y144" s="29">
        <f>IFERROR(VLOOKUP(M144,Surp5!$B$1:$C$161,2,0),0)</f>
        <v>0</v>
      </c>
      <c r="Z144" s="29">
        <f>IFERROR(VLOOKUP(O144,Surp6!$B$1:$C$161,2,0),0)</f>
        <v>0</v>
      </c>
      <c r="AA144" s="29">
        <f>IFERROR(VLOOKUP(Q144,Surp7!$B$1:$C$161,2,0),0)</f>
        <v>0</v>
      </c>
      <c r="AB144" s="29">
        <f>IFERROR(VLOOKUP(S144,Surp8!$B$1:$C$161,2,0),0)</f>
        <v>0</v>
      </c>
    </row>
    <row r="145">
      <c r="A145" s="7">
        <v>144.0</v>
      </c>
      <c r="B145" s="55"/>
      <c r="C145" s="26">
        <f t="shared" si="1"/>
        <v>0</v>
      </c>
      <c r="D145" s="27"/>
      <c r="E145" s="28">
        <f>IFERROR(VLOOKUP($B145,Surp1!$A$1:$B$161,2,0),0)</f>
        <v>0</v>
      </c>
      <c r="F145" s="29">
        <f>IFERROR(VLOOKUP(E145,Surp1!$B$1:$C$161,2,0),0)</f>
        <v>0</v>
      </c>
      <c r="G145" s="28">
        <f>IFERROR(VLOOKUP($B145,Surp2!$A$1:$B$161,2,0),0)</f>
        <v>0</v>
      </c>
      <c r="H145" s="29">
        <f t="shared" si="5"/>
        <v>0</v>
      </c>
      <c r="I145" s="28">
        <f>IFERROR(VLOOKUP($B145,Surp3!$A$1:$B$161,2,0),0)</f>
        <v>0</v>
      </c>
      <c r="J145" s="29">
        <f t="shared" si="2"/>
        <v>0</v>
      </c>
      <c r="K145" s="28">
        <f>IFERROR(VLOOKUP($B145,Surp4!$A$1:$B$161,2,0),0)</f>
        <v>0</v>
      </c>
      <c r="L145" s="29">
        <f t="shared" si="3"/>
        <v>0</v>
      </c>
      <c r="M145" s="28">
        <f>IFERROR(VLOOKUP($B145,Surp5!$A$1:$B$161,2,0),0)</f>
        <v>0</v>
      </c>
      <c r="N145" s="29">
        <f t="shared" si="4"/>
        <v>0</v>
      </c>
      <c r="O145" s="28">
        <f>IFERROR(VLOOKUP($B145,Surp6!$A$1:$B$161,2,0),0)</f>
        <v>0</v>
      </c>
      <c r="P145" s="29">
        <f t="shared" si="6"/>
        <v>0</v>
      </c>
      <c r="Q145" s="28">
        <f>IFERROR(VLOOKUP($B145,Surp7!$A$1:$B$161,2,0),0)</f>
        <v>0</v>
      </c>
      <c r="R145" s="29">
        <f t="shared" si="8"/>
        <v>0</v>
      </c>
      <c r="S145" s="28">
        <f>IFERROR(VLOOKUP($B145,Surp8!$A$1:$B$161,2,0),0)</f>
        <v>0</v>
      </c>
      <c r="T145" s="29">
        <f t="shared" si="7"/>
        <v>0</v>
      </c>
      <c r="U145" s="29">
        <f>IFERROR(VLOOKUP(E145,Surp1!$B$1:$C$161,2,0),0)</f>
        <v>0</v>
      </c>
      <c r="V145" s="29">
        <f>IFERROR(VLOOKUP(G145,Surp2!$B$1:$C$161,2,0),0)</f>
        <v>0</v>
      </c>
      <c r="W145" s="29">
        <f>IFERROR(VLOOKUP(I145,Surp3!$B$1:$C$161,2,0),0)</f>
        <v>0</v>
      </c>
      <c r="X145" s="29">
        <f>IFERROR(VLOOKUP(K145,Surp4!$B$1:$C$161,2,0),0)</f>
        <v>0</v>
      </c>
      <c r="Y145" s="29">
        <f>IFERROR(VLOOKUP(M145,Surp5!$B$1:$C$161,2,0),0)</f>
        <v>0</v>
      </c>
      <c r="Z145" s="29">
        <f>IFERROR(VLOOKUP(O145,Surp6!$B$1:$C$161,2,0),0)</f>
        <v>0</v>
      </c>
      <c r="AA145" s="29">
        <f>IFERROR(VLOOKUP(Q145,Surp7!$B$1:$C$161,2,0),0)</f>
        <v>0</v>
      </c>
      <c r="AB145" s="29">
        <f>IFERROR(VLOOKUP(S145,Surp8!$B$1:$C$161,2,0),0)</f>
        <v>0</v>
      </c>
    </row>
    <row r="146">
      <c r="A146" s="7">
        <v>145.0</v>
      </c>
      <c r="B146" s="55"/>
      <c r="C146" s="26">
        <f t="shared" si="1"/>
        <v>0</v>
      </c>
      <c r="D146" s="27"/>
      <c r="E146" s="28">
        <f>IFERROR(VLOOKUP($B146,Surp1!$A$1:$B$161,2,0),0)</f>
        <v>0</v>
      </c>
      <c r="F146" s="29">
        <f>IFERROR(VLOOKUP(E146,Surp1!$B$1:$C$161,2,0),0)</f>
        <v>0</v>
      </c>
      <c r="G146" s="28">
        <f>IFERROR(VLOOKUP($B146,Surp2!$A$1:$B$161,2,0),0)</f>
        <v>0</v>
      </c>
      <c r="H146" s="29">
        <f t="shared" si="5"/>
        <v>0</v>
      </c>
      <c r="I146" s="28">
        <f>IFERROR(VLOOKUP($B146,Surp3!$A$1:$B$161,2,0),0)</f>
        <v>0</v>
      </c>
      <c r="J146" s="29">
        <f t="shared" si="2"/>
        <v>0</v>
      </c>
      <c r="K146" s="28">
        <f>IFERROR(VLOOKUP($B146,Surp4!$A$1:$B$161,2,0),0)</f>
        <v>0</v>
      </c>
      <c r="L146" s="29">
        <f t="shared" si="3"/>
        <v>0</v>
      </c>
      <c r="M146" s="28">
        <f>IFERROR(VLOOKUP($B146,Surp5!$A$1:$B$161,2,0),0)</f>
        <v>0</v>
      </c>
      <c r="N146" s="29">
        <f t="shared" si="4"/>
        <v>0</v>
      </c>
      <c r="O146" s="28">
        <f>IFERROR(VLOOKUP($B146,Surp6!$A$1:$B$161,2,0),0)</f>
        <v>0</v>
      </c>
      <c r="P146" s="29">
        <f t="shared" si="6"/>
        <v>0</v>
      </c>
      <c r="Q146" s="28">
        <f>IFERROR(VLOOKUP($B146,Surp7!$A$1:$B$161,2,0),0)</f>
        <v>0</v>
      </c>
      <c r="R146" s="29">
        <f t="shared" si="8"/>
        <v>0</v>
      </c>
      <c r="S146" s="28">
        <f>IFERROR(VLOOKUP($B146,Surp8!$A$1:$B$161,2,0),0)</f>
        <v>0</v>
      </c>
      <c r="T146" s="29">
        <f t="shared" si="7"/>
        <v>0</v>
      </c>
      <c r="U146" s="29">
        <f>IFERROR(VLOOKUP(E146,Surp1!$B$1:$C$161,2,0),0)</f>
        <v>0</v>
      </c>
      <c r="V146" s="29">
        <f>IFERROR(VLOOKUP(G146,Surp2!$B$1:$C$161,2,0),0)</f>
        <v>0</v>
      </c>
      <c r="W146" s="29">
        <f>IFERROR(VLOOKUP(I146,Surp3!$B$1:$C$161,2,0),0)</f>
        <v>0</v>
      </c>
      <c r="X146" s="29">
        <f>IFERROR(VLOOKUP(K146,Surp4!$B$1:$C$161,2,0),0)</f>
        <v>0</v>
      </c>
      <c r="Y146" s="29">
        <f>IFERROR(VLOOKUP(M146,Surp5!$B$1:$C$161,2,0),0)</f>
        <v>0</v>
      </c>
      <c r="Z146" s="29">
        <f>IFERROR(VLOOKUP(O146,Surp6!$B$1:$C$161,2,0),0)</f>
        <v>0</v>
      </c>
      <c r="AA146" s="29">
        <f>IFERROR(VLOOKUP(Q146,Surp7!$B$1:$C$161,2,0),0)</f>
        <v>0</v>
      </c>
      <c r="AB146" s="29">
        <f>IFERROR(VLOOKUP(S146,Surp8!$B$1:$C$161,2,0),0)</f>
        <v>0</v>
      </c>
    </row>
    <row r="147">
      <c r="A147" s="7">
        <v>146.0</v>
      </c>
      <c r="B147" s="55"/>
      <c r="C147" s="26">
        <f t="shared" si="1"/>
        <v>0</v>
      </c>
      <c r="D147" s="27"/>
      <c r="E147" s="28">
        <f>IFERROR(VLOOKUP($B147,Surp1!$A$1:$B$161,2,0),0)</f>
        <v>0</v>
      </c>
      <c r="F147" s="29">
        <f>IFERROR(VLOOKUP(E147,Surp1!$B$1:$C$161,2,0),0)</f>
        <v>0</v>
      </c>
      <c r="G147" s="28">
        <f>IFERROR(VLOOKUP($B147,Surp2!$A$1:$B$161,2,0),0)</f>
        <v>0</v>
      </c>
      <c r="H147" s="29">
        <f t="shared" si="5"/>
        <v>0</v>
      </c>
      <c r="I147" s="28">
        <f>IFERROR(VLOOKUP($B147,Surp3!$A$1:$B$161,2,0),0)</f>
        <v>0</v>
      </c>
      <c r="J147" s="29">
        <f t="shared" si="2"/>
        <v>0</v>
      </c>
      <c r="K147" s="28">
        <f>IFERROR(VLOOKUP($B147,Surp4!$A$1:$B$161,2,0),0)</f>
        <v>0</v>
      </c>
      <c r="L147" s="29">
        <f t="shared" si="3"/>
        <v>0</v>
      </c>
      <c r="M147" s="28">
        <f>IFERROR(VLOOKUP($B147,Surp5!$A$1:$B$161,2,0),0)</f>
        <v>0</v>
      </c>
      <c r="N147" s="29">
        <f t="shared" si="4"/>
        <v>0</v>
      </c>
      <c r="O147" s="28">
        <f>IFERROR(VLOOKUP($B147,Surp6!$A$1:$B$161,2,0),0)</f>
        <v>0</v>
      </c>
      <c r="P147" s="29">
        <f t="shared" si="6"/>
        <v>0</v>
      </c>
      <c r="Q147" s="28">
        <f>IFERROR(VLOOKUP($B147,Surp7!$A$1:$B$161,2,0),0)</f>
        <v>0</v>
      </c>
      <c r="R147" s="29">
        <f t="shared" si="8"/>
        <v>0</v>
      </c>
      <c r="S147" s="28">
        <f>IFERROR(VLOOKUP($B147,Surp8!$A$1:$B$161,2,0),0)</f>
        <v>0</v>
      </c>
      <c r="T147" s="29">
        <f t="shared" si="7"/>
        <v>0</v>
      </c>
      <c r="U147" s="29">
        <f>IFERROR(VLOOKUP(E147,Surp1!$B$1:$C$161,2,0),0)</f>
        <v>0</v>
      </c>
      <c r="V147" s="29">
        <f>IFERROR(VLOOKUP(G147,Surp2!$B$1:$C$161,2,0),0)</f>
        <v>0</v>
      </c>
      <c r="W147" s="29">
        <f>IFERROR(VLOOKUP(I147,Surp3!$B$1:$C$161,2,0),0)</f>
        <v>0</v>
      </c>
      <c r="X147" s="29">
        <f>IFERROR(VLOOKUP(K147,Surp4!$B$1:$C$161,2,0),0)</f>
        <v>0</v>
      </c>
      <c r="Y147" s="29">
        <f>IFERROR(VLOOKUP(M147,Surp5!$B$1:$C$161,2,0),0)</f>
        <v>0</v>
      </c>
      <c r="Z147" s="29">
        <f>IFERROR(VLOOKUP(O147,Surp6!$B$1:$C$161,2,0),0)</f>
        <v>0</v>
      </c>
      <c r="AA147" s="29">
        <f>IFERROR(VLOOKUP(Q147,Surp7!$B$1:$C$161,2,0),0)</f>
        <v>0</v>
      </c>
      <c r="AB147" s="29">
        <f>IFERROR(VLOOKUP(S147,Surp8!$B$1:$C$161,2,0),0)</f>
        <v>0</v>
      </c>
    </row>
    <row r="148">
      <c r="A148" s="7">
        <v>147.0</v>
      </c>
      <c r="B148" s="55"/>
      <c r="C148" s="26">
        <f t="shared" si="1"/>
        <v>0</v>
      </c>
      <c r="D148" s="27"/>
      <c r="E148" s="28">
        <f>IFERROR(VLOOKUP($B148,Surp1!$A$1:$B$161,2,0),0)</f>
        <v>0</v>
      </c>
      <c r="F148" s="29">
        <f>IFERROR(VLOOKUP(E148,Surp1!$B$1:$C$161,2,0),0)</f>
        <v>0</v>
      </c>
      <c r="G148" s="28">
        <f>IFERROR(VLOOKUP($B148,Surp2!$A$1:$B$161,2,0),0)</f>
        <v>0</v>
      </c>
      <c r="H148" s="29">
        <f t="shared" si="5"/>
        <v>0</v>
      </c>
      <c r="I148" s="28">
        <f>IFERROR(VLOOKUP($B148,Surp3!$A$1:$B$161,2,0),0)</f>
        <v>0</v>
      </c>
      <c r="J148" s="29">
        <f t="shared" si="2"/>
        <v>0</v>
      </c>
      <c r="K148" s="28">
        <f>IFERROR(VLOOKUP($B148,Surp4!$A$1:$B$161,2,0),0)</f>
        <v>0</v>
      </c>
      <c r="L148" s="29">
        <f t="shared" si="3"/>
        <v>0</v>
      </c>
      <c r="M148" s="28">
        <f>IFERROR(VLOOKUP($B148,Surp5!$A$1:$B$161,2,0),0)</f>
        <v>0</v>
      </c>
      <c r="N148" s="29">
        <f t="shared" si="4"/>
        <v>0</v>
      </c>
      <c r="O148" s="28">
        <f>IFERROR(VLOOKUP($B148,Surp6!$A$1:$B$161,2,0),0)</f>
        <v>0</v>
      </c>
      <c r="P148" s="29">
        <f t="shared" si="6"/>
        <v>0</v>
      </c>
      <c r="Q148" s="28">
        <f>IFERROR(VLOOKUP($B148,Surp7!$A$1:$B$161,2,0),0)</f>
        <v>0</v>
      </c>
      <c r="R148" s="29">
        <f t="shared" si="8"/>
        <v>0</v>
      </c>
      <c r="S148" s="28">
        <f>IFERROR(VLOOKUP($B148,Surp8!$A$1:$B$161,2,0),0)</f>
        <v>0</v>
      </c>
      <c r="T148" s="29">
        <f t="shared" si="7"/>
        <v>0</v>
      </c>
      <c r="U148" s="29">
        <f>IFERROR(VLOOKUP(E148,Surp1!$B$1:$C$161,2,0),0)</f>
        <v>0</v>
      </c>
      <c r="V148" s="29">
        <f>IFERROR(VLOOKUP(G148,Surp2!$B$1:$C$161,2,0),0)</f>
        <v>0</v>
      </c>
      <c r="W148" s="29">
        <f>IFERROR(VLOOKUP(I148,Surp3!$B$1:$C$161,2,0),0)</f>
        <v>0</v>
      </c>
      <c r="X148" s="29">
        <f>IFERROR(VLOOKUP(K148,Surp4!$B$1:$C$161,2,0),0)</f>
        <v>0</v>
      </c>
      <c r="Y148" s="29">
        <f>IFERROR(VLOOKUP(M148,Surp5!$B$1:$C$161,2,0),0)</f>
        <v>0</v>
      </c>
      <c r="Z148" s="29">
        <f>IFERROR(VLOOKUP(O148,Surp6!$B$1:$C$161,2,0),0)</f>
        <v>0</v>
      </c>
      <c r="AA148" s="29">
        <f>IFERROR(VLOOKUP(Q148,Surp7!$B$1:$C$161,2,0),0)</f>
        <v>0</v>
      </c>
      <c r="AB148" s="29">
        <f>IFERROR(VLOOKUP(S148,Surp8!$B$1:$C$161,2,0),0)</f>
        <v>0</v>
      </c>
    </row>
    <row r="149">
      <c r="A149" s="7">
        <v>148.0</v>
      </c>
      <c r="B149" s="55"/>
      <c r="C149" s="26">
        <f t="shared" si="1"/>
        <v>0</v>
      </c>
      <c r="D149" s="27"/>
      <c r="E149" s="28">
        <f>IFERROR(VLOOKUP($B149,Surp1!$A$1:$B$161,2,0),0)</f>
        <v>0</v>
      </c>
      <c r="F149" s="29">
        <f>IFERROR(VLOOKUP(E149,Surp1!$B$1:$C$161,2,0),0)</f>
        <v>0</v>
      </c>
      <c r="G149" s="28">
        <f>IFERROR(VLOOKUP($B149,Surp2!$A$1:$B$161,2,0),0)</f>
        <v>0</v>
      </c>
      <c r="H149" s="29">
        <f t="shared" si="5"/>
        <v>0</v>
      </c>
      <c r="I149" s="28">
        <f>IFERROR(VLOOKUP($B149,Surp3!$A$1:$B$161,2,0),0)</f>
        <v>0</v>
      </c>
      <c r="J149" s="29">
        <f t="shared" si="2"/>
        <v>0</v>
      </c>
      <c r="K149" s="28">
        <f>IFERROR(VLOOKUP($B149,Surp4!$A$1:$B$161,2,0),0)</f>
        <v>0</v>
      </c>
      <c r="L149" s="29">
        <f t="shared" si="3"/>
        <v>0</v>
      </c>
      <c r="M149" s="28">
        <f>IFERROR(VLOOKUP($B149,Surp5!$A$1:$B$161,2,0),0)</f>
        <v>0</v>
      </c>
      <c r="N149" s="29">
        <f t="shared" si="4"/>
        <v>0</v>
      </c>
      <c r="O149" s="28">
        <f>IFERROR(VLOOKUP($B149,Surp6!$A$1:$B$161,2,0),0)</f>
        <v>0</v>
      </c>
      <c r="P149" s="29">
        <f t="shared" si="6"/>
        <v>0</v>
      </c>
      <c r="Q149" s="28">
        <f>IFERROR(VLOOKUP($B149,Surp7!$A$1:$B$161,2,0),0)</f>
        <v>0</v>
      </c>
      <c r="R149" s="29">
        <f t="shared" si="8"/>
        <v>0</v>
      </c>
      <c r="S149" s="28">
        <f>IFERROR(VLOOKUP($B149,Surp8!$A$1:$B$161,2,0),0)</f>
        <v>0</v>
      </c>
      <c r="T149" s="29">
        <f t="shared" si="7"/>
        <v>0</v>
      </c>
      <c r="U149" s="29">
        <f>IFERROR(VLOOKUP(E149,Surp1!$B$1:$C$161,2,0),0)</f>
        <v>0</v>
      </c>
      <c r="V149" s="29">
        <f>IFERROR(VLOOKUP(G149,Surp2!$B$1:$C$161,2,0),0)</f>
        <v>0</v>
      </c>
      <c r="W149" s="29">
        <f>IFERROR(VLOOKUP(I149,Surp3!$B$1:$C$161,2,0),0)</f>
        <v>0</v>
      </c>
      <c r="X149" s="29">
        <f>IFERROR(VLOOKUP(K149,Surp4!$B$1:$C$161,2,0),0)</f>
        <v>0</v>
      </c>
      <c r="Y149" s="29">
        <f>IFERROR(VLOOKUP(M149,Surp5!$B$1:$C$161,2,0),0)</f>
        <v>0</v>
      </c>
      <c r="Z149" s="29">
        <f>IFERROR(VLOOKUP(O149,Surp6!$B$1:$C$161,2,0),0)</f>
        <v>0</v>
      </c>
      <c r="AA149" s="29">
        <f>IFERROR(VLOOKUP(Q149,Surp7!$B$1:$C$161,2,0),0)</f>
        <v>0</v>
      </c>
      <c r="AB149" s="29">
        <f>IFERROR(VLOOKUP(S149,Surp8!$B$1:$C$161,2,0),0)</f>
        <v>0</v>
      </c>
    </row>
    <row r="150">
      <c r="A150" s="7">
        <v>149.0</v>
      </c>
      <c r="B150" s="55"/>
      <c r="C150" s="26">
        <f t="shared" si="1"/>
        <v>0</v>
      </c>
      <c r="D150" s="27"/>
      <c r="E150" s="28">
        <f>IFERROR(VLOOKUP($B150,Surp1!$A$1:$B$161,2,0),0)</f>
        <v>0</v>
      </c>
      <c r="F150" s="29">
        <f>IFERROR(VLOOKUP(E150,Surp1!$B$1:$C$161,2,0),0)</f>
        <v>0</v>
      </c>
      <c r="G150" s="28">
        <f>IFERROR(VLOOKUP($B150,Surp2!$A$1:$B$161,2,0),0)</f>
        <v>0</v>
      </c>
      <c r="H150" s="29">
        <f t="shared" si="5"/>
        <v>0</v>
      </c>
      <c r="I150" s="28">
        <f>IFERROR(VLOOKUP($B150,Surp3!$A$1:$B$161,2,0),0)</f>
        <v>0</v>
      </c>
      <c r="J150" s="29">
        <f t="shared" si="2"/>
        <v>0</v>
      </c>
      <c r="K150" s="28">
        <f>IFERROR(VLOOKUP($B150,Surp4!$A$1:$B$161,2,0),0)</f>
        <v>0</v>
      </c>
      <c r="L150" s="29">
        <f t="shared" si="3"/>
        <v>0</v>
      </c>
      <c r="M150" s="28">
        <f>IFERROR(VLOOKUP($B150,Surp5!$A$1:$B$161,2,0),0)</f>
        <v>0</v>
      </c>
      <c r="N150" s="29">
        <f t="shared" si="4"/>
        <v>0</v>
      </c>
      <c r="O150" s="28">
        <f>IFERROR(VLOOKUP($B150,Surp6!$A$1:$B$161,2,0),0)</f>
        <v>0</v>
      </c>
      <c r="P150" s="29">
        <f t="shared" si="6"/>
        <v>0</v>
      </c>
      <c r="Q150" s="28">
        <f>IFERROR(VLOOKUP($B150,Surp7!$A$1:$B$161,2,0),0)</f>
        <v>0</v>
      </c>
      <c r="R150" s="29">
        <f t="shared" si="8"/>
        <v>0</v>
      </c>
      <c r="S150" s="28">
        <f>IFERROR(VLOOKUP($B150,Surp8!$A$1:$B$161,2,0),0)</f>
        <v>0</v>
      </c>
      <c r="T150" s="29">
        <f t="shared" si="7"/>
        <v>0</v>
      </c>
      <c r="U150" s="29">
        <f>IFERROR(VLOOKUP(E150,Surp1!$B$1:$C$161,2,0),0)</f>
        <v>0</v>
      </c>
      <c r="V150" s="29">
        <f>IFERROR(VLOOKUP(G150,Surp2!$B$1:$C$161,2,0),0)</f>
        <v>0</v>
      </c>
      <c r="W150" s="29">
        <f>IFERROR(VLOOKUP(I150,Surp3!$B$1:$C$161,2,0),0)</f>
        <v>0</v>
      </c>
      <c r="X150" s="29">
        <f>IFERROR(VLOOKUP(K150,Surp4!$B$1:$C$161,2,0),0)</f>
        <v>0</v>
      </c>
      <c r="Y150" s="29">
        <f>IFERROR(VLOOKUP(M150,Surp5!$B$1:$C$161,2,0),0)</f>
        <v>0</v>
      </c>
      <c r="Z150" s="29">
        <f>IFERROR(VLOOKUP(O150,Surp6!$B$1:$C$161,2,0),0)</f>
        <v>0</v>
      </c>
      <c r="AA150" s="29">
        <f>IFERROR(VLOOKUP(Q150,Surp7!$B$1:$C$161,2,0),0)</f>
        <v>0</v>
      </c>
      <c r="AB150" s="29">
        <f>IFERROR(VLOOKUP(S150,Surp8!$B$1:$C$161,2,0),0)</f>
        <v>0</v>
      </c>
    </row>
    <row r="151">
      <c r="A151" s="7">
        <v>150.0</v>
      </c>
      <c r="B151" s="55"/>
      <c r="C151" s="26">
        <f t="shared" si="1"/>
        <v>0</v>
      </c>
      <c r="D151" s="27"/>
      <c r="E151" s="28">
        <f>IFERROR(VLOOKUP($B151,Surp1!$A$1:$B$161,2,0),0)</f>
        <v>0</v>
      </c>
      <c r="F151" s="29">
        <f>IFERROR(VLOOKUP(E151,Surp1!$B$1:$C$161,2,0),0)</f>
        <v>0</v>
      </c>
      <c r="G151" s="28">
        <f>IFERROR(VLOOKUP($B151,Surp2!$A$1:$B$161,2,0),0)</f>
        <v>0</v>
      </c>
      <c r="H151" s="29">
        <f t="shared" si="5"/>
        <v>0</v>
      </c>
      <c r="I151" s="28">
        <f>IFERROR(VLOOKUP($B151,Surp3!$A$1:$B$161,2,0),0)</f>
        <v>0</v>
      </c>
      <c r="J151" s="29">
        <f t="shared" si="2"/>
        <v>0</v>
      </c>
      <c r="K151" s="28">
        <f>IFERROR(VLOOKUP($B151,Surp4!$A$1:$B$161,2,0),0)</f>
        <v>0</v>
      </c>
      <c r="L151" s="29">
        <f t="shared" si="3"/>
        <v>0</v>
      </c>
      <c r="M151" s="28">
        <f>IFERROR(VLOOKUP($B151,Surp5!$A$1:$B$161,2,0),0)</f>
        <v>0</v>
      </c>
      <c r="N151" s="29">
        <f t="shared" si="4"/>
        <v>0</v>
      </c>
      <c r="O151" s="28">
        <f>IFERROR(VLOOKUP($B151,Surp6!$A$1:$B$161,2,0),0)</f>
        <v>0</v>
      </c>
      <c r="P151" s="29">
        <f t="shared" si="6"/>
        <v>0</v>
      </c>
      <c r="Q151" s="28">
        <f>IFERROR(VLOOKUP($B151,Surp7!$A$1:$B$161,2,0),0)</f>
        <v>0</v>
      </c>
      <c r="R151" s="29">
        <f t="shared" si="8"/>
        <v>0</v>
      </c>
      <c r="S151" s="28">
        <f>IFERROR(VLOOKUP($B151,Surp8!$A$1:$B$161,2,0),0)</f>
        <v>0</v>
      </c>
      <c r="T151" s="29">
        <f t="shared" si="7"/>
        <v>0</v>
      </c>
      <c r="U151" s="29">
        <f>IFERROR(VLOOKUP(E151,Surp1!$B$1:$C$161,2,0),0)</f>
        <v>0</v>
      </c>
      <c r="V151" s="29">
        <f>IFERROR(VLOOKUP(G151,Surp2!$B$1:$C$161,2,0),0)</f>
        <v>0</v>
      </c>
      <c r="W151" s="29">
        <f>IFERROR(VLOOKUP(I151,Surp3!$B$1:$C$161,2,0),0)</f>
        <v>0</v>
      </c>
      <c r="X151" s="29">
        <f>IFERROR(VLOOKUP(K151,Surp4!$B$1:$C$161,2,0),0)</f>
        <v>0</v>
      </c>
      <c r="Y151" s="29">
        <f>IFERROR(VLOOKUP(M151,Surp5!$B$1:$C$161,2,0),0)</f>
        <v>0</v>
      </c>
      <c r="Z151" s="29">
        <f>IFERROR(VLOOKUP(O151,Surp6!$B$1:$C$161,2,0),0)</f>
        <v>0</v>
      </c>
      <c r="AA151" s="29">
        <f>IFERROR(VLOOKUP(Q151,Surp7!$B$1:$C$161,2,0),0)</f>
        <v>0</v>
      </c>
      <c r="AB151" s="29">
        <f>IFERROR(VLOOKUP(S151,Surp8!$B$1:$C$161,2,0),0)</f>
        <v>0</v>
      </c>
    </row>
    <row r="152">
      <c r="A152" s="7">
        <v>151.0</v>
      </c>
      <c r="B152" s="55"/>
      <c r="C152" s="26">
        <f t="shared" si="1"/>
        <v>0</v>
      </c>
      <c r="D152" s="27"/>
      <c r="E152" s="28">
        <f>IFERROR(VLOOKUP($B152,Surp1!$A$1:$B$161,2,0),0)</f>
        <v>0</v>
      </c>
      <c r="F152" s="29">
        <f>IFERROR(VLOOKUP(E152,Surp1!$B$1:$C$161,2,0),0)</f>
        <v>0</v>
      </c>
      <c r="G152" s="28">
        <f>IFERROR(VLOOKUP($B152,Surp2!$A$1:$B$161,2,0),0)</f>
        <v>0</v>
      </c>
      <c r="H152" s="29">
        <f t="shared" si="5"/>
        <v>0</v>
      </c>
      <c r="I152" s="28">
        <f>IFERROR(VLOOKUP($B152,Surp3!$A$1:$B$161,2,0),0)</f>
        <v>0</v>
      </c>
      <c r="J152" s="29">
        <f t="shared" si="2"/>
        <v>0</v>
      </c>
      <c r="K152" s="28">
        <f>IFERROR(VLOOKUP($B152,Surp4!$A$1:$B$161,2,0),0)</f>
        <v>0</v>
      </c>
      <c r="L152" s="29">
        <f t="shared" si="3"/>
        <v>0</v>
      </c>
      <c r="M152" s="28">
        <f>IFERROR(VLOOKUP($B152,Surp5!$A$1:$B$161,2,0),0)</f>
        <v>0</v>
      </c>
      <c r="N152" s="29">
        <f t="shared" si="4"/>
        <v>0</v>
      </c>
      <c r="O152" s="28">
        <f>IFERROR(VLOOKUP($B152,Surp6!$A$1:$B$161,2,0),0)</f>
        <v>0</v>
      </c>
      <c r="P152" s="29">
        <f t="shared" si="6"/>
        <v>0</v>
      </c>
      <c r="Q152" s="28">
        <f>IFERROR(VLOOKUP($B152,Surp7!$A$1:$B$161,2,0),0)</f>
        <v>0</v>
      </c>
      <c r="R152" s="29">
        <f t="shared" si="8"/>
        <v>0</v>
      </c>
      <c r="S152" s="28">
        <f>IFERROR(VLOOKUP($B152,Surp8!$A$1:$B$161,2,0),0)</f>
        <v>0</v>
      </c>
      <c r="T152" s="29">
        <f t="shared" si="7"/>
        <v>0</v>
      </c>
      <c r="U152" s="29">
        <f>IFERROR(VLOOKUP(E152,Surp1!$B$1:$C$161,2,0),0)</f>
        <v>0</v>
      </c>
      <c r="V152" s="29">
        <f>IFERROR(VLOOKUP(G152,Surp2!$B$1:$C$161,2,0),0)</f>
        <v>0</v>
      </c>
      <c r="W152" s="29">
        <f>IFERROR(VLOOKUP(I152,Surp3!$B$1:$C$161,2,0),0)</f>
        <v>0</v>
      </c>
      <c r="X152" s="29">
        <f>IFERROR(VLOOKUP(K152,Surp4!$B$1:$C$161,2,0),0)</f>
        <v>0</v>
      </c>
      <c r="Y152" s="29">
        <f>IFERROR(VLOOKUP(M152,Surp5!$B$1:$C$161,2,0),0)</f>
        <v>0</v>
      </c>
      <c r="Z152" s="29">
        <f>IFERROR(VLOOKUP(O152,Surp6!$B$1:$C$161,2,0),0)</f>
        <v>0</v>
      </c>
      <c r="AA152" s="29">
        <f>IFERROR(VLOOKUP(Q152,Surp7!$B$1:$C$161,2,0),0)</f>
        <v>0</v>
      </c>
      <c r="AB152" s="29">
        <f>IFERROR(VLOOKUP(S152,Surp8!$B$1:$C$161,2,0),0)</f>
        <v>0</v>
      </c>
    </row>
    <row r="153">
      <c r="A153" s="7">
        <v>152.0</v>
      </c>
      <c r="B153" s="55"/>
      <c r="C153" s="26">
        <f t="shared" si="1"/>
        <v>0</v>
      </c>
      <c r="D153" s="27"/>
      <c r="E153" s="28">
        <f>IFERROR(VLOOKUP($B153,Surp1!$A$1:$B$161,2,0),0)</f>
        <v>0</v>
      </c>
      <c r="F153" s="29">
        <f>IFERROR(VLOOKUP(E153,Surp1!$B$1:$C$161,2,0),0)</f>
        <v>0</v>
      </c>
      <c r="G153" s="28">
        <f>IFERROR(VLOOKUP($B153,Surp2!$A$1:$B$161,2,0),0)</f>
        <v>0</v>
      </c>
      <c r="H153" s="29">
        <f t="shared" si="5"/>
        <v>0</v>
      </c>
      <c r="I153" s="28">
        <f>IFERROR(VLOOKUP($B153,Surp3!$A$1:$B$161,2,0),0)</f>
        <v>0</v>
      </c>
      <c r="J153" s="29">
        <f t="shared" si="2"/>
        <v>0</v>
      </c>
      <c r="K153" s="28">
        <f>IFERROR(VLOOKUP($B153,Surp4!$A$1:$B$161,2,0),0)</f>
        <v>0</v>
      </c>
      <c r="L153" s="29">
        <f t="shared" si="3"/>
        <v>0</v>
      </c>
      <c r="M153" s="28">
        <f>IFERROR(VLOOKUP($B153,Surp5!$A$1:$B$161,2,0),0)</f>
        <v>0</v>
      </c>
      <c r="N153" s="29">
        <f t="shared" si="4"/>
        <v>0</v>
      </c>
      <c r="O153" s="28">
        <f>IFERROR(VLOOKUP($B153,Surp6!$A$1:$B$161,2,0),0)</f>
        <v>0</v>
      </c>
      <c r="P153" s="29">
        <f t="shared" si="6"/>
        <v>0</v>
      </c>
      <c r="Q153" s="28">
        <f>IFERROR(VLOOKUP($B153,Surp7!$A$1:$B$161,2,0),0)</f>
        <v>0</v>
      </c>
      <c r="R153" s="29">
        <f t="shared" si="8"/>
        <v>0</v>
      </c>
      <c r="S153" s="28">
        <f>IFERROR(VLOOKUP($B153,Surp8!$A$1:$B$161,2,0),0)</f>
        <v>0</v>
      </c>
      <c r="T153" s="29">
        <f t="shared" si="7"/>
        <v>0</v>
      </c>
      <c r="U153" s="29">
        <f>IFERROR(VLOOKUP(E153,Surp1!$B$1:$C$161,2,0),0)</f>
        <v>0</v>
      </c>
      <c r="V153" s="29">
        <f>IFERROR(VLOOKUP(G153,Surp2!$B$1:$C$161,2,0),0)</f>
        <v>0</v>
      </c>
      <c r="W153" s="29">
        <f>IFERROR(VLOOKUP(I153,Surp3!$B$1:$C$161,2,0),0)</f>
        <v>0</v>
      </c>
      <c r="X153" s="29">
        <f>IFERROR(VLOOKUP(K153,Surp4!$B$1:$C$161,2,0),0)</f>
        <v>0</v>
      </c>
      <c r="Y153" s="29">
        <f>IFERROR(VLOOKUP(M153,Surp5!$B$1:$C$161,2,0),0)</f>
        <v>0</v>
      </c>
      <c r="Z153" s="29">
        <f>IFERROR(VLOOKUP(O153,Surp6!$B$1:$C$161,2,0),0)</f>
        <v>0</v>
      </c>
      <c r="AA153" s="29">
        <f>IFERROR(VLOOKUP(Q153,Surp7!$B$1:$C$161,2,0),0)</f>
        <v>0</v>
      </c>
      <c r="AB153" s="29">
        <f>IFERROR(VLOOKUP(S153,Surp8!$B$1:$C$161,2,0),0)</f>
        <v>0</v>
      </c>
    </row>
    <row r="154">
      <c r="A154" s="7">
        <v>153.0</v>
      </c>
      <c r="B154" s="55"/>
      <c r="C154" s="26">
        <f t="shared" si="1"/>
        <v>0</v>
      </c>
      <c r="D154" s="27"/>
      <c r="E154" s="28">
        <f>IFERROR(VLOOKUP($B154,Surp1!$A$1:$B$161,2,0),0)</f>
        <v>0</v>
      </c>
      <c r="F154" s="29">
        <f>IFERROR(VLOOKUP(E154,Surp1!$B$1:$C$161,2,0),0)</f>
        <v>0</v>
      </c>
      <c r="G154" s="28">
        <f>IFERROR(VLOOKUP($B154,Surp2!$A$1:$B$161,2,0),0)</f>
        <v>0</v>
      </c>
      <c r="H154" s="29">
        <f t="shared" si="5"/>
        <v>0</v>
      </c>
      <c r="I154" s="28">
        <f>IFERROR(VLOOKUP($B154,Surp3!$A$1:$B$161,2,0),0)</f>
        <v>0</v>
      </c>
      <c r="J154" s="29">
        <f t="shared" si="2"/>
        <v>0</v>
      </c>
      <c r="K154" s="28">
        <f>IFERROR(VLOOKUP($B154,Surp4!$A$1:$B$161,2,0),0)</f>
        <v>0</v>
      </c>
      <c r="L154" s="29">
        <f t="shared" si="3"/>
        <v>0</v>
      </c>
      <c r="M154" s="28">
        <f>IFERROR(VLOOKUP($B154,Surp5!$A$1:$B$161,2,0),0)</f>
        <v>0</v>
      </c>
      <c r="N154" s="29">
        <f t="shared" si="4"/>
        <v>0</v>
      </c>
      <c r="O154" s="28">
        <f>IFERROR(VLOOKUP($B154,Surp6!$A$1:$B$161,2,0),0)</f>
        <v>0</v>
      </c>
      <c r="P154" s="29">
        <f t="shared" si="6"/>
        <v>0</v>
      </c>
      <c r="Q154" s="28">
        <f>IFERROR(VLOOKUP($B154,Surp7!$A$1:$B$161,2,0),0)</f>
        <v>0</v>
      </c>
      <c r="R154" s="29">
        <f t="shared" si="8"/>
        <v>0</v>
      </c>
      <c r="S154" s="28">
        <f>IFERROR(VLOOKUP($B154,Surp8!$A$1:$B$161,2,0),0)</f>
        <v>0</v>
      </c>
      <c r="T154" s="29">
        <f t="shared" si="7"/>
        <v>0</v>
      </c>
      <c r="U154" s="29">
        <f>IFERROR(VLOOKUP(E154,Surp1!$B$1:$C$161,2,0),0)</f>
        <v>0</v>
      </c>
      <c r="V154" s="29">
        <f>IFERROR(VLOOKUP(G154,Surp2!$B$1:$C$161,2,0),0)</f>
        <v>0</v>
      </c>
      <c r="W154" s="29">
        <f>IFERROR(VLOOKUP(I154,Surp3!$B$1:$C$161,2,0),0)</f>
        <v>0</v>
      </c>
      <c r="X154" s="29">
        <f>IFERROR(VLOOKUP(K154,Surp4!$B$1:$C$161,2,0),0)</f>
        <v>0</v>
      </c>
      <c r="Y154" s="29">
        <f>IFERROR(VLOOKUP(M154,Surp5!$B$1:$C$161,2,0),0)</f>
        <v>0</v>
      </c>
      <c r="Z154" s="29">
        <f>IFERROR(VLOOKUP(O154,Surp6!$B$1:$C$161,2,0),0)</f>
        <v>0</v>
      </c>
      <c r="AA154" s="29">
        <f>IFERROR(VLOOKUP(Q154,Surp7!$B$1:$C$161,2,0),0)</f>
        <v>0</v>
      </c>
      <c r="AB154" s="29">
        <f>IFERROR(VLOOKUP(S154,Surp8!$B$1:$C$161,2,0),0)</f>
        <v>0</v>
      </c>
    </row>
    <row r="155">
      <c r="A155" s="7">
        <v>154.0</v>
      </c>
      <c r="B155" s="55"/>
      <c r="C155" s="26">
        <f t="shared" si="1"/>
        <v>0</v>
      </c>
      <c r="D155" s="27"/>
      <c r="E155" s="28">
        <f>IFERROR(VLOOKUP($B155,Surp1!$A$1:$B$161,2,0),0)</f>
        <v>0</v>
      </c>
      <c r="F155" s="29">
        <f>IFERROR(VLOOKUP(E155,Surp1!$B$1:$C$161,2,0),0)</f>
        <v>0</v>
      </c>
      <c r="G155" s="28">
        <f>IFERROR(VLOOKUP($B155,Surp2!$A$1:$B$161,2,0),0)</f>
        <v>0</v>
      </c>
      <c r="H155" s="29">
        <f t="shared" si="5"/>
        <v>0</v>
      </c>
      <c r="I155" s="28">
        <f>IFERROR(VLOOKUP($B155,Surp3!$A$1:$B$161,2,0),0)</f>
        <v>0</v>
      </c>
      <c r="J155" s="29">
        <f t="shared" si="2"/>
        <v>0</v>
      </c>
      <c r="K155" s="28">
        <f>IFERROR(VLOOKUP($B155,Surp4!$A$1:$B$161,2,0),0)</f>
        <v>0</v>
      </c>
      <c r="L155" s="29">
        <f t="shared" si="3"/>
        <v>0</v>
      </c>
      <c r="M155" s="28">
        <f>IFERROR(VLOOKUP($B155,Surp5!$A$1:$B$161,2,0),0)</f>
        <v>0</v>
      </c>
      <c r="N155" s="29">
        <f t="shared" si="4"/>
        <v>0</v>
      </c>
      <c r="O155" s="28">
        <f>IFERROR(VLOOKUP($B155,Surp6!$A$1:$B$161,2,0),0)</f>
        <v>0</v>
      </c>
      <c r="P155" s="29">
        <f t="shared" si="6"/>
        <v>0</v>
      </c>
      <c r="Q155" s="28">
        <f>IFERROR(VLOOKUP($B155,Surp7!$A$1:$B$161,2,0),0)</f>
        <v>0</v>
      </c>
      <c r="R155" s="29">
        <f t="shared" si="8"/>
        <v>0</v>
      </c>
      <c r="S155" s="28">
        <f>IFERROR(VLOOKUP($B155,Surp8!$A$1:$B$161,2,0),0)</f>
        <v>0</v>
      </c>
      <c r="T155" s="29">
        <f t="shared" si="7"/>
        <v>0</v>
      </c>
      <c r="U155" s="29">
        <f>IFERROR(VLOOKUP(E155,Surp1!$B$1:$C$161,2,0),0)</f>
        <v>0</v>
      </c>
      <c r="V155" s="29">
        <f>IFERROR(VLOOKUP(G155,Surp2!$B$1:$C$161,2,0),0)</f>
        <v>0</v>
      </c>
      <c r="W155" s="29">
        <f>IFERROR(VLOOKUP(I155,Surp3!$B$1:$C$161,2,0),0)</f>
        <v>0</v>
      </c>
      <c r="X155" s="29">
        <f>IFERROR(VLOOKUP(K155,Surp4!$B$1:$C$161,2,0),0)</f>
        <v>0</v>
      </c>
      <c r="Y155" s="29">
        <f>IFERROR(VLOOKUP(M155,Surp5!$B$1:$C$161,2,0),0)</f>
        <v>0</v>
      </c>
      <c r="Z155" s="29">
        <f>IFERROR(VLOOKUP(O155,Surp6!$B$1:$C$161,2,0),0)</f>
        <v>0</v>
      </c>
      <c r="AA155" s="29">
        <f>IFERROR(VLOOKUP(Q155,Surp7!$B$1:$C$161,2,0),0)</f>
        <v>0</v>
      </c>
      <c r="AB155" s="29">
        <f>IFERROR(VLOOKUP(S155,Surp8!$B$1:$C$161,2,0),0)</f>
        <v>0</v>
      </c>
    </row>
    <row r="156">
      <c r="A156" s="7">
        <v>155.0</v>
      </c>
      <c r="B156" s="55"/>
      <c r="C156" s="26">
        <f t="shared" si="1"/>
        <v>0</v>
      </c>
      <c r="D156" s="27"/>
      <c r="E156" s="28">
        <f>IFERROR(VLOOKUP($B156,Surp1!$A$1:$B$161,2,0),0)</f>
        <v>0</v>
      </c>
      <c r="F156" s="29">
        <f>IFERROR(VLOOKUP(E156,Surp1!$B$1:$C$161,2,0),0)</f>
        <v>0</v>
      </c>
      <c r="G156" s="28">
        <f>IFERROR(VLOOKUP($B156,Surp2!$A$1:$B$161,2,0),0)</f>
        <v>0</v>
      </c>
      <c r="H156" s="29">
        <f t="shared" si="5"/>
        <v>0</v>
      </c>
      <c r="I156" s="28">
        <f>IFERROR(VLOOKUP($B156,Surp3!$A$1:$B$161,2,0),0)</f>
        <v>0</v>
      </c>
      <c r="J156" s="29">
        <f t="shared" si="2"/>
        <v>0</v>
      </c>
      <c r="K156" s="28">
        <f>IFERROR(VLOOKUP($B156,Surp4!$A$1:$B$161,2,0),0)</f>
        <v>0</v>
      </c>
      <c r="L156" s="29">
        <f t="shared" si="3"/>
        <v>0</v>
      </c>
      <c r="M156" s="28">
        <f>IFERROR(VLOOKUP($B156,Surp5!$A$1:$B$161,2,0),0)</f>
        <v>0</v>
      </c>
      <c r="N156" s="29">
        <f t="shared" si="4"/>
        <v>0</v>
      </c>
      <c r="O156" s="28">
        <f>IFERROR(VLOOKUP($B156,Surp6!$A$1:$B$161,2,0),0)</f>
        <v>0</v>
      </c>
      <c r="P156" s="29">
        <f t="shared" si="6"/>
        <v>0</v>
      </c>
      <c r="Q156" s="28">
        <f>IFERROR(VLOOKUP($B156,Surp7!$A$1:$B$161,2,0),0)</f>
        <v>0</v>
      </c>
      <c r="R156" s="29">
        <f t="shared" si="8"/>
        <v>0</v>
      </c>
      <c r="S156" s="28">
        <f>IFERROR(VLOOKUP($B156,Surp8!$A$1:$B$161,2,0),0)</f>
        <v>0</v>
      </c>
      <c r="T156" s="29">
        <f t="shared" si="7"/>
        <v>0</v>
      </c>
      <c r="U156" s="29">
        <f>IFERROR(VLOOKUP(E156,Surp1!$B$1:$C$161,2,0),0)</f>
        <v>0</v>
      </c>
      <c r="V156" s="29">
        <f>IFERROR(VLOOKUP(G156,Surp2!$B$1:$C$161,2,0),0)</f>
        <v>0</v>
      </c>
      <c r="W156" s="29">
        <f>IFERROR(VLOOKUP(I156,Surp3!$B$1:$C$161,2,0),0)</f>
        <v>0</v>
      </c>
      <c r="X156" s="29">
        <f>IFERROR(VLOOKUP(K156,Surp4!$B$1:$C$161,2,0),0)</f>
        <v>0</v>
      </c>
      <c r="Y156" s="29">
        <f>IFERROR(VLOOKUP(M156,Surp5!$B$1:$C$161,2,0),0)</f>
        <v>0</v>
      </c>
      <c r="Z156" s="29">
        <f>IFERROR(VLOOKUP(O156,Surp6!$B$1:$C$161,2,0),0)</f>
        <v>0</v>
      </c>
      <c r="AA156" s="29">
        <f>IFERROR(VLOOKUP(Q156,Surp7!$B$1:$C$161,2,0),0)</f>
        <v>0</v>
      </c>
      <c r="AB156" s="29">
        <f>IFERROR(VLOOKUP(S156,Surp8!$B$1:$C$161,2,0),0)</f>
        <v>0</v>
      </c>
    </row>
    <row r="157">
      <c r="A157" s="7">
        <v>156.0</v>
      </c>
      <c r="B157" s="55"/>
      <c r="C157" s="26">
        <f t="shared" si="1"/>
        <v>0</v>
      </c>
      <c r="D157" s="27"/>
      <c r="E157" s="28">
        <f>IFERROR(VLOOKUP($B157,Surp1!$A$1:$B$161,2,0),0)</f>
        <v>0</v>
      </c>
      <c r="F157" s="29">
        <f>IFERROR(VLOOKUP(E157,Surp1!$B$1:$C$161,2,0),0)</f>
        <v>0</v>
      </c>
      <c r="G157" s="28">
        <f>IFERROR(VLOOKUP($B157,Surp2!$A$1:$B$161,2,0),0)</f>
        <v>0</v>
      </c>
      <c r="H157" s="29">
        <f t="shared" si="5"/>
        <v>0</v>
      </c>
      <c r="I157" s="28">
        <f>IFERROR(VLOOKUP($B157,Surp3!$A$1:$B$161,2,0),0)</f>
        <v>0</v>
      </c>
      <c r="J157" s="29">
        <f t="shared" si="2"/>
        <v>0</v>
      </c>
      <c r="K157" s="28">
        <f>IFERROR(VLOOKUP($B157,Surp4!$A$1:$B$161,2,0),0)</f>
        <v>0</v>
      </c>
      <c r="L157" s="29">
        <f t="shared" si="3"/>
        <v>0</v>
      </c>
      <c r="M157" s="28">
        <f>IFERROR(VLOOKUP($B157,Surp5!$A$1:$B$161,2,0),0)</f>
        <v>0</v>
      </c>
      <c r="N157" s="29">
        <f t="shared" si="4"/>
        <v>0</v>
      </c>
      <c r="O157" s="28">
        <f>IFERROR(VLOOKUP($B157,Surp6!$A$1:$B$161,2,0),0)</f>
        <v>0</v>
      </c>
      <c r="P157" s="29">
        <f t="shared" si="6"/>
        <v>0</v>
      </c>
      <c r="Q157" s="28">
        <f>IFERROR(VLOOKUP($B157,Surp7!$A$1:$B$161,2,0),0)</f>
        <v>0</v>
      </c>
      <c r="R157" s="29">
        <f t="shared" si="8"/>
        <v>0</v>
      </c>
      <c r="S157" s="28">
        <f>IFERROR(VLOOKUP($B157,Surp8!$A$1:$B$161,2,0),0)</f>
        <v>0</v>
      </c>
      <c r="T157" s="29">
        <f t="shared" si="7"/>
        <v>0</v>
      </c>
      <c r="U157" s="29">
        <f>IFERROR(VLOOKUP(E157,Surp1!$B$1:$C$161,2,0),0)</f>
        <v>0</v>
      </c>
      <c r="V157" s="29">
        <f>IFERROR(VLOOKUP(G157,Surp2!$B$1:$C$161,2,0),0)</f>
        <v>0</v>
      </c>
      <c r="W157" s="29">
        <f>IFERROR(VLOOKUP(I157,Surp3!$B$1:$C$161,2,0),0)</f>
        <v>0</v>
      </c>
      <c r="X157" s="29">
        <f>IFERROR(VLOOKUP(K157,Surp4!$B$1:$C$161,2,0),0)</f>
        <v>0</v>
      </c>
      <c r="Y157" s="29">
        <f>IFERROR(VLOOKUP(M157,Surp5!$B$1:$C$161,2,0),0)</f>
        <v>0</v>
      </c>
      <c r="Z157" s="29">
        <f>IFERROR(VLOOKUP(O157,Surp6!$B$1:$C$161,2,0),0)</f>
        <v>0</v>
      </c>
      <c r="AA157" s="29">
        <f>IFERROR(VLOOKUP(Q157,Surp7!$B$1:$C$161,2,0),0)</f>
        <v>0</v>
      </c>
      <c r="AB157" s="29">
        <f>IFERROR(VLOOKUP(S157,Surp8!$B$1:$C$161,2,0),0)</f>
        <v>0</v>
      </c>
    </row>
    <row r="158">
      <c r="A158" s="7">
        <v>157.0</v>
      </c>
      <c r="B158" s="55"/>
      <c r="C158" s="26">
        <f t="shared" si="1"/>
        <v>0</v>
      </c>
      <c r="D158" s="27"/>
      <c r="E158" s="28">
        <f>IFERROR(VLOOKUP($B158,Surp1!$A$1:$B$161,2,0),0)</f>
        <v>0</v>
      </c>
      <c r="F158" s="29">
        <f>IFERROR(VLOOKUP(E158,Surp1!$B$1:$C$161,2,0),0)</f>
        <v>0</v>
      </c>
      <c r="G158" s="28">
        <f>IFERROR(VLOOKUP($B158,Surp2!$A$1:$B$161,2,0),0)</f>
        <v>0</v>
      </c>
      <c r="H158" s="29">
        <f t="shared" si="5"/>
        <v>0</v>
      </c>
      <c r="I158" s="28">
        <f>IFERROR(VLOOKUP($B158,Surp3!$A$1:$B$161,2,0),0)</f>
        <v>0</v>
      </c>
      <c r="J158" s="29">
        <f t="shared" si="2"/>
        <v>0</v>
      </c>
      <c r="K158" s="28">
        <f>IFERROR(VLOOKUP($B158,Surp4!$A$1:$B$161,2,0),0)</f>
        <v>0</v>
      </c>
      <c r="L158" s="29">
        <f t="shared" si="3"/>
        <v>0</v>
      </c>
      <c r="M158" s="28">
        <f>IFERROR(VLOOKUP($B158,Surp5!$A$1:$B$161,2,0),0)</f>
        <v>0</v>
      </c>
      <c r="N158" s="29">
        <f t="shared" si="4"/>
        <v>0</v>
      </c>
      <c r="O158" s="28">
        <f>IFERROR(VLOOKUP($B158,Surp6!$A$1:$B$161,2,0),0)</f>
        <v>0</v>
      </c>
      <c r="P158" s="29">
        <f t="shared" si="6"/>
        <v>0</v>
      </c>
      <c r="Q158" s="28">
        <f>IFERROR(VLOOKUP($B158,Surp7!$A$1:$B$161,2,0),0)</f>
        <v>0</v>
      </c>
      <c r="R158" s="29">
        <f t="shared" si="8"/>
        <v>0</v>
      </c>
      <c r="S158" s="28">
        <f>IFERROR(VLOOKUP($B158,Surp8!$A$1:$B$161,2,0),0)</f>
        <v>0</v>
      </c>
      <c r="T158" s="29">
        <f t="shared" si="7"/>
        <v>0</v>
      </c>
      <c r="U158" s="29">
        <f>IFERROR(VLOOKUP(E158,Surp1!$B$1:$C$161,2,0),0)</f>
        <v>0</v>
      </c>
      <c r="V158" s="29">
        <f>IFERROR(VLOOKUP(G158,Surp2!$B$1:$C$161,2,0),0)</f>
        <v>0</v>
      </c>
      <c r="W158" s="29">
        <f>IFERROR(VLOOKUP(I158,Surp3!$B$1:$C$161,2,0),0)</f>
        <v>0</v>
      </c>
      <c r="X158" s="29">
        <f>IFERROR(VLOOKUP(K158,Surp4!$B$1:$C$161,2,0),0)</f>
        <v>0</v>
      </c>
      <c r="Y158" s="29">
        <f>IFERROR(VLOOKUP(M158,Surp5!$B$1:$C$161,2,0),0)</f>
        <v>0</v>
      </c>
      <c r="Z158" s="29">
        <f>IFERROR(VLOOKUP(O158,Surp6!$B$1:$C$161,2,0),0)</f>
        <v>0</v>
      </c>
      <c r="AA158" s="29">
        <f>IFERROR(VLOOKUP(Q158,Surp7!$B$1:$C$161,2,0),0)</f>
        <v>0</v>
      </c>
      <c r="AB158" s="29">
        <f>IFERROR(VLOOKUP(S158,Surp8!$B$1:$C$161,2,0),0)</f>
        <v>0</v>
      </c>
    </row>
    <row r="159">
      <c r="A159" s="7">
        <v>158.0</v>
      </c>
      <c r="B159" s="55"/>
      <c r="C159" s="26">
        <f t="shared" si="1"/>
        <v>0</v>
      </c>
      <c r="D159" s="27"/>
      <c r="E159" s="28">
        <f>IFERROR(VLOOKUP($B159,Surp1!$A$1:$B$161,2,0),0)</f>
        <v>0</v>
      </c>
      <c r="F159" s="29">
        <f>IFERROR(VLOOKUP(E159,Surp1!$B$1:$C$161,2,0),0)</f>
        <v>0</v>
      </c>
      <c r="G159" s="28">
        <f>IFERROR(VLOOKUP($B159,Surp2!$A$1:$B$161,2,0),0)</f>
        <v>0</v>
      </c>
      <c r="H159" s="29">
        <f t="shared" si="5"/>
        <v>0</v>
      </c>
      <c r="I159" s="28">
        <f>IFERROR(VLOOKUP($B159,Surp3!$A$1:$B$161,2,0),0)</f>
        <v>0</v>
      </c>
      <c r="J159" s="29">
        <f t="shared" si="2"/>
        <v>0</v>
      </c>
      <c r="K159" s="28">
        <f>IFERROR(VLOOKUP($B159,Surp4!$A$1:$B$161,2,0),0)</f>
        <v>0</v>
      </c>
      <c r="L159" s="29">
        <f t="shared" si="3"/>
        <v>0</v>
      </c>
      <c r="M159" s="28">
        <f>IFERROR(VLOOKUP($B159,Surp5!$A$1:$B$161,2,0),0)</f>
        <v>0</v>
      </c>
      <c r="N159" s="29">
        <f t="shared" si="4"/>
        <v>0</v>
      </c>
      <c r="O159" s="28">
        <f>IFERROR(VLOOKUP($B159,Surp6!$A$1:$B$161,2,0),0)</f>
        <v>0</v>
      </c>
      <c r="P159" s="29">
        <f t="shared" si="6"/>
        <v>0</v>
      </c>
      <c r="Q159" s="28">
        <f>IFERROR(VLOOKUP($B159,Surp7!$A$1:$B$161,2,0),0)</f>
        <v>0</v>
      </c>
      <c r="R159" s="29">
        <f t="shared" si="8"/>
        <v>0</v>
      </c>
      <c r="S159" s="28">
        <f>IFERROR(VLOOKUP($B159,Surp8!$A$1:$B$161,2,0),0)</f>
        <v>0</v>
      </c>
      <c r="T159" s="29">
        <f t="shared" si="7"/>
        <v>0</v>
      </c>
      <c r="U159" s="29">
        <f>IFERROR(VLOOKUP(E159,Surp1!$B$1:$C$161,2,0),0)</f>
        <v>0</v>
      </c>
      <c r="V159" s="29">
        <f>IFERROR(VLOOKUP(G159,Surp2!$B$1:$C$161,2,0),0)</f>
        <v>0</v>
      </c>
      <c r="W159" s="29">
        <f>IFERROR(VLOOKUP(I159,Surp3!$B$1:$C$161,2,0),0)</f>
        <v>0</v>
      </c>
      <c r="X159" s="29">
        <f>IFERROR(VLOOKUP(K159,Surp4!$B$1:$C$161,2,0),0)</f>
        <v>0</v>
      </c>
      <c r="Y159" s="29">
        <f>IFERROR(VLOOKUP(M159,Surp5!$B$1:$C$161,2,0),0)</f>
        <v>0</v>
      </c>
      <c r="Z159" s="29">
        <f>IFERROR(VLOOKUP(O159,Surp6!$B$1:$C$161,2,0),0)</f>
        <v>0</v>
      </c>
      <c r="AA159" s="29">
        <f>IFERROR(VLOOKUP(Q159,Surp7!$B$1:$C$161,2,0),0)</f>
        <v>0</v>
      </c>
      <c r="AB159" s="29">
        <f>IFERROR(VLOOKUP(S159,Surp8!$B$1:$C$161,2,0),0)</f>
        <v>0</v>
      </c>
    </row>
    <row r="160">
      <c r="A160" s="7">
        <v>159.0</v>
      </c>
      <c r="B160" s="55"/>
      <c r="C160" s="26">
        <f t="shared" si="1"/>
        <v>0</v>
      </c>
      <c r="D160" s="27"/>
      <c r="E160" s="28">
        <f>IFERROR(VLOOKUP($B160,Surp1!$A$1:$B$161,2,0),0)</f>
        <v>0</v>
      </c>
      <c r="F160" s="29">
        <f>IFERROR(VLOOKUP(E160,Surp1!$B$1:$C$161,2,0),0)</f>
        <v>0</v>
      </c>
      <c r="G160" s="28">
        <f>IFERROR(VLOOKUP($B160,Surp2!$A$1:$B$161,2,0),0)</f>
        <v>0</v>
      </c>
      <c r="H160" s="29">
        <f t="shared" si="5"/>
        <v>0</v>
      </c>
      <c r="I160" s="28">
        <f>IFERROR(VLOOKUP($B160,Surp3!$A$1:$B$161,2,0),0)</f>
        <v>0</v>
      </c>
      <c r="J160" s="29">
        <f t="shared" si="2"/>
        <v>0</v>
      </c>
      <c r="K160" s="28">
        <f>IFERROR(VLOOKUP($B160,Surp4!$A$1:$B$161,2,0),0)</f>
        <v>0</v>
      </c>
      <c r="L160" s="29">
        <f t="shared" si="3"/>
        <v>0</v>
      </c>
      <c r="M160" s="28">
        <f>IFERROR(VLOOKUP($B160,Surp5!$A$1:$B$161,2,0),0)</f>
        <v>0</v>
      </c>
      <c r="N160" s="29">
        <f t="shared" si="4"/>
        <v>0</v>
      </c>
      <c r="O160" s="28">
        <f>IFERROR(VLOOKUP($B160,Surp6!$A$1:$B$161,2,0),0)</f>
        <v>0</v>
      </c>
      <c r="P160" s="29">
        <f t="shared" si="6"/>
        <v>0</v>
      </c>
      <c r="Q160" s="28">
        <f>IFERROR(VLOOKUP($B160,Surp7!$A$1:$B$161,2,0),0)</f>
        <v>0</v>
      </c>
      <c r="R160" s="29">
        <f t="shared" si="8"/>
        <v>0</v>
      </c>
      <c r="S160" s="28">
        <f>IFERROR(VLOOKUP($B160,Surp8!$A$1:$B$161,2,0),0)</f>
        <v>0</v>
      </c>
      <c r="T160" s="29">
        <f t="shared" si="7"/>
        <v>0</v>
      </c>
      <c r="U160" s="29">
        <f>IFERROR(VLOOKUP(E160,Surp1!$B$1:$C$161,2,0),0)</f>
        <v>0</v>
      </c>
      <c r="V160" s="29">
        <f>IFERROR(VLOOKUP(G160,Surp2!$B$1:$C$161,2,0),0)</f>
        <v>0</v>
      </c>
      <c r="W160" s="29">
        <f>IFERROR(VLOOKUP(I160,Surp3!$B$1:$C$161,2,0),0)</f>
        <v>0</v>
      </c>
      <c r="X160" s="29">
        <f>IFERROR(VLOOKUP(K160,Surp4!$B$1:$C$161,2,0),0)</f>
        <v>0</v>
      </c>
      <c r="Y160" s="29">
        <f>IFERROR(VLOOKUP(M160,Surp5!$B$1:$C$161,2,0),0)</f>
        <v>0</v>
      </c>
      <c r="Z160" s="29">
        <f>IFERROR(VLOOKUP(O160,Surp6!$B$1:$C$161,2,0),0)</f>
        <v>0</v>
      </c>
      <c r="AA160" s="29">
        <f>IFERROR(VLOOKUP(Q160,Surp7!$B$1:$C$161,2,0),0)</f>
        <v>0</v>
      </c>
      <c r="AB160" s="29">
        <f>IFERROR(VLOOKUP(S160,Surp8!$B$1:$C$161,2,0),0)</f>
        <v>0</v>
      </c>
    </row>
    <row r="161">
      <c r="A161" s="7">
        <v>160.0</v>
      </c>
      <c r="B161" s="55"/>
      <c r="C161" s="26">
        <f t="shared" si="1"/>
        <v>0</v>
      </c>
      <c r="D161" s="27"/>
      <c r="E161" s="28">
        <f>IFERROR(VLOOKUP($B161,Surp1!$A$1:$B$161,2,0),0)</f>
        <v>0</v>
      </c>
      <c r="F161" s="29">
        <f>IFERROR(VLOOKUP(E161,Surp1!$B$1:$C$161,2,0),0)</f>
        <v>0</v>
      </c>
      <c r="G161" s="28">
        <f>IFERROR(VLOOKUP($B161,Surp2!$A$1:$B$161,2,0),0)</f>
        <v>0</v>
      </c>
      <c r="H161" s="29">
        <f t="shared" si="5"/>
        <v>0</v>
      </c>
      <c r="I161" s="28">
        <f>IFERROR(VLOOKUP($B161,Surp3!$A$1:$B$161,2,0),0)</f>
        <v>0</v>
      </c>
      <c r="J161" s="29">
        <f t="shared" si="2"/>
        <v>0</v>
      </c>
      <c r="K161" s="28">
        <f>IFERROR(VLOOKUP($B161,Surp4!$A$1:$B$161,2,0),0)</f>
        <v>0</v>
      </c>
      <c r="L161" s="29">
        <f t="shared" si="3"/>
        <v>0</v>
      </c>
      <c r="M161" s="28">
        <f>IFERROR(VLOOKUP($B161,Surp5!$A$1:$B$161,2,0),0)</f>
        <v>0</v>
      </c>
      <c r="N161" s="29">
        <f t="shared" si="4"/>
        <v>0</v>
      </c>
      <c r="O161" s="28">
        <f>IFERROR(VLOOKUP($B161,Surp6!$A$1:$B$161,2,0),0)</f>
        <v>0</v>
      </c>
      <c r="P161" s="29">
        <f t="shared" si="6"/>
        <v>0</v>
      </c>
      <c r="Q161" s="28">
        <f>IFERROR(VLOOKUP($B161,Surp7!$A$1:$B$161,2,0),0)</f>
        <v>0</v>
      </c>
      <c r="R161" s="29">
        <f t="shared" si="8"/>
        <v>0</v>
      </c>
      <c r="S161" s="28">
        <f>IFERROR(VLOOKUP($B161,Surp8!$A$1:$B$161,2,0),0)</f>
        <v>0</v>
      </c>
      <c r="T161" s="29">
        <f t="shared" si="7"/>
        <v>0</v>
      </c>
      <c r="U161" s="29">
        <f>IFERROR(VLOOKUP(E161,Surp1!$B$1:$C$161,2,0),0)</f>
        <v>0</v>
      </c>
      <c r="V161" s="29">
        <f>IFERROR(VLOOKUP(G161,Surp2!$B$1:$C$161,2,0),0)</f>
        <v>0</v>
      </c>
      <c r="W161" s="29">
        <f>IFERROR(VLOOKUP(I161,Surp3!$B$1:$C$161,2,0),0)</f>
        <v>0</v>
      </c>
      <c r="X161" s="29">
        <f>IFERROR(VLOOKUP(K161,Surp4!$B$1:$C$161,2,0),0)</f>
        <v>0</v>
      </c>
      <c r="Y161" s="29">
        <f>IFERROR(VLOOKUP(M161,Surp5!$B$1:$C$161,2,0),0)</f>
        <v>0</v>
      </c>
      <c r="Z161" s="29">
        <f>IFERROR(VLOOKUP(O161,Surp6!$B$1:$C$161,2,0),0)</f>
        <v>0</v>
      </c>
      <c r="AA161" s="29">
        <f>IFERROR(VLOOKUP(Q161,Surp7!$B$1:$C$161,2,0),0)</f>
        <v>0</v>
      </c>
      <c r="AB161" s="29">
        <f>IFERROR(VLOOKUP(S161,Surp8!$B$1:$C$161,2,0),0)</f>
        <v>0</v>
      </c>
    </row>
    <row r="162">
      <c r="A162" s="7">
        <v>161.0</v>
      </c>
      <c r="B162" s="55"/>
      <c r="C162" s="26">
        <f t="shared" si="1"/>
        <v>0</v>
      </c>
      <c r="D162" s="27"/>
      <c r="E162" s="28">
        <f>IFERROR(VLOOKUP($B162,Surp1!$A$1:$B$161,2,0),0)</f>
        <v>0</v>
      </c>
      <c r="F162" s="29">
        <f>IFERROR(VLOOKUP(E162,Surp1!$B$1:$C$161,2,0),0)</f>
        <v>0</v>
      </c>
      <c r="G162" s="28">
        <f>IFERROR(VLOOKUP($B162,Surp2!$A$1:$B$161,2,0),0)</f>
        <v>0</v>
      </c>
      <c r="H162" s="29">
        <f t="shared" si="5"/>
        <v>0</v>
      </c>
      <c r="I162" s="28">
        <f>IFERROR(VLOOKUP($B162,Surp3!$A$1:$B$161,2,0),0)</f>
        <v>0</v>
      </c>
      <c r="J162" s="29">
        <f t="shared" si="2"/>
        <v>0</v>
      </c>
      <c r="K162" s="28">
        <f>IFERROR(VLOOKUP($B162,Surp4!$A$1:$B$161,2,0),0)</f>
        <v>0</v>
      </c>
      <c r="L162" s="29">
        <f t="shared" si="3"/>
        <v>0</v>
      </c>
      <c r="M162" s="28">
        <f>IFERROR(VLOOKUP($B162,Surp5!$A$1:$B$161,2,0),0)</f>
        <v>0</v>
      </c>
      <c r="N162" s="29">
        <f t="shared" si="4"/>
        <v>0</v>
      </c>
      <c r="O162" s="28">
        <f>IFERROR(VLOOKUP($B162,Surp6!$A$1:$B$161,2,0),0)</f>
        <v>0</v>
      </c>
      <c r="P162" s="29">
        <f t="shared" si="6"/>
        <v>0</v>
      </c>
      <c r="Q162" s="28">
        <f>IFERROR(VLOOKUP($B162,Surp7!$A$1:$B$161,2,0),0)</f>
        <v>0</v>
      </c>
      <c r="R162" s="29">
        <f t="shared" si="8"/>
        <v>0</v>
      </c>
      <c r="S162" s="28">
        <f>IFERROR(VLOOKUP($B162,Surp8!$A$1:$B$161,2,0),0)</f>
        <v>0</v>
      </c>
      <c r="T162" s="29">
        <f t="shared" si="7"/>
        <v>0</v>
      </c>
      <c r="U162" s="29">
        <f>IFERROR(VLOOKUP(E162,Surp1!$B$1:$C$161,2,0),0)</f>
        <v>0</v>
      </c>
      <c r="V162" s="29">
        <f>IFERROR(VLOOKUP(G162,Surp2!$B$1:$C$161,2,0),0)</f>
        <v>0</v>
      </c>
      <c r="W162" s="29">
        <f>IFERROR(VLOOKUP(I162,Surp3!$B$1:$C$161,2,0),0)</f>
        <v>0</v>
      </c>
      <c r="X162" s="29">
        <f>IFERROR(VLOOKUP(K162,Surp4!$B$1:$C$161,2,0),0)</f>
        <v>0</v>
      </c>
      <c r="Y162" s="29">
        <f>IFERROR(VLOOKUP(M162,Surp5!$B$1:$C$161,2,0),0)</f>
        <v>0</v>
      </c>
      <c r="Z162" s="29">
        <f>IFERROR(VLOOKUP(O162,Surp6!$B$1:$C$161,2,0),0)</f>
        <v>0</v>
      </c>
      <c r="AA162" s="29">
        <f>IFERROR(VLOOKUP(Q162,Surp7!$B$1:$C$161,2,0),0)</f>
        <v>0</v>
      </c>
      <c r="AB162" s="29">
        <f>IFERROR(VLOOKUP(S162,Surp8!$B$1:$C$161,2,0),0)</f>
        <v>0</v>
      </c>
    </row>
    <row r="163">
      <c r="A163" s="7">
        <v>162.0</v>
      </c>
      <c r="B163" s="55"/>
      <c r="C163" s="26">
        <f t="shared" si="1"/>
        <v>0</v>
      </c>
      <c r="D163" s="27"/>
      <c r="E163" s="28">
        <f>IFERROR(VLOOKUP($B163,Surp1!$A$1:$B$161,2,0),0)</f>
        <v>0</v>
      </c>
      <c r="F163" s="29">
        <f>IFERROR(VLOOKUP(E163,Surp1!$B$1:$C$161,2,0),0)</f>
        <v>0</v>
      </c>
      <c r="G163" s="28">
        <f>IFERROR(VLOOKUP($B163,Surp2!$A$1:$B$161,2,0),0)</f>
        <v>0</v>
      </c>
      <c r="H163" s="29">
        <f t="shared" si="5"/>
        <v>0</v>
      </c>
      <c r="I163" s="28">
        <f>IFERROR(VLOOKUP($B163,Surp3!$A$1:$B$161,2,0),0)</f>
        <v>0</v>
      </c>
      <c r="J163" s="29">
        <f t="shared" si="2"/>
        <v>0</v>
      </c>
      <c r="K163" s="28">
        <f>IFERROR(VLOOKUP($B163,Surp4!$A$1:$B$161,2,0),0)</f>
        <v>0</v>
      </c>
      <c r="L163" s="29">
        <f t="shared" si="3"/>
        <v>0</v>
      </c>
      <c r="M163" s="28">
        <f>IFERROR(VLOOKUP($B163,Surp5!$A$1:$B$161,2,0),0)</f>
        <v>0</v>
      </c>
      <c r="N163" s="29">
        <f t="shared" si="4"/>
        <v>0</v>
      </c>
      <c r="O163" s="28">
        <f>IFERROR(VLOOKUP($B163,Surp6!$A$1:$B$161,2,0),0)</f>
        <v>0</v>
      </c>
      <c r="P163" s="29">
        <f t="shared" si="6"/>
        <v>0</v>
      </c>
      <c r="Q163" s="28">
        <f>IFERROR(VLOOKUP($B163,Surp7!$A$1:$B$161,2,0),0)</f>
        <v>0</v>
      </c>
      <c r="R163" s="29">
        <f t="shared" si="8"/>
        <v>0</v>
      </c>
      <c r="S163" s="28">
        <f>IFERROR(VLOOKUP($B163,Surp8!$A$1:$B$161,2,0),0)</f>
        <v>0</v>
      </c>
      <c r="T163" s="29">
        <f t="shared" si="7"/>
        <v>0</v>
      </c>
      <c r="U163" s="29">
        <f>IFERROR(VLOOKUP(E163,Surp1!$B$1:$C$161,2,0),0)</f>
        <v>0</v>
      </c>
      <c r="V163" s="29">
        <f>IFERROR(VLOOKUP(G163,Surp2!$B$1:$C$161,2,0),0)</f>
        <v>0</v>
      </c>
      <c r="W163" s="29">
        <f>IFERROR(VLOOKUP(I163,Surp3!$B$1:$C$161,2,0),0)</f>
        <v>0</v>
      </c>
      <c r="X163" s="29">
        <f>IFERROR(VLOOKUP(K163,Surp4!$B$1:$C$161,2,0),0)</f>
        <v>0</v>
      </c>
      <c r="Y163" s="29">
        <f>IFERROR(VLOOKUP(M163,Surp5!$B$1:$C$161,2,0),0)</f>
        <v>0</v>
      </c>
      <c r="Z163" s="29">
        <f>IFERROR(VLOOKUP(O163,Surp6!$B$1:$C$161,2,0),0)</f>
        <v>0</v>
      </c>
      <c r="AA163" s="29">
        <f>IFERROR(VLOOKUP(Q163,Surp7!$B$1:$C$161,2,0),0)</f>
        <v>0</v>
      </c>
      <c r="AB163" s="29">
        <f>IFERROR(VLOOKUP(S163,Surp8!$B$1:$C$161,2,0),0)</f>
        <v>0</v>
      </c>
    </row>
    <row r="164">
      <c r="A164" s="7">
        <v>163.0</v>
      </c>
      <c r="B164" s="55"/>
      <c r="C164" s="26">
        <f t="shared" si="1"/>
        <v>0</v>
      </c>
      <c r="D164" s="27"/>
      <c r="E164" s="28">
        <f>IFERROR(VLOOKUP($B164,Surp1!$A$1:$B$161,2,0),0)</f>
        <v>0</v>
      </c>
      <c r="F164" s="29">
        <f>IFERROR(VLOOKUP(E164,Surp1!$B$1:$C$161,2,0),0)</f>
        <v>0</v>
      </c>
      <c r="G164" s="28">
        <f>IFERROR(VLOOKUP($B164,Surp2!$A$1:$B$161,2,0),0)</f>
        <v>0</v>
      </c>
      <c r="H164" s="29">
        <f t="shared" si="5"/>
        <v>0</v>
      </c>
      <c r="I164" s="28">
        <f>IFERROR(VLOOKUP($B164,Surp3!$A$1:$B$161,2,0),0)</f>
        <v>0</v>
      </c>
      <c r="J164" s="29">
        <f t="shared" si="2"/>
        <v>0</v>
      </c>
      <c r="K164" s="28">
        <f>IFERROR(VLOOKUP($B164,Surp4!$A$1:$B$161,2,0),0)</f>
        <v>0</v>
      </c>
      <c r="L164" s="29">
        <f t="shared" si="3"/>
        <v>0</v>
      </c>
      <c r="M164" s="28">
        <f>IFERROR(VLOOKUP($B164,Surp5!$A$1:$B$161,2,0),0)</f>
        <v>0</v>
      </c>
      <c r="N164" s="29">
        <f t="shared" si="4"/>
        <v>0</v>
      </c>
      <c r="O164" s="28">
        <f>IFERROR(VLOOKUP($B164,Surp6!$A$1:$B$161,2,0),0)</f>
        <v>0</v>
      </c>
      <c r="P164" s="29">
        <f t="shared" si="6"/>
        <v>0</v>
      </c>
      <c r="Q164" s="28">
        <f>IFERROR(VLOOKUP($B164,Surp7!$A$1:$B$161,2,0),0)</f>
        <v>0</v>
      </c>
      <c r="R164" s="29">
        <f t="shared" si="8"/>
        <v>0</v>
      </c>
      <c r="S164" s="28">
        <f>IFERROR(VLOOKUP($B164,Surp8!$A$1:$B$161,2,0),0)</f>
        <v>0</v>
      </c>
      <c r="T164" s="29">
        <f t="shared" si="7"/>
        <v>0</v>
      </c>
      <c r="U164" s="29">
        <f>IFERROR(VLOOKUP(E164,Surp1!$B$1:$C$161,2,0),0)</f>
        <v>0</v>
      </c>
      <c r="V164" s="29">
        <f>IFERROR(VLOOKUP(G164,Surp2!$B$1:$C$161,2,0),0)</f>
        <v>0</v>
      </c>
      <c r="W164" s="29">
        <f>IFERROR(VLOOKUP(I164,Surp3!$B$1:$C$161,2,0),0)</f>
        <v>0</v>
      </c>
      <c r="X164" s="29">
        <f>IFERROR(VLOOKUP(K164,Surp4!$B$1:$C$161,2,0),0)</f>
        <v>0</v>
      </c>
      <c r="Y164" s="29">
        <f>IFERROR(VLOOKUP(M164,Surp5!$B$1:$C$161,2,0),0)</f>
        <v>0</v>
      </c>
      <c r="Z164" s="29">
        <f>IFERROR(VLOOKUP(O164,Surp6!$B$1:$C$161,2,0),0)</f>
        <v>0</v>
      </c>
      <c r="AA164" s="29">
        <f>IFERROR(VLOOKUP(Q164,Surp7!$B$1:$C$161,2,0),0)</f>
        <v>0</v>
      </c>
      <c r="AB164" s="29">
        <f>IFERROR(VLOOKUP(S164,Surp8!$B$1:$C$161,2,0),0)</f>
        <v>0</v>
      </c>
    </row>
    <row r="165">
      <c r="A165" s="7">
        <v>164.0</v>
      </c>
      <c r="B165" s="55"/>
      <c r="C165" s="26">
        <f t="shared" si="1"/>
        <v>0</v>
      </c>
      <c r="D165" s="27"/>
      <c r="E165" s="28">
        <f>IFERROR(VLOOKUP($B165,Surp1!$A$1:$B$161,2,0),0)</f>
        <v>0</v>
      </c>
      <c r="F165" s="29">
        <f>IFERROR(VLOOKUP(E165,Surp1!$B$1:$C$161,2,0),0)</f>
        <v>0</v>
      </c>
      <c r="G165" s="28">
        <f>IFERROR(VLOOKUP($B165,Surp2!$A$1:$B$161,2,0),0)</f>
        <v>0</v>
      </c>
      <c r="H165" s="29">
        <f t="shared" si="5"/>
        <v>0</v>
      </c>
      <c r="I165" s="28">
        <f>IFERROR(VLOOKUP($B165,Surp3!$A$1:$B$161,2,0),0)</f>
        <v>0</v>
      </c>
      <c r="J165" s="29">
        <f t="shared" si="2"/>
        <v>0</v>
      </c>
      <c r="K165" s="28">
        <f>IFERROR(VLOOKUP($B165,Surp4!$A$1:$B$161,2,0),0)</f>
        <v>0</v>
      </c>
      <c r="L165" s="29">
        <f t="shared" si="3"/>
        <v>0</v>
      </c>
      <c r="M165" s="28">
        <f>IFERROR(VLOOKUP($B165,Surp5!$A$1:$B$161,2,0),0)</f>
        <v>0</v>
      </c>
      <c r="N165" s="29">
        <f t="shared" si="4"/>
        <v>0</v>
      </c>
      <c r="O165" s="28">
        <f>IFERROR(VLOOKUP($B165,Surp6!$A$1:$B$161,2,0),0)</f>
        <v>0</v>
      </c>
      <c r="P165" s="29">
        <f t="shared" si="6"/>
        <v>0</v>
      </c>
      <c r="Q165" s="28">
        <f>IFERROR(VLOOKUP($B165,Surp7!$A$1:$B$161,2,0),0)</f>
        <v>0</v>
      </c>
      <c r="R165" s="29">
        <f t="shared" si="8"/>
        <v>0</v>
      </c>
      <c r="S165" s="28">
        <f>IFERROR(VLOOKUP($B165,Surp8!$A$1:$B$161,2,0),0)</f>
        <v>0</v>
      </c>
      <c r="T165" s="29">
        <f t="shared" si="7"/>
        <v>0</v>
      </c>
      <c r="U165" s="29">
        <f>IFERROR(VLOOKUP(E165,Surp1!$B$1:$C$161,2,0),0)</f>
        <v>0</v>
      </c>
      <c r="V165" s="29">
        <f>IFERROR(VLOOKUP(G165,Surp2!$B$1:$C$161,2,0),0)</f>
        <v>0</v>
      </c>
      <c r="W165" s="29">
        <f>IFERROR(VLOOKUP(I165,Surp3!$B$1:$C$161,2,0),0)</f>
        <v>0</v>
      </c>
      <c r="X165" s="29">
        <f>IFERROR(VLOOKUP(K165,Surp4!$B$1:$C$161,2,0),0)</f>
        <v>0</v>
      </c>
      <c r="Y165" s="29">
        <f>IFERROR(VLOOKUP(M165,Surp5!$B$1:$C$161,2,0),0)</f>
        <v>0</v>
      </c>
      <c r="Z165" s="29">
        <f>IFERROR(VLOOKUP(O165,Surp6!$B$1:$C$161,2,0),0)</f>
        <v>0</v>
      </c>
      <c r="AA165" s="29">
        <f>IFERROR(VLOOKUP(Q165,Surp7!$B$1:$C$161,2,0),0)</f>
        <v>0</v>
      </c>
      <c r="AB165" s="29">
        <f>IFERROR(VLOOKUP(S165,Surp8!$B$1:$C$161,2,0),0)</f>
        <v>0</v>
      </c>
    </row>
    <row r="166">
      <c r="A166" s="7">
        <v>165.0</v>
      </c>
      <c r="B166" s="55"/>
      <c r="C166" s="26">
        <f t="shared" si="1"/>
        <v>0</v>
      </c>
      <c r="D166" s="27"/>
      <c r="E166" s="28">
        <f>IFERROR(VLOOKUP($B166,Surp1!$A$1:$B$161,2,0),0)</f>
        <v>0</v>
      </c>
      <c r="F166" s="29">
        <f>IFERROR(VLOOKUP(E166,Surp1!$B$1:$C$161,2,0),0)</f>
        <v>0</v>
      </c>
      <c r="G166" s="28">
        <f>IFERROR(VLOOKUP($B166,Surp2!$A$1:$B$161,2,0),0)</f>
        <v>0</v>
      </c>
      <c r="H166" s="29">
        <f t="shared" si="5"/>
        <v>0</v>
      </c>
      <c r="I166" s="28">
        <f>IFERROR(VLOOKUP($B166,Surp3!$A$1:$B$161,2,0),0)</f>
        <v>0</v>
      </c>
      <c r="J166" s="29">
        <f t="shared" si="2"/>
        <v>0</v>
      </c>
      <c r="K166" s="28">
        <f>IFERROR(VLOOKUP($B166,Surp4!$A$1:$B$161,2,0),0)</f>
        <v>0</v>
      </c>
      <c r="L166" s="29">
        <f t="shared" si="3"/>
        <v>0</v>
      </c>
      <c r="M166" s="28">
        <f>IFERROR(VLOOKUP($B166,Surp5!$A$1:$B$161,2,0),0)</f>
        <v>0</v>
      </c>
      <c r="N166" s="29">
        <f t="shared" si="4"/>
        <v>0</v>
      </c>
      <c r="O166" s="28">
        <f>IFERROR(VLOOKUP($B166,Surp6!$A$1:$B$161,2,0),0)</f>
        <v>0</v>
      </c>
      <c r="P166" s="29">
        <f t="shared" si="6"/>
        <v>0</v>
      </c>
      <c r="Q166" s="28">
        <f>IFERROR(VLOOKUP($B166,Surp7!$A$1:$B$161,2,0),0)</f>
        <v>0</v>
      </c>
      <c r="R166" s="29">
        <f t="shared" si="8"/>
        <v>0</v>
      </c>
      <c r="S166" s="28">
        <f>IFERROR(VLOOKUP($B166,Surp8!$A$1:$B$161,2,0),0)</f>
        <v>0</v>
      </c>
      <c r="T166" s="29">
        <f t="shared" si="7"/>
        <v>0</v>
      </c>
      <c r="U166" s="29">
        <f>IFERROR(VLOOKUP(E166,Surp1!$B$1:$C$161,2,0),0)</f>
        <v>0</v>
      </c>
      <c r="V166" s="29">
        <f>IFERROR(VLOOKUP(G166,Surp2!$B$1:$C$161,2,0),0)</f>
        <v>0</v>
      </c>
      <c r="W166" s="29">
        <f>IFERROR(VLOOKUP(I166,Surp3!$B$1:$C$161,2,0),0)</f>
        <v>0</v>
      </c>
      <c r="X166" s="29">
        <f>IFERROR(VLOOKUP(K166,Surp4!$B$1:$C$161,2,0),0)</f>
        <v>0</v>
      </c>
      <c r="Y166" s="29">
        <f>IFERROR(VLOOKUP(M166,Surp5!$B$1:$C$161,2,0),0)</f>
        <v>0</v>
      </c>
      <c r="Z166" s="29">
        <f>IFERROR(VLOOKUP(O166,Surp6!$B$1:$C$161,2,0),0)</f>
        <v>0</v>
      </c>
      <c r="AA166" s="29">
        <f>IFERROR(VLOOKUP(Q166,Surp7!$B$1:$C$161,2,0),0)</f>
        <v>0</v>
      </c>
      <c r="AB166" s="29">
        <f>IFERROR(VLOOKUP(S166,Surp8!$B$1:$C$161,2,0),0)</f>
        <v>0</v>
      </c>
    </row>
    <row r="167">
      <c r="A167" s="7">
        <v>166.0</v>
      </c>
      <c r="B167" s="55"/>
      <c r="C167" s="26">
        <f t="shared" si="1"/>
        <v>0</v>
      </c>
      <c r="D167" s="27"/>
      <c r="E167" s="28">
        <f>IFERROR(VLOOKUP($B167,Surp1!$A$1:$B$161,2,0),0)</f>
        <v>0</v>
      </c>
      <c r="F167" s="29">
        <f>IFERROR(VLOOKUP(E167,Surp1!$B$1:$C$161,2,0),0)</f>
        <v>0</v>
      </c>
      <c r="G167" s="28">
        <f>IFERROR(VLOOKUP($B167,Surp2!$A$1:$B$161,2,0),0)</f>
        <v>0</v>
      </c>
      <c r="H167" s="29">
        <f t="shared" si="5"/>
        <v>0</v>
      </c>
      <c r="I167" s="28">
        <f>IFERROR(VLOOKUP($B167,Surp3!$A$1:$B$161,2,0),0)</f>
        <v>0</v>
      </c>
      <c r="J167" s="29">
        <f t="shared" si="2"/>
        <v>0</v>
      </c>
      <c r="K167" s="28">
        <f>IFERROR(VLOOKUP($B167,Surp4!$A$1:$B$161,2,0),0)</f>
        <v>0</v>
      </c>
      <c r="L167" s="29">
        <f t="shared" si="3"/>
        <v>0</v>
      </c>
      <c r="M167" s="28">
        <f>IFERROR(VLOOKUP($B167,Surp5!$A$1:$B$161,2,0),0)</f>
        <v>0</v>
      </c>
      <c r="N167" s="29">
        <f t="shared" si="4"/>
        <v>0</v>
      </c>
      <c r="O167" s="28">
        <f>IFERROR(VLOOKUP($B167,Surp6!$A$1:$B$161,2,0),0)</f>
        <v>0</v>
      </c>
      <c r="P167" s="29">
        <f t="shared" si="6"/>
        <v>0</v>
      </c>
      <c r="Q167" s="28">
        <f>IFERROR(VLOOKUP($B167,Surp7!$A$1:$B$161,2,0),0)</f>
        <v>0</v>
      </c>
      <c r="R167" s="29">
        <f t="shared" si="8"/>
        <v>0</v>
      </c>
      <c r="S167" s="28">
        <f>IFERROR(VLOOKUP($B167,Surp8!$A$1:$B$161,2,0),0)</f>
        <v>0</v>
      </c>
      <c r="T167" s="29">
        <f t="shared" si="7"/>
        <v>0</v>
      </c>
      <c r="U167" s="29">
        <f>IFERROR(VLOOKUP(E167,Surp1!$B$1:$C$161,2,0),0)</f>
        <v>0</v>
      </c>
      <c r="V167" s="29">
        <f>IFERROR(VLOOKUP(G167,Surp2!$B$1:$C$161,2,0),0)</f>
        <v>0</v>
      </c>
      <c r="W167" s="29">
        <f>IFERROR(VLOOKUP(I167,Surp3!$B$1:$C$161,2,0),0)</f>
        <v>0</v>
      </c>
      <c r="X167" s="29">
        <f>IFERROR(VLOOKUP(K167,Surp4!$B$1:$C$161,2,0),0)</f>
        <v>0</v>
      </c>
      <c r="Y167" s="29">
        <f>IFERROR(VLOOKUP(M167,Surp5!$B$1:$C$161,2,0),0)</f>
        <v>0</v>
      </c>
      <c r="Z167" s="29">
        <f>IFERROR(VLOOKUP(O167,Surp6!$B$1:$C$161,2,0),0)</f>
        <v>0</v>
      </c>
      <c r="AA167" s="29">
        <f>IFERROR(VLOOKUP(Q167,Surp7!$B$1:$C$161,2,0),0)</f>
        <v>0</v>
      </c>
      <c r="AB167" s="29">
        <f>IFERROR(VLOOKUP(S167,Surp8!$B$1:$C$161,2,0),0)</f>
        <v>0</v>
      </c>
    </row>
    <row r="168">
      <c r="A168" s="7">
        <v>167.0</v>
      </c>
      <c r="B168" s="55"/>
      <c r="C168" s="26">
        <f t="shared" si="1"/>
        <v>0</v>
      </c>
      <c r="D168" s="27"/>
      <c r="E168" s="28">
        <f>IFERROR(VLOOKUP($B168,Surp1!$A$1:$B$161,2,0),0)</f>
        <v>0</v>
      </c>
      <c r="F168" s="29">
        <f>IFERROR(VLOOKUP(E168,Surp1!$B$1:$C$161,2,0),0)</f>
        <v>0</v>
      </c>
      <c r="G168" s="28">
        <f>IFERROR(VLOOKUP($B168,Surp2!$A$1:$B$161,2,0),0)</f>
        <v>0</v>
      </c>
      <c r="H168" s="29">
        <f t="shared" si="5"/>
        <v>0</v>
      </c>
      <c r="I168" s="28">
        <f>IFERROR(VLOOKUP($B168,Surp3!$A$1:$B$161,2,0),0)</f>
        <v>0</v>
      </c>
      <c r="J168" s="29">
        <f t="shared" si="2"/>
        <v>0</v>
      </c>
      <c r="K168" s="28">
        <f>IFERROR(VLOOKUP($B168,Surp4!$A$1:$B$161,2,0),0)</f>
        <v>0</v>
      </c>
      <c r="L168" s="29">
        <f t="shared" si="3"/>
        <v>0</v>
      </c>
      <c r="M168" s="28">
        <f>IFERROR(VLOOKUP($B168,Surp5!$A$1:$B$161,2,0),0)</f>
        <v>0</v>
      </c>
      <c r="N168" s="29">
        <f t="shared" si="4"/>
        <v>0</v>
      </c>
      <c r="O168" s="28">
        <f>IFERROR(VLOOKUP($B168,Surp6!$A$1:$B$161,2,0),0)</f>
        <v>0</v>
      </c>
      <c r="P168" s="29">
        <f t="shared" si="6"/>
        <v>0</v>
      </c>
      <c r="Q168" s="28">
        <f>IFERROR(VLOOKUP($B168,Surp7!$A$1:$B$161,2,0),0)</f>
        <v>0</v>
      </c>
      <c r="R168" s="29">
        <f t="shared" si="8"/>
        <v>0</v>
      </c>
      <c r="S168" s="28">
        <f>IFERROR(VLOOKUP($B168,Surp8!$A$1:$B$161,2,0),0)</f>
        <v>0</v>
      </c>
      <c r="T168" s="29">
        <f t="shared" si="7"/>
        <v>0</v>
      </c>
      <c r="U168" s="29">
        <f>IFERROR(VLOOKUP(E168,Surp1!$B$1:$C$161,2,0),0)</f>
        <v>0</v>
      </c>
      <c r="V168" s="29">
        <f>IFERROR(VLOOKUP(G168,Surp2!$B$1:$C$161,2,0),0)</f>
        <v>0</v>
      </c>
      <c r="W168" s="29">
        <f>IFERROR(VLOOKUP(I168,Surp3!$B$1:$C$161,2,0),0)</f>
        <v>0</v>
      </c>
      <c r="X168" s="29">
        <f>IFERROR(VLOOKUP(K168,Surp4!$B$1:$C$161,2,0),0)</f>
        <v>0</v>
      </c>
      <c r="Y168" s="29">
        <f>IFERROR(VLOOKUP(M168,Surp5!$B$1:$C$161,2,0),0)</f>
        <v>0</v>
      </c>
      <c r="Z168" s="29">
        <f>IFERROR(VLOOKUP(O168,Surp6!$B$1:$C$161,2,0),0)</f>
        <v>0</v>
      </c>
      <c r="AA168" s="29">
        <f>IFERROR(VLOOKUP(Q168,Surp7!$B$1:$C$161,2,0),0)</f>
        <v>0</v>
      </c>
      <c r="AB168" s="29">
        <f>IFERROR(VLOOKUP(S168,Surp8!$B$1:$C$161,2,0),0)</f>
        <v>0</v>
      </c>
    </row>
    <row r="169">
      <c r="A169" s="7">
        <v>168.0</v>
      </c>
      <c r="B169" s="55"/>
      <c r="C169" s="26">
        <f t="shared" si="1"/>
        <v>0</v>
      </c>
      <c r="D169" s="27"/>
      <c r="E169" s="28">
        <f>IFERROR(VLOOKUP($B169,Surp1!$A$1:$B$161,2,0),0)</f>
        <v>0</v>
      </c>
      <c r="F169" s="29">
        <f>IFERROR(VLOOKUP(E169,Surp1!$B$1:$C$161,2,0),0)</f>
        <v>0</v>
      </c>
      <c r="G169" s="28">
        <f>IFERROR(VLOOKUP($B169,Surp2!$A$1:$B$161,2,0),0)</f>
        <v>0</v>
      </c>
      <c r="H169" s="29">
        <f t="shared" si="5"/>
        <v>0</v>
      </c>
      <c r="I169" s="28">
        <f>IFERROR(VLOOKUP($B169,Surp3!$A$1:$B$161,2,0),0)</f>
        <v>0</v>
      </c>
      <c r="J169" s="29">
        <f t="shared" si="2"/>
        <v>0</v>
      </c>
      <c r="K169" s="28">
        <f>IFERROR(VLOOKUP($B169,Surp4!$A$1:$B$161,2,0),0)</f>
        <v>0</v>
      </c>
      <c r="L169" s="29">
        <f t="shared" si="3"/>
        <v>0</v>
      </c>
      <c r="M169" s="28">
        <f>IFERROR(VLOOKUP($B169,Surp5!$A$1:$B$161,2,0),0)</f>
        <v>0</v>
      </c>
      <c r="N169" s="29">
        <f t="shared" si="4"/>
        <v>0</v>
      </c>
      <c r="O169" s="28">
        <f>IFERROR(VLOOKUP($B169,Surp6!$A$1:$B$161,2,0),0)</f>
        <v>0</v>
      </c>
      <c r="P169" s="29">
        <f t="shared" si="6"/>
        <v>0</v>
      </c>
      <c r="Q169" s="28">
        <f>IFERROR(VLOOKUP($B169,Surp7!$A$1:$B$161,2,0),0)</f>
        <v>0</v>
      </c>
      <c r="R169" s="29">
        <f t="shared" si="8"/>
        <v>0</v>
      </c>
      <c r="S169" s="28">
        <f>IFERROR(VLOOKUP($B169,Surp8!$A$1:$B$161,2,0),0)</f>
        <v>0</v>
      </c>
      <c r="T169" s="29">
        <f t="shared" si="7"/>
        <v>0</v>
      </c>
      <c r="U169" s="29">
        <f>IFERROR(VLOOKUP(E169,Surp1!$B$1:$C$161,2,0),0)</f>
        <v>0</v>
      </c>
      <c r="V169" s="29">
        <f>IFERROR(VLOOKUP(G169,Surp2!$B$1:$C$161,2,0),0)</f>
        <v>0</v>
      </c>
      <c r="W169" s="29">
        <f>IFERROR(VLOOKUP(I169,Surp3!$B$1:$C$161,2,0),0)</f>
        <v>0</v>
      </c>
      <c r="X169" s="29">
        <f>IFERROR(VLOOKUP(K169,Surp4!$B$1:$C$161,2,0),0)</f>
        <v>0</v>
      </c>
      <c r="Y169" s="29">
        <f>IFERROR(VLOOKUP(M169,Surp5!$B$1:$C$161,2,0),0)</f>
        <v>0</v>
      </c>
      <c r="Z169" s="29">
        <f>IFERROR(VLOOKUP(O169,Surp6!$B$1:$C$161,2,0),0)</f>
        <v>0</v>
      </c>
      <c r="AA169" s="29">
        <f>IFERROR(VLOOKUP(Q169,Surp7!$B$1:$C$161,2,0),0)</f>
        <v>0</v>
      </c>
      <c r="AB169" s="29">
        <f>IFERROR(VLOOKUP(S169,Surp8!$B$1:$C$161,2,0),0)</f>
        <v>0</v>
      </c>
    </row>
    <row r="170">
      <c r="A170" s="7">
        <v>169.0</v>
      </c>
      <c r="B170" s="55"/>
      <c r="C170" s="26">
        <f t="shared" si="1"/>
        <v>0</v>
      </c>
      <c r="D170" s="27"/>
      <c r="E170" s="28">
        <f>IFERROR(VLOOKUP($B170,Surp1!$A$1:$B$161,2,0),0)</f>
        <v>0</v>
      </c>
      <c r="F170" s="29">
        <f>IFERROR(VLOOKUP(E170,Surp1!$B$1:$C$161,2,0),0)</f>
        <v>0</v>
      </c>
      <c r="G170" s="28">
        <f>IFERROR(VLOOKUP($B170,Surp2!$A$1:$B$161,2,0),0)</f>
        <v>0</v>
      </c>
      <c r="H170" s="29">
        <f t="shared" si="5"/>
        <v>0</v>
      </c>
      <c r="I170" s="28">
        <f>IFERROR(VLOOKUP($B170,Surp3!$A$1:$B$161,2,0),0)</f>
        <v>0</v>
      </c>
      <c r="J170" s="29">
        <f t="shared" si="2"/>
        <v>0</v>
      </c>
      <c r="K170" s="28">
        <f>IFERROR(VLOOKUP($B170,Surp4!$A$1:$B$161,2,0),0)</f>
        <v>0</v>
      </c>
      <c r="L170" s="29">
        <f t="shared" si="3"/>
        <v>0</v>
      </c>
      <c r="M170" s="28">
        <f>IFERROR(VLOOKUP($B170,Surp5!$A$1:$B$161,2,0),0)</f>
        <v>0</v>
      </c>
      <c r="N170" s="29">
        <f t="shared" si="4"/>
        <v>0</v>
      </c>
      <c r="O170" s="28">
        <f>IFERROR(VLOOKUP($B170,Surp6!$A$1:$B$161,2,0),0)</f>
        <v>0</v>
      </c>
      <c r="P170" s="29">
        <f t="shared" si="6"/>
        <v>0</v>
      </c>
      <c r="Q170" s="28">
        <f>IFERROR(VLOOKUP($B170,Surp7!$A$1:$B$161,2,0),0)</f>
        <v>0</v>
      </c>
      <c r="R170" s="29">
        <f t="shared" si="8"/>
        <v>0</v>
      </c>
      <c r="S170" s="28">
        <f>IFERROR(VLOOKUP($B170,Surp8!$A$1:$B$161,2,0),0)</f>
        <v>0</v>
      </c>
      <c r="T170" s="29">
        <f t="shared" si="7"/>
        <v>0</v>
      </c>
      <c r="U170" s="29">
        <f>IFERROR(VLOOKUP(E170,Surp1!$B$1:$C$161,2,0),0)</f>
        <v>0</v>
      </c>
      <c r="V170" s="29">
        <f>IFERROR(VLOOKUP(G170,Surp2!$B$1:$C$161,2,0),0)</f>
        <v>0</v>
      </c>
      <c r="W170" s="29">
        <f>IFERROR(VLOOKUP(I170,Surp3!$B$1:$C$161,2,0),0)</f>
        <v>0</v>
      </c>
      <c r="X170" s="29">
        <f>IFERROR(VLOOKUP(K170,Surp4!$B$1:$C$161,2,0),0)</f>
        <v>0</v>
      </c>
      <c r="Y170" s="29">
        <f>IFERROR(VLOOKUP(M170,Surp5!$B$1:$C$161,2,0),0)</f>
        <v>0</v>
      </c>
      <c r="Z170" s="29">
        <f>IFERROR(VLOOKUP(O170,Surp6!$B$1:$C$161,2,0),0)</f>
        <v>0</v>
      </c>
      <c r="AA170" s="29">
        <f>IFERROR(VLOOKUP(Q170,Surp7!$B$1:$C$161,2,0),0)</f>
        <v>0</v>
      </c>
      <c r="AB170" s="29">
        <f>IFERROR(VLOOKUP(S170,Surp8!$B$1:$C$161,2,0),0)</f>
        <v>0</v>
      </c>
    </row>
    <row r="171">
      <c r="A171" s="7">
        <v>170.0</v>
      </c>
      <c r="B171" s="55"/>
      <c r="C171" s="26">
        <f t="shared" si="1"/>
        <v>0</v>
      </c>
      <c r="D171" s="27"/>
      <c r="E171" s="28">
        <f>IFERROR(VLOOKUP($B171,Surp1!$A$1:$B$161,2,0),0)</f>
        <v>0</v>
      </c>
      <c r="F171" s="29">
        <f>IFERROR(VLOOKUP(E171,Surp1!$B$1:$C$161,2,0),0)</f>
        <v>0</v>
      </c>
      <c r="G171" s="28">
        <f>IFERROR(VLOOKUP($B171,Surp2!$A$1:$B$161,2,0),0)</f>
        <v>0</v>
      </c>
      <c r="H171" s="29">
        <f t="shared" si="5"/>
        <v>0</v>
      </c>
      <c r="I171" s="28">
        <f>IFERROR(VLOOKUP($B171,Surp3!$A$1:$B$161,2,0),0)</f>
        <v>0</v>
      </c>
      <c r="J171" s="29">
        <f t="shared" si="2"/>
        <v>0</v>
      </c>
      <c r="K171" s="28">
        <f>IFERROR(VLOOKUP($B171,Surp4!$A$1:$B$161,2,0),0)</f>
        <v>0</v>
      </c>
      <c r="L171" s="29">
        <f t="shared" si="3"/>
        <v>0</v>
      </c>
      <c r="M171" s="28">
        <f>IFERROR(VLOOKUP($B171,Surp5!$A$1:$B$161,2,0),0)</f>
        <v>0</v>
      </c>
      <c r="N171" s="29">
        <f t="shared" si="4"/>
        <v>0</v>
      </c>
      <c r="O171" s="28">
        <f>IFERROR(VLOOKUP($B171,Surp6!$A$1:$B$161,2,0),0)</f>
        <v>0</v>
      </c>
      <c r="P171" s="29">
        <f t="shared" si="6"/>
        <v>0</v>
      </c>
      <c r="Q171" s="28">
        <f>IFERROR(VLOOKUP($B171,Surp7!$A$1:$B$161,2,0),0)</f>
        <v>0</v>
      </c>
      <c r="R171" s="29">
        <f t="shared" si="8"/>
        <v>0</v>
      </c>
      <c r="S171" s="28">
        <f>IFERROR(VLOOKUP($B171,Surp8!$A$1:$B$161,2,0),0)</f>
        <v>0</v>
      </c>
      <c r="T171" s="29">
        <f t="shared" si="7"/>
        <v>0</v>
      </c>
      <c r="U171" s="29">
        <f>IFERROR(VLOOKUP(E171,Surp1!$B$1:$C$161,2,0),0)</f>
        <v>0</v>
      </c>
      <c r="V171" s="29">
        <f>IFERROR(VLOOKUP(G171,Surp2!$B$1:$C$161,2,0),0)</f>
        <v>0</v>
      </c>
      <c r="W171" s="29">
        <f>IFERROR(VLOOKUP(I171,Surp3!$B$1:$C$161,2,0),0)</f>
        <v>0</v>
      </c>
      <c r="X171" s="29">
        <f>IFERROR(VLOOKUP(K171,Surp4!$B$1:$C$161,2,0),0)</f>
        <v>0</v>
      </c>
      <c r="Y171" s="29">
        <f>IFERROR(VLOOKUP(M171,Surp5!$B$1:$C$161,2,0),0)</f>
        <v>0</v>
      </c>
      <c r="Z171" s="29">
        <f>IFERROR(VLOOKUP(O171,Surp6!$B$1:$C$161,2,0),0)</f>
        <v>0</v>
      </c>
      <c r="AA171" s="29">
        <f>IFERROR(VLOOKUP(Q171,Surp7!$B$1:$C$161,2,0),0)</f>
        <v>0</v>
      </c>
      <c r="AB171" s="29">
        <f>IFERROR(VLOOKUP(S171,Surp8!$B$1:$C$161,2,0),0)</f>
        <v>0</v>
      </c>
    </row>
    <row r="172">
      <c r="A172" s="7">
        <v>171.0</v>
      </c>
      <c r="B172" s="55"/>
      <c r="C172" s="26">
        <f t="shared" si="1"/>
        <v>0</v>
      </c>
      <c r="D172" s="27"/>
      <c r="E172" s="28">
        <f>IFERROR(VLOOKUP($B172,Surp1!$A$1:$B$161,2,0),0)</f>
        <v>0</v>
      </c>
      <c r="F172" s="29">
        <f>IFERROR(VLOOKUP(E172,Surp1!$B$1:$C$161,2,0),0)</f>
        <v>0</v>
      </c>
      <c r="G172" s="28">
        <f>IFERROR(VLOOKUP($B172,Surp2!$A$1:$B$161,2,0),0)</f>
        <v>0</v>
      </c>
      <c r="H172" s="29">
        <f t="shared" si="5"/>
        <v>0</v>
      </c>
      <c r="I172" s="28">
        <f>IFERROR(VLOOKUP($B172,Surp3!$A$1:$B$161,2,0),0)</f>
        <v>0</v>
      </c>
      <c r="J172" s="29">
        <f t="shared" si="2"/>
        <v>0</v>
      </c>
      <c r="K172" s="28">
        <f>IFERROR(VLOOKUP($B172,Surp4!$A$1:$B$161,2,0),0)</f>
        <v>0</v>
      </c>
      <c r="L172" s="29">
        <f t="shared" si="3"/>
        <v>0</v>
      </c>
      <c r="M172" s="28">
        <f>IFERROR(VLOOKUP($B172,Surp5!$A$1:$B$161,2,0),0)</f>
        <v>0</v>
      </c>
      <c r="N172" s="29">
        <f t="shared" si="4"/>
        <v>0</v>
      </c>
      <c r="O172" s="28">
        <f>IFERROR(VLOOKUP($B172,Surp6!$A$1:$B$161,2,0),0)</f>
        <v>0</v>
      </c>
      <c r="P172" s="29">
        <f t="shared" si="6"/>
        <v>0</v>
      </c>
      <c r="Q172" s="28">
        <f>IFERROR(VLOOKUP($B172,Surp7!$A$1:$B$161,2,0),0)</f>
        <v>0</v>
      </c>
      <c r="R172" s="29">
        <f t="shared" si="8"/>
        <v>0</v>
      </c>
      <c r="S172" s="28">
        <f>IFERROR(VLOOKUP($B172,Surp8!$A$1:$B$161,2,0),0)</f>
        <v>0</v>
      </c>
      <c r="T172" s="29">
        <f t="shared" si="7"/>
        <v>0</v>
      </c>
      <c r="U172" s="29">
        <f>IFERROR(VLOOKUP(E172,Surp1!$B$1:$C$161,2,0),0)</f>
        <v>0</v>
      </c>
      <c r="V172" s="29">
        <f>IFERROR(VLOOKUP(G172,Surp2!$B$1:$C$161,2,0),0)</f>
        <v>0</v>
      </c>
      <c r="W172" s="29">
        <f>IFERROR(VLOOKUP(I172,Surp3!$B$1:$C$161,2,0),0)</f>
        <v>0</v>
      </c>
      <c r="X172" s="29">
        <f>IFERROR(VLOOKUP(K172,Surp4!$B$1:$C$161,2,0),0)</f>
        <v>0</v>
      </c>
      <c r="Y172" s="29">
        <f>IFERROR(VLOOKUP(M172,Surp5!$B$1:$C$161,2,0),0)</f>
        <v>0</v>
      </c>
      <c r="Z172" s="29">
        <f>IFERROR(VLOOKUP(O172,Surp6!$B$1:$C$161,2,0),0)</f>
        <v>0</v>
      </c>
      <c r="AA172" s="29">
        <f>IFERROR(VLOOKUP(Q172,Surp7!$B$1:$C$161,2,0),0)</f>
        <v>0</v>
      </c>
      <c r="AB172" s="29">
        <f>IFERROR(VLOOKUP(S172,Surp8!$B$1:$C$161,2,0),0)</f>
        <v>0</v>
      </c>
    </row>
    <row r="173">
      <c r="A173" s="7">
        <v>172.0</v>
      </c>
      <c r="B173" s="55"/>
      <c r="C173" s="26">
        <f t="shared" si="1"/>
        <v>0</v>
      </c>
      <c r="D173" s="27"/>
      <c r="E173" s="28">
        <f>IFERROR(VLOOKUP($B173,Surp1!$A$1:$B$161,2,0),0)</f>
        <v>0</v>
      </c>
      <c r="F173" s="29">
        <f>IFERROR(VLOOKUP(E173,Surp1!$B$1:$C$161,2,0),0)</f>
        <v>0</v>
      </c>
      <c r="G173" s="28">
        <f>IFERROR(VLOOKUP($B173,Surp2!$A$1:$B$161,2,0),0)</f>
        <v>0</v>
      </c>
      <c r="H173" s="29">
        <f t="shared" si="5"/>
        <v>0</v>
      </c>
      <c r="I173" s="28">
        <f>IFERROR(VLOOKUP($B173,Surp3!$A$1:$B$161,2,0),0)</f>
        <v>0</v>
      </c>
      <c r="J173" s="29">
        <f t="shared" si="2"/>
        <v>0</v>
      </c>
      <c r="K173" s="28">
        <f>IFERROR(VLOOKUP($B173,Surp4!$A$1:$B$161,2,0),0)</f>
        <v>0</v>
      </c>
      <c r="L173" s="29">
        <f t="shared" si="3"/>
        <v>0</v>
      </c>
      <c r="M173" s="28">
        <f>IFERROR(VLOOKUP($B173,Surp5!$A$1:$B$161,2,0),0)</f>
        <v>0</v>
      </c>
      <c r="N173" s="29">
        <f t="shared" si="4"/>
        <v>0</v>
      </c>
      <c r="O173" s="28">
        <f>IFERROR(VLOOKUP($B173,Surp6!$A$1:$B$161,2,0),0)</f>
        <v>0</v>
      </c>
      <c r="P173" s="29">
        <f t="shared" si="6"/>
        <v>0</v>
      </c>
      <c r="Q173" s="28">
        <f>IFERROR(VLOOKUP($B173,Surp7!$A$1:$B$161,2,0),0)</f>
        <v>0</v>
      </c>
      <c r="R173" s="29">
        <f t="shared" si="8"/>
        <v>0</v>
      </c>
      <c r="S173" s="28">
        <f>IFERROR(VLOOKUP($B173,Surp8!$A$1:$B$161,2,0),0)</f>
        <v>0</v>
      </c>
      <c r="T173" s="29">
        <f t="shared" si="7"/>
        <v>0</v>
      </c>
      <c r="U173" s="29">
        <f>IFERROR(VLOOKUP(E173,Surp1!$B$1:$C$161,2,0),0)</f>
        <v>0</v>
      </c>
      <c r="V173" s="29">
        <f>IFERROR(VLOOKUP(G173,Surp2!$B$1:$C$161,2,0),0)</f>
        <v>0</v>
      </c>
      <c r="W173" s="29">
        <f>IFERROR(VLOOKUP(I173,Surp3!$B$1:$C$161,2,0),0)</f>
        <v>0</v>
      </c>
      <c r="X173" s="29">
        <f>IFERROR(VLOOKUP(K173,Surp4!$B$1:$C$161,2,0),0)</f>
        <v>0</v>
      </c>
      <c r="Y173" s="29">
        <f>IFERROR(VLOOKUP(M173,Surp5!$B$1:$C$161,2,0),0)</f>
        <v>0</v>
      </c>
      <c r="Z173" s="29">
        <f>IFERROR(VLOOKUP(O173,Surp6!$B$1:$C$161,2,0),0)</f>
        <v>0</v>
      </c>
      <c r="AA173" s="29">
        <f>IFERROR(VLOOKUP(Q173,Surp7!$B$1:$C$161,2,0),0)</f>
        <v>0</v>
      </c>
      <c r="AB173" s="29">
        <f>IFERROR(VLOOKUP(S173,Surp8!$B$1:$C$161,2,0),0)</f>
        <v>0</v>
      </c>
    </row>
    <row r="174">
      <c r="A174" s="7">
        <v>173.0</v>
      </c>
      <c r="B174" s="55"/>
      <c r="C174" s="26">
        <f t="shared" si="1"/>
        <v>0</v>
      </c>
      <c r="D174" s="27"/>
      <c r="E174" s="28">
        <f>IFERROR(VLOOKUP($B174,Surp1!$A$1:$B$161,2,0),0)</f>
        <v>0</v>
      </c>
      <c r="F174" s="29">
        <f>IFERROR(VLOOKUP(E174,Surp1!$B$1:$C$161,2,0),0)</f>
        <v>0</v>
      </c>
      <c r="G174" s="28">
        <f>IFERROR(VLOOKUP($B174,Surp2!$A$1:$B$161,2,0),0)</f>
        <v>0</v>
      </c>
      <c r="H174" s="29">
        <f t="shared" si="5"/>
        <v>0</v>
      </c>
      <c r="I174" s="28">
        <f>IFERROR(VLOOKUP($B174,Surp3!$A$1:$B$161,2,0),0)</f>
        <v>0</v>
      </c>
      <c r="J174" s="29">
        <f t="shared" si="2"/>
        <v>0</v>
      </c>
      <c r="K174" s="28">
        <f>IFERROR(VLOOKUP($B174,Surp4!$A$1:$B$161,2,0),0)</f>
        <v>0</v>
      </c>
      <c r="L174" s="29">
        <f t="shared" si="3"/>
        <v>0</v>
      </c>
      <c r="M174" s="28">
        <f>IFERROR(VLOOKUP($B174,Surp5!$A$1:$B$161,2,0),0)</f>
        <v>0</v>
      </c>
      <c r="N174" s="29">
        <f t="shared" si="4"/>
        <v>0</v>
      </c>
      <c r="O174" s="28">
        <f>IFERROR(VLOOKUP($B174,Surp6!$A$1:$B$161,2,0),0)</f>
        <v>0</v>
      </c>
      <c r="P174" s="29">
        <f t="shared" si="6"/>
        <v>0</v>
      </c>
      <c r="Q174" s="28">
        <f>IFERROR(VLOOKUP($B174,Surp7!$A$1:$B$161,2,0),0)</f>
        <v>0</v>
      </c>
      <c r="R174" s="29">
        <f t="shared" si="8"/>
        <v>0</v>
      </c>
      <c r="S174" s="28">
        <f>IFERROR(VLOOKUP($B174,Surp8!$A$1:$B$161,2,0),0)</f>
        <v>0</v>
      </c>
      <c r="T174" s="29">
        <f t="shared" si="7"/>
        <v>0</v>
      </c>
      <c r="U174" s="29">
        <f>IFERROR(VLOOKUP(E174,Surp1!$B$1:$C$161,2,0),0)</f>
        <v>0</v>
      </c>
      <c r="V174" s="29">
        <f>IFERROR(VLOOKUP(G174,Surp2!$B$1:$C$161,2,0),0)</f>
        <v>0</v>
      </c>
      <c r="W174" s="29">
        <f>IFERROR(VLOOKUP(I174,Surp3!$B$1:$C$161,2,0),0)</f>
        <v>0</v>
      </c>
      <c r="X174" s="29">
        <f>IFERROR(VLOOKUP(K174,Surp4!$B$1:$C$161,2,0),0)</f>
        <v>0</v>
      </c>
      <c r="Y174" s="29">
        <f>IFERROR(VLOOKUP(M174,Surp5!$B$1:$C$161,2,0),0)</f>
        <v>0</v>
      </c>
      <c r="Z174" s="29">
        <f>IFERROR(VLOOKUP(O174,Surp6!$B$1:$C$161,2,0),0)</f>
        <v>0</v>
      </c>
      <c r="AA174" s="29">
        <f>IFERROR(VLOOKUP(Q174,Surp7!$B$1:$C$161,2,0),0)</f>
        <v>0</v>
      </c>
      <c r="AB174" s="29">
        <f>IFERROR(VLOOKUP(S174,Surp8!$B$1:$C$161,2,0),0)</f>
        <v>0</v>
      </c>
    </row>
    <row r="175">
      <c r="A175" s="7">
        <v>174.0</v>
      </c>
      <c r="B175" s="55"/>
      <c r="C175" s="26">
        <f t="shared" si="1"/>
        <v>0</v>
      </c>
      <c r="D175" s="27"/>
      <c r="E175" s="28">
        <f>IFERROR(VLOOKUP($B175,Surp1!$A$1:$B$161,2,0),0)</f>
        <v>0</v>
      </c>
      <c r="F175" s="29">
        <f>IFERROR(VLOOKUP(E175,Surp1!$B$1:$C$161,2,0),0)</f>
        <v>0</v>
      </c>
      <c r="G175" s="28">
        <f>IFERROR(VLOOKUP($B175,Surp2!$A$1:$B$161,2,0),0)</f>
        <v>0</v>
      </c>
      <c r="H175" s="29">
        <f t="shared" si="5"/>
        <v>0</v>
      </c>
      <c r="I175" s="28">
        <f>IFERROR(VLOOKUP($B175,Surp3!$A$1:$B$161,2,0),0)</f>
        <v>0</v>
      </c>
      <c r="J175" s="29">
        <f t="shared" si="2"/>
        <v>0</v>
      </c>
      <c r="K175" s="28">
        <f>IFERROR(VLOOKUP($B175,Surp4!$A$1:$B$161,2,0),0)</f>
        <v>0</v>
      </c>
      <c r="L175" s="29">
        <f t="shared" si="3"/>
        <v>0</v>
      </c>
      <c r="M175" s="28">
        <f>IFERROR(VLOOKUP($B175,Surp5!$A$1:$B$161,2,0),0)</f>
        <v>0</v>
      </c>
      <c r="N175" s="29">
        <f t="shared" si="4"/>
        <v>0</v>
      </c>
      <c r="O175" s="28">
        <f>IFERROR(VLOOKUP($B175,Surp6!$A$1:$B$161,2,0),0)</f>
        <v>0</v>
      </c>
      <c r="P175" s="29">
        <f t="shared" si="6"/>
        <v>0</v>
      </c>
      <c r="Q175" s="28">
        <f>IFERROR(VLOOKUP($B175,Surp7!$A$1:$B$161,2,0),0)</f>
        <v>0</v>
      </c>
      <c r="R175" s="29">
        <f t="shared" si="8"/>
        <v>0</v>
      </c>
      <c r="S175" s="28">
        <f>IFERROR(VLOOKUP($B175,Surp8!$A$1:$B$161,2,0),0)</f>
        <v>0</v>
      </c>
      <c r="T175" s="29">
        <f t="shared" si="7"/>
        <v>0</v>
      </c>
      <c r="U175" s="29">
        <f>IFERROR(VLOOKUP(E175,Surp1!$B$1:$C$161,2,0),0)</f>
        <v>0</v>
      </c>
      <c r="V175" s="29">
        <f>IFERROR(VLOOKUP(G175,Surp2!$B$1:$C$161,2,0),0)</f>
        <v>0</v>
      </c>
      <c r="W175" s="29">
        <f>IFERROR(VLOOKUP(I175,Surp3!$B$1:$C$161,2,0),0)</f>
        <v>0</v>
      </c>
      <c r="X175" s="29">
        <f>IFERROR(VLOOKUP(K175,Surp4!$B$1:$C$161,2,0),0)</f>
        <v>0</v>
      </c>
      <c r="Y175" s="29">
        <f>IFERROR(VLOOKUP(M175,Surp5!$B$1:$C$161,2,0),0)</f>
        <v>0</v>
      </c>
      <c r="Z175" s="29">
        <f>IFERROR(VLOOKUP(O175,Surp6!$B$1:$C$161,2,0),0)</f>
        <v>0</v>
      </c>
      <c r="AA175" s="29">
        <f>IFERROR(VLOOKUP(Q175,Surp7!$B$1:$C$161,2,0),0)</f>
        <v>0</v>
      </c>
      <c r="AB175" s="29">
        <f>IFERROR(VLOOKUP(S175,Surp8!$B$1:$C$161,2,0),0)</f>
        <v>0</v>
      </c>
    </row>
    <row r="176">
      <c r="A176" s="7">
        <v>175.0</v>
      </c>
      <c r="B176" s="55"/>
      <c r="C176" s="26">
        <f t="shared" si="1"/>
        <v>0</v>
      </c>
      <c r="D176" s="27"/>
      <c r="E176" s="28">
        <f>IFERROR(VLOOKUP($B176,Surp1!$A$1:$B$161,2,0),0)</f>
        <v>0</v>
      </c>
      <c r="F176" s="29">
        <f>IFERROR(VLOOKUP(E176,Surp1!$B$1:$C$161,2,0),0)</f>
        <v>0</v>
      </c>
      <c r="G176" s="28">
        <f>IFERROR(VLOOKUP($B176,Surp2!$A$1:$B$161,2,0),0)</f>
        <v>0</v>
      </c>
      <c r="H176" s="29">
        <f t="shared" si="5"/>
        <v>0</v>
      </c>
      <c r="I176" s="28">
        <f>IFERROR(VLOOKUP($B176,Surp3!$A$1:$B$161,2,0),0)</f>
        <v>0</v>
      </c>
      <c r="J176" s="29">
        <f t="shared" si="2"/>
        <v>0</v>
      </c>
      <c r="K176" s="28">
        <f>IFERROR(VLOOKUP($B176,Surp4!$A$1:$B$161,2,0),0)</f>
        <v>0</v>
      </c>
      <c r="L176" s="29">
        <f t="shared" si="3"/>
        <v>0</v>
      </c>
      <c r="M176" s="28">
        <f>IFERROR(VLOOKUP($B176,Surp5!$A$1:$B$161,2,0),0)</f>
        <v>0</v>
      </c>
      <c r="N176" s="29">
        <f t="shared" si="4"/>
        <v>0</v>
      </c>
      <c r="O176" s="28">
        <f>IFERROR(VLOOKUP($B176,Surp6!$A$1:$B$161,2,0),0)</f>
        <v>0</v>
      </c>
      <c r="P176" s="29">
        <f t="shared" si="6"/>
        <v>0</v>
      </c>
      <c r="Q176" s="28">
        <f>IFERROR(VLOOKUP($B176,Surp7!$A$1:$B$161,2,0),0)</f>
        <v>0</v>
      </c>
      <c r="R176" s="29">
        <f t="shared" si="8"/>
        <v>0</v>
      </c>
      <c r="S176" s="28">
        <f>IFERROR(VLOOKUP($B176,Surp8!$A$1:$B$161,2,0),0)</f>
        <v>0</v>
      </c>
      <c r="T176" s="29">
        <f t="shared" si="7"/>
        <v>0</v>
      </c>
      <c r="U176" s="29">
        <f>IFERROR(VLOOKUP(E176,Surp1!$B$1:$C$161,2,0),0)</f>
        <v>0</v>
      </c>
      <c r="V176" s="29">
        <f>IFERROR(VLOOKUP(G176,Surp2!$B$1:$C$161,2,0),0)</f>
        <v>0</v>
      </c>
      <c r="W176" s="29">
        <f>IFERROR(VLOOKUP(I176,Surp3!$B$1:$C$161,2,0),0)</f>
        <v>0</v>
      </c>
      <c r="X176" s="29">
        <f>IFERROR(VLOOKUP(K176,Surp4!$B$1:$C$161,2,0),0)</f>
        <v>0</v>
      </c>
      <c r="Y176" s="29">
        <f>IFERROR(VLOOKUP(M176,Surp5!$B$1:$C$161,2,0),0)</f>
        <v>0</v>
      </c>
      <c r="Z176" s="29">
        <f>IFERROR(VLOOKUP(O176,Surp6!$B$1:$C$161,2,0),0)</f>
        <v>0</v>
      </c>
      <c r="AA176" s="29">
        <f>IFERROR(VLOOKUP(Q176,Surp7!$B$1:$C$161,2,0),0)</f>
        <v>0</v>
      </c>
      <c r="AB176" s="29">
        <f>IFERROR(VLOOKUP(S176,Surp8!$B$1:$C$161,2,0),0)</f>
        <v>0</v>
      </c>
    </row>
    <row r="177">
      <c r="A177" s="7">
        <v>176.0</v>
      </c>
      <c r="B177" s="55"/>
      <c r="C177" s="26">
        <f t="shared" si="1"/>
        <v>0</v>
      </c>
      <c r="D177" s="27"/>
      <c r="E177" s="28">
        <f>IFERROR(VLOOKUP($B177,Surp1!$A$1:$B$161,2,0),0)</f>
        <v>0</v>
      </c>
      <c r="F177" s="29">
        <f>IFERROR(VLOOKUP(E177,Surp1!$B$1:$C$161,2,0),0)</f>
        <v>0</v>
      </c>
      <c r="G177" s="28">
        <f>IFERROR(VLOOKUP($B177,Surp2!$A$1:$B$161,2,0),0)</f>
        <v>0</v>
      </c>
      <c r="H177" s="29">
        <f t="shared" si="5"/>
        <v>0</v>
      </c>
      <c r="I177" s="28">
        <f>IFERROR(VLOOKUP($B177,Surp3!$A$1:$B$161,2,0),0)</f>
        <v>0</v>
      </c>
      <c r="J177" s="29">
        <f t="shared" si="2"/>
        <v>0</v>
      </c>
      <c r="K177" s="28">
        <f>IFERROR(VLOOKUP($B177,Surp4!$A$1:$B$161,2,0),0)</f>
        <v>0</v>
      </c>
      <c r="L177" s="29">
        <f t="shared" si="3"/>
        <v>0</v>
      </c>
      <c r="M177" s="28">
        <f>IFERROR(VLOOKUP($B177,Surp5!$A$1:$B$161,2,0),0)</f>
        <v>0</v>
      </c>
      <c r="N177" s="29">
        <f t="shared" si="4"/>
        <v>0</v>
      </c>
      <c r="O177" s="28">
        <f>IFERROR(VLOOKUP($B177,Surp6!$A$1:$B$161,2,0),0)</f>
        <v>0</v>
      </c>
      <c r="P177" s="29">
        <f t="shared" si="6"/>
        <v>0</v>
      </c>
      <c r="Q177" s="28">
        <f>IFERROR(VLOOKUP($B177,Surp7!$A$1:$B$161,2,0),0)</f>
        <v>0</v>
      </c>
      <c r="R177" s="29">
        <f t="shared" si="8"/>
        <v>0</v>
      </c>
      <c r="S177" s="28">
        <f>IFERROR(VLOOKUP($B177,Surp8!$A$1:$B$161,2,0),0)</f>
        <v>0</v>
      </c>
      <c r="T177" s="29">
        <f t="shared" si="7"/>
        <v>0</v>
      </c>
      <c r="U177" s="29">
        <f>IFERROR(VLOOKUP(E177,Surp1!$B$1:$C$161,2,0),0)</f>
        <v>0</v>
      </c>
      <c r="V177" s="29">
        <f>IFERROR(VLOOKUP(G177,Surp2!$B$1:$C$161,2,0),0)</f>
        <v>0</v>
      </c>
      <c r="W177" s="29">
        <f>IFERROR(VLOOKUP(I177,Surp3!$B$1:$C$161,2,0),0)</f>
        <v>0</v>
      </c>
      <c r="X177" s="29">
        <f>IFERROR(VLOOKUP(K177,Surp4!$B$1:$C$161,2,0),0)</f>
        <v>0</v>
      </c>
      <c r="Y177" s="29">
        <f>IFERROR(VLOOKUP(M177,Surp5!$B$1:$C$161,2,0),0)</f>
        <v>0</v>
      </c>
      <c r="Z177" s="29">
        <f>IFERROR(VLOOKUP(O177,Surp6!$B$1:$C$161,2,0),0)</f>
        <v>0</v>
      </c>
      <c r="AA177" s="29">
        <f>IFERROR(VLOOKUP(Q177,Surp7!$B$1:$C$161,2,0),0)</f>
        <v>0</v>
      </c>
      <c r="AB177" s="29">
        <f>IFERROR(VLOOKUP(S177,Surp8!$B$1:$C$161,2,0),0)</f>
        <v>0</v>
      </c>
    </row>
    <row r="178">
      <c r="A178" s="7">
        <v>177.0</v>
      </c>
      <c r="B178" s="55"/>
      <c r="C178" s="26">
        <f t="shared" si="1"/>
        <v>0</v>
      </c>
      <c r="D178" s="27"/>
      <c r="E178" s="28">
        <f>IFERROR(VLOOKUP($B178,Surp1!$A$1:$B$161,2,0),0)</f>
        <v>0</v>
      </c>
      <c r="F178" s="29">
        <f>IFERROR(VLOOKUP(E178,Surp1!$B$1:$C$161,2,0),0)</f>
        <v>0</v>
      </c>
      <c r="G178" s="28">
        <f>IFERROR(VLOOKUP($B178,Surp2!$A$1:$B$161,2,0),0)</f>
        <v>0</v>
      </c>
      <c r="H178" s="29">
        <f t="shared" si="5"/>
        <v>0</v>
      </c>
      <c r="I178" s="28">
        <f>IFERROR(VLOOKUP($B178,Surp3!$A$1:$B$161,2,0),0)</f>
        <v>0</v>
      </c>
      <c r="J178" s="29">
        <f t="shared" si="2"/>
        <v>0</v>
      </c>
      <c r="K178" s="28">
        <f>IFERROR(VLOOKUP($B178,Surp4!$A$1:$B$161,2,0),0)</f>
        <v>0</v>
      </c>
      <c r="L178" s="29">
        <f t="shared" si="3"/>
        <v>0</v>
      </c>
      <c r="M178" s="28">
        <f>IFERROR(VLOOKUP($B178,Surp5!$A$1:$B$161,2,0),0)</f>
        <v>0</v>
      </c>
      <c r="N178" s="29">
        <f t="shared" si="4"/>
        <v>0</v>
      </c>
      <c r="O178" s="28">
        <f>IFERROR(VLOOKUP($B178,Surp6!$A$1:$B$161,2,0),0)</f>
        <v>0</v>
      </c>
      <c r="P178" s="29">
        <f t="shared" si="6"/>
        <v>0</v>
      </c>
      <c r="Q178" s="28">
        <f>IFERROR(VLOOKUP($B178,Surp7!$A$1:$B$161,2,0),0)</f>
        <v>0</v>
      </c>
      <c r="R178" s="29">
        <f t="shared" si="8"/>
        <v>0</v>
      </c>
      <c r="S178" s="28">
        <f>IFERROR(VLOOKUP($B178,Surp8!$A$1:$B$161,2,0),0)</f>
        <v>0</v>
      </c>
      <c r="T178" s="29">
        <f t="shared" si="7"/>
        <v>0</v>
      </c>
      <c r="U178" s="29">
        <f>IFERROR(VLOOKUP(E178,Surp1!$B$1:$C$161,2,0),0)</f>
        <v>0</v>
      </c>
      <c r="V178" s="29">
        <f>IFERROR(VLOOKUP(G178,Surp2!$B$1:$C$161,2,0),0)</f>
        <v>0</v>
      </c>
      <c r="W178" s="29">
        <f>IFERROR(VLOOKUP(I178,Surp3!$B$1:$C$161,2,0),0)</f>
        <v>0</v>
      </c>
      <c r="X178" s="29">
        <f>IFERROR(VLOOKUP(K178,Surp4!$B$1:$C$161,2,0),0)</f>
        <v>0</v>
      </c>
      <c r="Y178" s="29">
        <f>IFERROR(VLOOKUP(M178,Surp5!$B$1:$C$161,2,0),0)</f>
        <v>0</v>
      </c>
      <c r="Z178" s="29">
        <f>IFERROR(VLOOKUP(O178,Surp6!$B$1:$C$161,2,0),0)</f>
        <v>0</v>
      </c>
      <c r="AA178" s="29">
        <f>IFERROR(VLOOKUP(Q178,Surp7!$B$1:$C$161,2,0),0)</f>
        <v>0</v>
      </c>
      <c r="AB178" s="29">
        <f>IFERROR(VLOOKUP(S178,Surp8!$B$1:$C$161,2,0),0)</f>
        <v>0</v>
      </c>
    </row>
    <row r="179">
      <c r="A179" s="7">
        <v>178.0</v>
      </c>
      <c r="B179" s="55"/>
      <c r="C179" s="26">
        <f t="shared" si="1"/>
        <v>0</v>
      </c>
      <c r="D179" s="27"/>
      <c r="E179" s="28">
        <f>IFERROR(VLOOKUP($B179,Surp1!$A$1:$B$161,2,0),0)</f>
        <v>0</v>
      </c>
      <c r="F179" s="29">
        <f>IFERROR(VLOOKUP(E179,Surp1!$B$1:$C$161,2,0),0)</f>
        <v>0</v>
      </c>
      <c r="G179" s="28">
        <f>IFERROR(VLOOKUP($B179,Surp2!$A$1:$B$161,2,0),0)</f>
        <v>0</v>
      </c>
      <c r="H179" s="29">
        <f t="shared" si="5"/>
        <v>0</v>
      </c>
      <c r="I179" s="28">
        <f>IFERROR(VLOOKUP($B179,Surp3!$A$1:$B$161,2,0),0)</f>
        <v>0</v>
      </c>
      <c r="J179" s="29">
        <f t="shared" si="2"/>
        <v>0</v>
      </c>
      <c r="K179" s="28">
        <f>IFERROR(VLOOKUP($B179,Surp4!$A$1:$B$161,2,0),0)</f>
        <v>0</v>
      </c>
      <c r="L179" s="29">
        <f t="shared" si="3"/>
        <v>0</v>
      </c>
      <c r="M179" s="28">
        <f>IFERROR(VLOOKUP($B179,Surp5!$A$1:$B$161,2,0),0)</f>
        <v>0</v>
      </c>
      <c r="N179" s="29">
        <f t="shared" si="4"/>
        <v>0</v>
      </c>
      <c r="O179" s="28">
        <f>IFERROR(VLOOKUP($B179,Surp6!$A$1:$B$161,2,0),0)</f>
        <v>0</v>
      </c>
      <c r="P179" s="29">
        <f t="shared" si="6"/>
        <v>0</v>
      </c>
      <c r="Q179" s="28">
        <f>IFERROR(VLOOKUP($B179,Surp7!$A$1:$B$161,2,0),0)</f>
        <v>0</v>
      </c>
      <c r="R179" s="29">
        <f t="shared" si="8"/>
        <v>0</v>
      </c>
      <c r="S179" s="28">
        <f>IFERROR(VLOOKUP($B179,Surp8!$A$1:$B$161,2,0),0)</f>
        <v>0</v>
      </c>
      <c r="T179" s="29">
        <f t="shared" si="7"/>
        <v>0</v>
      </c>
      <c r="U179" s="29">
        <f>IFERROR(VLOOKUP(E179,Surp1!$B$1:$C$161,2,0),0)</f>
        <v>0</v>
      </c>
      <c r="V179" s="29">
        <f>IFERROR(VLOOKUP(G179,Surp2!$B$1:$C$161,2,0),0)</f>
        <v>0</v>
      </c>
      <c r="W179" s="29">
        <f>IFERROR(VLOOKUP(I179,Surp3!$B$1:$C$161,2,0),0)</f>
        <v>0</v>
      </c>
      <c r="X179" s="29">
        <f>IFERROR(VLOOKUP(K179,Surp4!$B$1:$C$161,2,0),0)</f>
        <v>0</v>
      </c>
      <c r="Y179" s="29">
        <f>IFERROR(VLOOKUP(M179,Surp5!$B$1:$C$161,2,0),0)</f>
        <v>0</v>
      </c>
      <c r="Z179" s="29">
        <f>IFERROR(VLOOKUP(O179,Surp6!$B$1:$C$161,2,0),0)</f>
        <v>0</v>
      </c>
      <c r="AA179" s="29">
        <f>IFERROR(VLOOKUP(Q179,Surp7!$B$1:$C$161,2,0),0)</f>
        <v>0</v>
      </c>
      <c r="AB179" s="29">
        <f>IFERROR(VLOOKUP(S179,Surp8!$B$1:$C$161,2,0),0)</f>
        <v>0</v>
      </c>
    </row>
    <row r="180">
      <c r="A180" s="7">
        <v>179.0</v>
      </c>
      <c r="B180" s="55"/>
      <c r="C180" s="26">
        <f t="shared" si="1"/>
        <v>0</v>
      </c>
      <c r="D180" s="27"/>
      <c r="E180" s="28">
        <f>IFERROR(VLOOKUP($B180,Surp1!$A$1:$B$161,2,0),0)</f>
        <v>0</v>
      </c>
      <c r="F180" s="29">
        <f>IFERROR(VLOOKUP(E180,Surp1!$B$1:$C$161,2,0),0)</f>
        <v>0</v>
      </c>
      <c r="G180" s="28">
        <f>IFERROR(VLOOKUP($B180,Surp2!$A$1:$B$161,2,0),0)</f>
        <v>0</v>
      </c>
      <c r="H180" s="29">
        <f t="shared" si="5"/>
        <v>0</v>
      </c>
      <c r="I180" s="28">
        <f>IFERROR(VLOOKUP($B180,Surp3!$A$1:$B$161,2,0),0)</f>
        <v>0</v>
      </c>
      <c r="J180" s="29">
        <f t="shared" si="2"/>
        <v>0</v>
      </c>
      <c r="K180" s="28">
        <f>IFERROR(VLOOKUP($B180,Surp4!$A$1:$B$161,2,0),0)</f>
        <v>0</v>
      </c>
      <c r="L180" s="29">
        <f t="shared" si="3"/>
        <v>0</v>
      </c>
      <c r="M180" s="28">
        <f>IFERROR(VLOOKUP($B180,Surp5!$A$1:$B$161,2,0),0)</f>
        <v>0</v>
      </c>
      <c r="N180" s="29">
        <f t="shared" si="4"/>
        <v>0</v>
      </c>
      <c r="O180" s="28">
        <f>IFERROR(VLOOKUP($B180,Surp6!$A$1:$B$161,2,0),0)</f>
        <v>0</v>
      </c>
      <c r="P180" s="29">
        <f t="shared" si="6"/>
        <v>0</v>
      </c>
      <c r="Q180" s="28">
        <f>IFERROR(VLOOKUP($B180,Surp7!$A$1:$B$161,2,0),0)</f>
        <v>0</v>
      </c>
      <c r="R180" s="29">
        <f t="shared" si="8"/>
        <v>0</v>
      </c>
      <c r="S180" s="28">
        <f>IFERROR(VLOOKUP($B180,Surp8!$A$1:$B$161,2,0),0)</f>
        <v>0</v>
      </c>
      <c r="T180" s="29">
        <f t="shared" si="7"/>
        <v>0</v>
      </c>
      <c r="U180" s="29">
        <f>IFERROR(VLOOKUP(E180,Surp1!$B$1:$C$161,2,0),0)</f>
        <v>0</v>
      </c>
      <c r="V180" s="29">
        <f>IFERROR(VLOOKUP(G180,Surp2!$B$1:$C$161,2,0),0)</f>
        <v>0</v>
      </c>
      <c r="W180" s="29">
        <f>IFERROR(VLOOKUP(I180,Surp3!$B$1:$C$161,2,0),0)</f>
        <v>0</v>
      </c>
      <c r="X180" s="29">
        <f>IFERROR(VLOOKUP(K180,Surp4!$B$1:$C$161,2,0),0)</f>
        <v>0</v>
      </c>
      <c r="Y180" s="29">
        <f>IFERROR(VLOOKUP(M180,Surp5!$B$1:$C$161,2,0),0)</f>
        <v>0</v>
      </c>
      <c r="Z180" s="29">
        <f>IFERROR(VLOOKUP(O180,Surp6!$B$1:$C$161,2,0),0)</f>
        <v>0</v>
      </c>
      <c r="AA180" s="29">
        <f>IFERROR(VLOOKUP(Q180,Surp7!$B$1:$C$161,2,0),0)</f>
        <v>0</v>
      </c>
      <c r="AB180" s="29">
        <f>IFERROR(VLOOKUP(S180,Surp8!$B$1:$C$161,2,0),0)</f>
        <v>0</v>
      </c>
    </row>
    <row r="181">
      <c r="A181" s="7">
        <v>180.0</v>
      </c>
      <c r="B181" s="55"/>
      <c r="C181" s="26">
        <f t="shared" si="1"/>
        <v>0</v>
      </c>
      <c r="D181" s="27"/>
      <c r="E181" s="28">
        <f>IFERROR(VLOOKUP($B181,Surp1!$A$1:$B$161,2,0),0)</f>
        <v>0</v>
      </c>
      <c r="F181" s="29">
        <f>IFERROR(VLOOKUP(E181,Surp1!$B$1:$C$161,2,0),0)</f>
        <v>0</v>
      </c>
      <c r="G181" s="28">
        <f>IFERROR(VLOOKUP($B181,Surp2!$A$1:$B$161,2,0),0)</f>
        <v>0</v>
      </c>
      <c r="H181" s="29">
        <f t="shared" si="5"/>
        <v>0</v>
      </c>
      <c r="I181" s="28">
        <f>IFERROR(VLOOKUP($B181,Surp3!$A$1:$B$161,2,0),0)</f>
        <v>0</v>
      </c>
      <c r="J181" s="29">
        <f t="shared" si="2"/>
        <v>0</v>
      </c>
      <c r="K181" s="28">
        <f>IFERROR(VLOOKUP($B181,Surp4!$A$1:$B$161,2,0),0)</f>
        <v>0</v>
      </c>
      <c r="L181" s="29">
        <f t="shared" si="3"/>
        <v>0</v>
      </c>
      <c r="M181" s="28">
        <f>IFERROR(VLOOKUP($B181,Surp5!$A$1:$B$161,2,0),0)</f>
        <v>0</v>
      </c>
      <c r="N181" s="29">
        <f t="shared" si="4"/>
        <v>0</v>
      </c>
      <c r="O181" s="28">
        <f>IFERROR(VLOOKUP($B181,Surp6!$A$1:$B$161,2,0),0)</f>
        <v>0</v>
      </c>
      <c r="P181" s="29">
        <f t="shared" si="6"/>
        <v>0</v>
      </c>
      <c r="Q181" s="28">
        <f>IFERROR(VLOOKUP($B181,Surp7!$A$1:$B$161,2,0),0)</f>
        <v>0</v>
      </c>
      <c r="R181" s="29">
        <f t="shared" si="8"/>
        <v>0</v>
      </c>
      <c r="S181" s="28">
        <f>IFERROR(VLOOKUP($B181,Surp8!$A$1:$B$161,2,0),0)</f>
        <v>0</v>
      </c>
      <c r="T181" s="29">
        <f t="shared" si="7"/>
        <v>0</v>
      </c>
      <c r="U181" s="29">
        <f>IFERROR(VLOOKUP(E181,Surp1!$B$1:$C$161,2,0),0)</f>
        <v>0</v>
      </c>
      <c r="V181" s="29">
        <f>IFERROR(VLOOKUP(G181,Surp2!$B$1:$C$161,2,0),0)</f>
        <v>0</v>
      </c>
      <c r="W181" s="29">
        <f>IFERROR(VLOOKUP(I181,Surp3!$B$1:$C$161,2,0),0)</f>
        <v>0</v>
      </c>
      <c r="X181" s="29">
        <f>IFERROR(VLOOKUP(K181,Surp4!$B$1:$C$161,2,0),0)</f>
        <v>0</v>
      </c>
      <c r="Y181" s="29">
        <f>IFERROR(VLOOKUP(M181,Surp5!$B$1:$C$161,2,0),0)</f>
        <v>0</v>
      </c>
      <c r="Z181" s="29">
        <f>IFERROR(VLOOKUP(O181,Surp6!$B$1:$C$161,2,0),0)</f>
        <v>0</v>
      </c>
      <c r="AA181" s="29">
        <f>IFERROR(VLOOKUP(Q181,Surp7!$B$1:$C$161,2,0),0)</f>
        <v>0</v>
      </c>
      <c r="AB181" s="29">
        <f>IFERROR(VLOOKUP(S181,Surp8!$B$1:$C$161,2,0),0)</f>
        <v>0</v>
      </c>
    </row>
    <row r="182">
      <c r="A182" s="7">
        <v>181.0</v>
      </c>
      <c r="B182" s="55"/>
      <c r="C182" s="26">
        <f t="shared" si="1"/>
        <v>0</v>
      </c>
      <c r="D182" s="27"/>
      <c r="E182" s="28">
        <f>IFERROR(VLOOKUP($B182,Surp1!$A$1:$B$161,2,0),0)</f>
        <v>0</v>
      </c>
      <c r="F182" s="29">
        <f>IFERROR(VLOOKUP(E182,Surp1!$B$1:$C$161,2,0),0)</f>
        <v>0</v>
      </c>
      <c r="G182" s="28">
        <f>IFERROR(VLOOKUP($B182,Surp2!$A$1:$B$161,2,0),0)</f>
        <v>0</v>
      </c>
      <c r="H182" s="29">
        <f t="shared" si="5"/>
        <v>0</v>
      </c>
      <c r="I182" s="28">
        <f>IFERROR(VLOOKUP($B182,Surp3!$A$1:$B$161,2,0),0)</f>
        <v>0</v>
      </c>
      <c r="J182" s="29">
        <f t="shared" si="2"/>
        <v>0</v>
      </c>
      <c r="K182" s="28">
        <f>IFERROR(VLOOKUP($B182,Surp4!$A$1:$B$161,2,0),0)</f>
        <v>0</v>
      </c>
      <c r="L182" s="29">
        <f t="shared" si="3"/>
        <v>0</v>
      </c>
      <c r="M182" s="28">
        <f>IFERROR(VLOOKUP($B182,Surp5!$A$1:$B$161,2,0),0)</f>
        <v>0</v>
      </c>
      <c r="N182" s="29">
        <f t="shared" si="4"/>
        <v>0</v>
      </c>
      <c r="O182" s="28">
        <f>IFERROR(VLOOKUP($B182,Surp6!$A$1:$B$161,2,0),0)</f>
        <v>0</v>
      </c>
      <c r="P182" s="29">
        <f t="shared" si="6"/>
        <v>0</v>
      </c>
      <c r="Q182" s="28">
        <f>IFERROR(VLOOKUP($B182,Surp7!$A$1:$B$161,2,0),0)</f>
        <v>0</v>
      </c>
      <c r="R182" s="29">
        <f t="shared" si="8"/>
        <v>0</v>
      </c>
      <c r="S182" s="28">
        <f>IFERROR(VLOOKUP($B182,Surp8!$A$1:$B$161,2,0),0)</f>
        <v>0</v>
      </c>
      <c r="T182" s="29">
        <f t="shared" si="7"/>
        <v>0</v>
      </c>
      <c r="U182" s="29">
        <f>IFERROR(VLOOKUP(E182,Surp1!$B$1:$C$161,2,0),0)</f>
        <v>0</v>
      </c>
      <c r="V182" s="29">
        <f>IFERROR(VLOOKUP(G182,Surp2!$B$1:$C$161,2,0),0)</f>
        <v>0</v>
      </c>
      <c r="W182" s="29">
        <f>IFERROR(VLOOKUP(I182,Surp3!$B$1:$C$161,2,0),0)</f>
        <v>0</v>
      </c>
      <c r="X182" s="29">
        <f>IFERROR(VLOOKUP(K182,Surp4!$B$1:$C$161,2,0),0)</f>
        <v>0</v>
      </c>
      <c r="Y182" s="29">
        <f>IFERROR(VLOOKUP(M182,Surp5!$B$1:$C$161,2,0),0)</f>
        <v>0</v>
      </c>
      <c r="Z182" s="29">
        <f>IFERROR(VLOOKUP(O182,Surp6!$B$1:$C$161,2,0),0)</f>
        <v>0</v>
      </c>
      <c r="AA182" s="29">
        <f>IFERROR(VLOOKUP(Q182,Surp7!$B$1:$C$161,2,0),0)</f>
        <v>0</v>
      </c>
      <c r="AB182" s="29">
        <f>IFERROR(VLOOKUP(S182,Surp8!$B$1:$C$161,2,0),0)</f>
        <v>0</v>
      </c>
    </row>
    <row r="183">
      <c r="A183" s="7">
        <v>182.0</v>
      </c>
      <c r="B183" s="55"/>
      <c r="C183" s="26">
        <f t="shared" si="1"/>
        <v>0</v>
      </c>
      <c r="D183" s="27"/>
      <c r="E183" s="28">
        <f>IFERROR(VLOOKUP($B183,Surp1!$A$1:$B$161,2,0),0)</f>
        <v>0</v>
      </c>
      <c r="F183" s="29">
        <f>IFERROR(VLOOKUP(E183,Surp1!$B$1:$C$161,2,0),0)</f>
        <v>0</v>
      </c>
      <c r="G183" s="28">
        <f>IFERROR(VLOOKUP($B183,Surp2!$A$1:$B$161,2,0),0)</f>
        <v>0</v>
      </c>
      <c r="H183" s="29">
        <f t="shared" si="5"/>
        <v>0</v>
      </c>
      <c r="I183" s="28">
        <f>IFERROR(VLOOKUP($B183,Surp3!$A$1:$B$161,2,0),0)</f>
        <v>0</v>
      </c>
      <c r="J183" s="29">
        <f t="shared" si="2"/>
        <v>0</v>
      </c>
      <c r="K183" s="28">
        <f>IFERROR(VLOOKUP($B183,Surp4!$A$1:$B$161,2,0),0)</f>
        <v>0</v>
      </c>
      <c r="L183" s="29">
        <f t="shared" si="3"/>
        <v>0</v>
      </c>
      <c r="M183" s="28">
        <f>IFERROR(VLOOKUP($B183,Surp5!$A$1:$B$161,2,0),0)</f>
        <v>0</v>
      </c>
      <c r="N183" s="29">
        <f t="shared" si="4"/>
        <v>0</v>
      </c>
      <c r="O183" s="28">
        <f>IFERROR(VLOOKUP($B183,Surp6!$A$1:$B$161,2,0),0)</f>
        <v>0</v>
      </c>
      <c r="P183" s="29">
        <f t="shared" si="6"/>
        <v>0</v>
      </c>
      <c r="Q183" s="28">
        <f>IFERROR(VLOOKUP($B183,Surp7!$A$1:$B$161,2,0),0)</f>
        <v>0</v>
      </c>
      <c r="R183" s="29">
        <f t="shared" si="8"/>
        <v>0</v>
      </c>
      <c r="S183" s="28">
        <f>IFERROR(VLOOKUP($B183,Surp8!$A$1:$B$161,2,0),0)</f>
        <v>0</v>
      </c>
      <c r="T183" s="29">
        <f t="shared" si="7"/>
        <v>0</v>
      </c>
      <c r="U183" s="29">
        <f>IFERROR(VLOOKUP(E183,Surp1!$B$1:$C$161,2,0),0)</f>
        <v>0</v>
      </c>
      <c r="V183" s="29">
        <f>IFERROR(VLOOKUP(G183,Surp2!$B$1:$C$161,2,0),0)</f>
        <v>0</v>
      </c>
      <c r="W183" s="29">
        <f>IFERROR(VLOOKUP(I183,Surp3!$B$1:$C$161,2,0),0)</f>
        <v>0</v>
      </c>
      <c r="X183" s="29">
        <f>IFERROR(VLOOKUP(K183,Surp4!$B$1:$C$161,2,0),0)</f>
        <v>0</v>
      </c>
      <c r="Y183" s="29">
        <f>IFERROR(VLOOKUP(M183,Surp5!$B$1:$C$161,2,0),0)</f>
        <v>0</v>
      </c>
      <c r="Z183" s="29">
        <f>IFERROR(VLOOKUP(O183,Surp6!$B$1:$C$161,2,0),0)</f>
        <v>0</v>
      </c>
      <c r="AA183" s="29">
        <f>IFERROR(VLOOKUP(Q183,Surp7!$B$1:$C$161,2,0),0)</f>
        <v>0</v>
      </c>
      <c r="AB183" s="29">
        <f>IFERROR(VLOOKUP(S183,Surp8!$B$1:$C$161,2,0),0)</f>
        <v>0</v>
      </c>
    </row>
    <row r="184">
      <c r="A184" s="7">
        <v>183.0</v>
      </c>
      <c r="B184" s="55"/>
      <c r="C184" s="26">
        <f t="shared" si="1"/>
        <v>0</v>
      </c>
      <c r="D184" s="27"/>
      <c r="E184" s="28">
        <f>IFERROR(VLOOKUP($B184,Surp1!$A$1:$B$161,2,0),0)</f>
        <v>0</v>
      </c>
      <c r="F184" s="29">
        <f>IFERROR(VLOOKUP(E184,Surp1!$B$1:$C$161,2,0),0)</f>
        <v>0</v>
      </c>
      <c r="G184" s="28">
        <f>IFERROR(VLOOKUP($B184,Surp2!$A$1:$B$161,2,0),0)</f>
        <v>0</v>
      </c>
      <c r="H184" s="29">
        <f t="shared" si="5"/>
        <v>0</v>
      </c>
      <c r="I184" s="28">
        <f>IFERROR(VLOOKUP($B184,Surp3!$A$1:$B$161,2,0),0)</f>
        <v>0</v>
      </c>
      <c r="J184" s="29">
        <f t="shared" si="2"/>
        <v>0</v>
      </c>
      <c r="K184" s="28">
        <f>IFERROR(VLOOKUP($B184,Surp4!$A$1:$B$161,2,0),0)</f>
        <v>0</v>
      </c>
      <c r="L184" s="29">
        <f t="shared" si="3"/>
        <v>0</v>
      </c>
      <c r="M184" s="28">
        <f>IFERROR(VLOOKUP($B184,Surp5!$A$1:$B$161,2,0),0)</f>
        <v>0</v>
      </c>
      <c r="N184" s="29">
        <f t="shared" si="4"/>
        <v>0</v>
      </c>
      <c r="O184" s="28">
        <f>IFERROR(VLOOKUP($B184,Surp6!$A$1:$B$161,2,0),0)</f>
        <v>0</v>
      </c>
      <c r="P184" s="29">
        <f t="shared" si="6"/>
        <v>0</v>
      </c>
      <c r="Q184" s="28">
        <f>IFERROR(VLOOKUP($B184,Surp7!$A$1:$B$161,2,0),0)</f>
        <v>0</v>
      </c>
      <c r="R184" s="29">
        <f t="shared" si="8"/>
        <v>0</v>
      </c>
      <c r="S184" s="28">
        <f>IFERROR(VLOOKUP($B184,Surp8!$A$1:$B$161,2,0),0)</f>
        <v>0</v>
      </c>
      <c r="T184" s="29">
        <f t="shared" si="7"/>
        <v>0</v>
      </c>
      <c r="U184" s="29">
        <f>IFERROR(VLOOKUP(E184,Surp1!$B$1:$C$161,2,0),0)</f>
        <v>0</v>
      </c>
      <c r="V184" s="29">
        <f>IFERROR(VLOOKUP(G184,Surp2!$B$1:$C$161,2,0),0)</f>
        <v>0</v>
      </c>
      <c r="W184" s="29">
        <f>IFERROR(VLOOKUP(I184,Surp3!$B$1:$C$161,2,0),0)</f>
        <v>0</v>
      </c>
      <c r="X184" s="29">
        <f>IFERROR(VLOOKUP(K184,Surp4!$B$1:$C$161,2,0),0)</f>
        <v>0</v>
      </c>
      <c r="Y184" s="29">
        <f>IFERROR(VLOOKUP(M184,Surp5!$B$1:$C$161,2,0),0)</f>
        <v>0</v>
      </c>
      <c r="Z184" s="29">
        <f>IFERROR(VLOOKUP(O184,Surp6!$B$1:$C$161,2,0),0)</f>
        <v>0</v>
      </c>
      <c r="AA184" s="29">
        <f>IFERROR(VLOOKUP(Q184,Surp7!$B$1:$C$161,2,0),0)</f>
        <v>0</v>
      </c>
      <c r="AB184" s="29">
        <f>IFERROR(VLOOKUP(S184,Surp8!$B$1:$C$161,2,0),0)</f>
        <v>0</v>
      </c>
    </row>
    <row r="185">
      <c r="A185" s="7">
        <v>184.0</v>
      </c>
      <c r="B185" s="55"/>
      <c r="C185" s="26">
        <f t="shared" si="1"/>
        <v>0</v>
      </c>
      <c r="D185" s="27"/>
      <c r="E185" s="28">
        <f>IFERROR(VLOOKUP($B185,Surp1!$A$1:$B$161,2,0),0)</f>
        <v>0</v>
      </c>
      <c r="F185" s="29">
        <f>IFERROR(VLOOKUP(E185,Surp1!$B$1:$C$161,2,0),0)</f>
        <v>0</v>
      </c>
      <c r="G185" s="28">
        <f>IFERROR(VLOOKUP($B185,Surp2!$A$1:$B$161,2,0),0)</f>
        <v>0</v>
      </c>
      <c r="H185" s="29">
        <f t="shared" si="5"/>
        <v>0</v>
      </c>
      <c r="I185" s="28">
        <f>IFERROR(VLOOKUP($B185,Surp3!$A$1:$B$161,2,0),0)</f>
        <v>0</v>
      </c>
      <c r="J185" s="29">
        <f t="shared" si="2"/>
        <v>0</v>
      </c>
      <c r="K185" s="28">
        <f>IFERROR(VLOOKUP($B185,Surp4!$A$1:$B$161,2,0),0)</f>
        <v>0</v>
      </c>
      <c r="L185" s="29">
        <f t="shared" si="3"/>
        <v>0</v>
      </c>
      <c r="M185" s="28">
        <f>IFERROR(VLOOKUP($B185,Surp5!$A$1:$B$161,2,0),0)</f>
        <v>0</v>
      </c>
      <c r="N185" s="29">
        <f t="shared" si="4"/>
        <v>0</v>
      </c>
      <c r="O185" s="28">
        <f>IFERROR(VLOOKUP($B185,Surp6!$A$1:$B$161,2,0),0)</f>
        <v>0</v>
      </c>
      <c r="P185" s="29">
        <f t="shared" si="6"/>
        <v>0</v>
      </c>
      <c r="Q185" s="28">
        <f>IFERROR(VLOOKUP($B185,Surp7!$A$1:$B$161,2,0),0)</f>
        <v>0</v>
      </c>
      <c r="R185" s="29">
        <f t="shared" si="8"/>
        <v>0</v>
      </c>
      <c r="S185" s="28">
        <f>IFERROR(VLOOKUP($B185,Surp8!$A$1:$B$161,2,0),0)</f>
        <v>0</v>
      </c>
      <c r="T185" s="29">
        <f t="shared" si="7"/>
        <v>0</v>
      </c>
      <c r="U185" s="29">
        <f>IFERROR(VLOOKUP(E185,Surp1!$B$1:$C$161,2,0),0)</f>
        <v>0</v>
      </c>
      <c r="V185" s="29">
        <f>IFERROR(VLOOKUP(G185,Surp2!$B$1:$C$161,2,0),0)</f>
        <v>0</v>
      </c>
      <c r="W185" s="29">
        <f>IFERROR(VLOOKUP(I185,Surp3!$B$1:$C$161,2,0),0)</f>
        <v>0</v>
      </c>
      <c r="X185" s="29">
        <f>IFERROR(VLOOKUP(K185,Surp4!$B$1:$C$161,2,0),0)</f>
        <v>0</v>
      </c>
      <c r="Y185" s="29">
        <f>IFERROR(VLOOKUP(M185,Surp5!$B$1:$C$161,2,0),0)</f>
        <v>0</v>
      </c>
      <c r="Z185" s="29">
        <f>IFERROR(VLOOKUP(O185,Surp6!$B$1:$C$161,2,0),0)</f>
        <v>0</v>
      </c>
      <c r="AA185" s="29">
        <f>IFERROR(VLOOKUP(Q185,Surp7!$B$1:$C$161,2,0),0)</f>
        <v>0</v>
      </c>
      <c r="AB185" s="29">
        <f>IFERROR(VLOOKUP(S185,Surp8!$B$1:$C$161,2,0),0)</f>
        <v>0</v>
      </c>
    </row>
    <row r="186">
      <c r="A186" s="7">
        <v>185.0</v>
      </c>
      <c r="B186" s="55"/>
      <c r="C186" s="26">
        <f t="shared" si="1"/>
        <v>0</v>
      </c>
      <c r="D186" s="27"/>
      <c r="E186" s="28">
        <f>IFERROR(VLOOKUP($B186,Surp1!$A$1:$B$161,2,0),0)</f>
        <v>0</v>
      </c>
      <c r="F186" s="29">
        <f>IFERROR(VLOOKUP(E186,Surp1!$B$1:$C$161,2,0),0)</f>
        <v>0</v>
      </c>
      <c r="G186" s="28">
        <f>IFERROR(VLOOKUP($B186,Surp2!$A$1:$B$161,2,0),0)</f>
        <v>0</v>
      </c>
      <c r="H186" s="29">
        <f t="shared" si="5"/>
        <v>0</v>
      </c>
      <c r="I186" s="28">
        <f>IFERROR(VLOOKUP($B186,Surp3!$A$1:$B$161,2,0),0)</f>
        <v>0</v>
      </c>
      <c r="J186" s="29">
        <f t="shared" si="2"/>
        <v>0</v>
      </c>
      <c r="K186" s="28">
        <f>IFERROR(VLOOKUP($B186,Surp4!$A$1:$B$161,2,0),0)</f>
        <v>0</v>
      </c>
      <c r="L186" s="29">
        <f t="shared" si="3"/>
        <v>0</v>
      </c>
      <c r="M186" s="28">
        <f>IFERROR(VLOOKUP($B186,Surp5!$A$1:$B$161,2,0),0)</f>
        <v>0</v>
      </c>
      <c r="N186" s="29">
        <f t="shared" si="4"/>
        <v>0</v>
      </c>
      <c r="O186" s="28">
        <f>IFERROR(VLOOKUP($B186,Surp6!$A$1:$B$161,2,0),0)</f>
        <v>0</v>
      </c>
      <c r="P186" s="29">
        <f t="shared" si="6"/>
        <v>0</v>
      </c>
      <c r="Q186" s="28">
        <f>IFERROR(VLOOKUP($B186,Surp7!$A$1:$B$161,2,0),0)</f>
        <v>0</v>
      </c>
      <c r="R186" s="29">
        <f t="shared" si="8"/>
        <v>0</v>
      </c>
      <c r="S186" s="28">
        <f>IFERROR(VLOOKUP($B186,Surp8!$A$1:$B$161,2,0),0)</f>
        <v>0</v>
      </c>
      <c r="T186" s="29">
        <f t="shared" si="7"/>
        <v>0</v>
      </c>
      <c r="U186" s="29">
        <f>IFERROR(VLOOKUP(E186,Surp1!$B$1:$C$161,2,0),0)</f>
        <v>0</v>
      </c>
      <c r="V186" s="29">
        <f>IFERROR(VLOOKUP(G186,Surp2!$B$1:$C$161,2,0),0)</f>
        <v>0</v>
      </c>
      <c r="W186" s="29">
        <f>IFERROR(VLOOKUP(I186,Surp3!$B$1:$C$161,2,0),0)</f>
        <v>0</v>
      </c>
      <c r="X186" s="29">
        <f>IFERROR(VLOOKUP(K186,Surp4!$B$1:$C$161,2,0),0)</f>
        <v>0</v>
      </c>
      <c r="Y186" s="29">
        <f>IFERROR(VLOOKUP(M186,Surp5!$B$1:$C$161,2,0),0)</f>
        <v>0</v>
      </c>
      <c r="Z186" s="29">
        <f>IFERROR(VLOOKUP(O186,Surp6!$B$1:$C$161,2,0),0)</f>
        <v>0</v>
      </c>
      <c r="AA186" s="29">
        <f>IFERROR(VLOOKUP(Q186,Surp7!$B$1:$C$161,2,0),0)</f>
        <v>0</v>
      </c>
      <c r="AB186" s="29">
        <f>IFERROR(VLOOKUP(S186,Surp8!$B$1:$C$161,2,0),0)</f>
        <v>0</v>
      </c>
    </row>
    <row r="187">
      <c r="A187" s="7">
        <v>186.0</v>
      </c>
      <c r="B187" s="55"/>
      <c r="C187" s="26">
        <f t="shared" si="1"/>
        <v>0</v>
      </c>
      <c r="D187" s="27"/>
      <c r="E187" s="28">
        <f>IFERROR(VLOOKUP($B187,Surp1!$A$1:$B$161,2,0),0)</f>
        <v>0</v>
      </c>
      <c r="F187" s="29">
        <f>IFERROR(VLOOKUP(E187,Surp1!$B$1:$C$161,2,0),0)</f>
        <v>0</v>
      </c>
      <c r="G187" s="28">
        <f>IFERROR(VLOOKUP($B187,Surp2!$A$1:$B$161,2,0),0)</f>
        <v>0</v>
      </c>
      <c r="H187" s="29">
        <f t="shared" si="5"/>
        <v>0</v>
      </c>
      <c r="I187" s="28">
        <f>IFERROR(VLOOKUP($B187,Surp3!$A$1:$B$161,2,0),0)</f>
        <v>0</v>
      </c>
      <c r="J187" s="29">
        <f t="shared" si="2"/>
        <v>0</v>
      </c>
      <c r="K187" s="28">
        <f>IFERROR(VLOOKUP($B187,Surp4!$A$1:$B$161,2,0),0)</f>
        <v>0</v>
      </c>
      <c r="L187" s="29">
        <f t="shared" si="3"/>
        <v>0</v>
      </c>
      <c r="M187" s="28">
        <f>IFERROR(VLOOKUP($B187,Surp5!$A$1:$B$161,2,0),0)</f>
        <v>0</v>
      </c>
      <c r="N187" s="29">
        <f t="shared" si="4"/>
        <v>0</v>
      </c>
      <c r="O187" s="28">
        <f>IFERROR(VLOOKUP($B187,Surp6!$A$1:$B$161,2,0),0)</f>
        <v>0</v>
      </c>
      <c r="P187" s="29">
        <f t="shared" si="6"/>
        <v>0</v>
      </c>
      <c r="Q187" s="28">
        <f>IFERROR(VLOOKUP($B187,Surp7!$A$1:$B$161,2,0),0)</f>
        <v>0</v>
      </c>
      <c r="R187" s="29">
        <f t="shared" si="8"/>
        <v>0</v>
      </c>
      <c r="S187" s="28">
        <f>IFERROR(VLOOKUP($B187,Surp8!$A$1:$B$161,2,0),0)</f>
        <v>0</v>
      </c>
      <c r="T187" s="29">
        <f t="shared" si="7"/>
        <v>0</v>
      </c>
      <c r="U187" s="29">
        <f>IFERROR(VLOOKUP(E187,Surp1!$B$1:$C$161,2,0),0)</f>
        <v>0</v>
      </c>
      <c r="V187" s="29">
        <f>IFERROR(VLOOKUP(G187,Surp2!$B$1:$C$161,2,0),0)</f>
        <v>0</v>
      </c>
      <c r="W187" s="29">
        <f>IFERROR(VLOOKUP(I187,Surp3!$B$1:$C$161,2,0),0)</f>
        <v>0</v>
      </c>
      <c r="X187" s="29">
        <f>IFERROR(VLOOKUP(K187,Surp4!$B$1:$C$161,2,0),0)</f>
        <v>0</v>
      </c>
      <c r="Y187" s="29">
        <f>IFERROR(VLOOKUP(M187,Surp5!$B$1:$C$161,2,0),0)</f>
        <v>0</v>
      </c>
      <c r="Z187" s="29">
        <f>IFERROR(VLOOKUP(O187,Surp6!$B$1:$C$161,2,0),0)</f>
        <v>0</v>
      </c>
      <c r="AA187" s="29">
        <f>IFERROR(VLOOKUP(Q187,Surp7!$B$1:$C$161,2,0),0)</f>
        <v>0</v>
      </c>
      <c r="AB187" s="29">
        <f>IFERROR(VLOOKUP(S187,Surp8!$B$1:$C$161,2,0),0)</f>
        <v>0</v>
      </c>
    </row>
    <row r="188">
      <c r="A188" s="7">
        <v>187.0</v>
      </c>
      <c r="B188" s="55"/>
      <c r="C188" s="26">
        <f t="shared" si="1"/>
        <v>0</v>
      </c>
      <c r="D188" s="27"/>
      <c r="E188" s="28">
        <f>IFERROR(VLOOKUP($B188,Surp1!$A$1:$B$161,2,0),0)</f>
        <v>0</v>
      </c>
      <c r="F188" s="29">
        <f>IFERROR(VLOOKUP(E188,Surp1!$B$1:$C$161,2,0),0)</f>
        <v>0</v>
      </c>
      <c r="G188" s="28">
        <f>IFERROR(VLOOKUP($B188,Surp2!$A$1:$B$161,2,0),0)</f>
        <v>0</v>
      </c>
      <c r="H188" s="29">
        <f t="shared" si="5"/>
        <v>0</v>
      </c>
      <c r="I188" s="28">
        <f>IFERROR(VLOOKUP($B188,Surp3!$A$1:$B$161,2,0),0)</f>
        <v>0</v>
      </c>
      <c r="J188" s="29">
        <f t="shared" si="2"/>
        <v>0</v>
      </c>
      <c r="K188" s="28">
        <f>IFERROR(VLOOKUP($B188,Surp4!$A$1:$B$161,2,0),0)</f>
        <v>0</v>
      </c>
      <c r="L188" s="29">
        <f t="shared" si="3"/>
        <v>0</v>
      </c>
      <c r="M188" s="28">
        <f>IFERROR(VLOOKUP($B188,Surp5!$A$1:$B$161,2,0),0)</f>
        <v>0</v>
      </c>
      <c r="N188" s="29">
        <f t="shared" si="4"/>
        <v>0</v>
      </c>
      <c r="O188" s="28">
        <f>IFERROR(VLOOKUP($B188,Surp6!$A$1:$B$161,2,0),0)</f>
        <v>0</v>
      </c>
      <c r="P188" s="29">
        <f t="shared" si="6"/>
        <v>0</v>
      </c>
      <c r="Q188" s="28">
        <f>IFERROR(VLOOKUP($B188,Surp7!$A$1:$B$161,2,0),0)</f>
        <v>0</v>
      </c>
      <c r="R188" s="29">
        <f t="shared" si="8"/>
        <v>0</v>
      </c>
      <c r="S188" s="28">
        <f>IFERROR(VLOOKUP($B188,Surp8!$A$1:$B$161,2,0),0)</f>
        <v>0</v>
      </c>
      <c r="T188" s="29">
        <f t="shared" si="7"/>
        <v>0</v>
      </c>
      <c r="U188" s="29">
        <f>IFERROR(VLOOKUP(E188,Surp1!$B$1:$C$161,2,0),0)</f>
        <v>0</v>
      </c>
      <c r="V188" s="29">
        <f>IFERROR(VLOOKUP(G188,Surp2!$B$1:$C$161,2,0),0)</f>
        <v>0</v>
      </c>
      <c r="W188" s="29">
        <f>IFERROR(VLOOKUP(I188,Surp3!$B$1:$C$161,2,0),0)</f>
        <v>0</v>
      </c>
      <c r="X188" s="29">
        <f>IFERROR(VLOOKUP(K188,Surp4!$B$1:$C$161,2,0),0)</f>
        <v>0</v>
      </c>
      <c r="Y188" s="29">
        <f>IFERROR(VLOOKUP(M188,Surp5!$B$1:$C$161,2,0),0)</f>
        <v>0</v>
      </c>
      <c r="Z188" s="29">
        <f>IFERROR(VLOOKUP(O188,Surp6!$B$1:$C$161,2,0),0)</f>
        <v>0</v>
      </c>
      <c r="AA188" s="29">
        <f>IFERROR(VLOOKUP(Q188,Surp7!$B$1:$C$161,2,0),0)</f>
        <v>0</v>
      </c>
      <c r="AB188" s="29">
        <f>IFERROR(VLOOKUP(S188,Surp8!$B$1:$C$161,2,0),0)</f>
        <v>0</v>
      </c>
    </row>
    <row r="189">
      <c r="A189" s="7">
        <v>188.0</v>
      </c>
      <c r="B189" s="55"/>
      <c r="C189" s="26">
        <f t="shared" si="1"/>
        <v>0</v>
      </c>
      <c r="D189" s="27"/>
      <c r="E189" s="28">
        <f>IFERROR(VLOOKUP($B189,Surp1!$A$1:$B$161,2,0),0)</f>
        <v>0</v>
      </c>
      <c r="F189" s="29">
        <f>IFERROR(VLOOKUP(E189,Surp1!$B$1:$C$161,2,0),0)</f>
        <v>0</v>
      </c>
      <c r="G189" s="28">
        <f>IFERROR(VLOOKUP($B189,Surp2!$A$1:$B$161,2,0),0)</f>
        <v>0</v>
      </c>
      <c r="H189" s="29">
        <f t="shared" si="5"/>
        <v>0</v>
      </c>
      <c r="I189" s="28">
        <f>IFERROR(VLOOKUP($B189,Surp3!$A$1:$B$161,2,0),0)</f>
        <v>0</v>
      </c>
      <c r="J189" s="29">
        <f t="shared" si="2"/>
        <v>0</v>
      </c>
      <c r="K189" s="28">
        <f>IFERROR(VLOOKUP($B189,Surp4!$A$1:$B$161,2,0),0)</f>
        <v>0</v>
      </c>
      <c r="L189" s="29">
        <f t="shared" si="3"/>
        <v>0</v>
      </c>
      <c r="M189" s="28">
        <f>IFERROR(VLOOKUP($B189,Surp5!$A$1:$B$161,2,0),0)</f>
        <v>0</v>
      </c>
      <c r="N189" s="29">
        <f t="shared" si="4"/>
        <v>0</v>
      </c>
      <c r="O189" s="28">
        <f>IFERROR(VLOOKUP($B189,Surp6!$A$1:$B$161,2,0),0)</f>
        <v>0</v>
      </c>
      <c r="P189" s="29">
        <f t="shared" si="6"/>
        <v>0</v>
      </c>
      <c r="Q189" s="28">
        <f>IFERROR(VLOOKUP($B189,Surp7!$A$1:$B$161,2,0),0)</f>
        <v>0</v>
      </c>
      <c r="R189" s="29">
        <f t="shared" si="8"/>
        <v>0</v>
      </c>
      <c r="S189" s="28">
        <f>IFERROR(VLOOKUP($B189,Surp8!$A$1:$B$161,2,0),0)</f>
        <v>0</v>
      </c>
      <c r="T189" s="29">
        <f t="shared" si="7"/>
        <v>0</v>
      </c>
      <c r="U189" s="29">
        <f>IFERROR(VLOOKUP(E189,Surp1!$B$1:$C$161,2,0),0)</f>
        <v>0</v>
      </c>
      <c r="V189" s="29">
        <f>IFERROR(VLOOKUP(G189,Surp2!$B$1:$C$161,2,0),0)</f>
        <v>0</v>
      </c>
      <c r="W189" s="29">
        <f>IFERROR(VLOOKUP(I189,Surp3!$B$1:$C$161,2,0),0)</f>
        <v>0</v>
      </c>
      <c r="X189" s="29">
        <f>IFERROR(VLOOKUP(K189,Surp4!$B$1:$C$161,2,0),0)</f>
        <v>0</v>
      </c>
      <c r="Y189" s="29">
        <f>IFERROR(VLOOKUP(M189,Surp5!$B$1:$C$161,2,0),0)</f>
        <v>0</v>
      </c>
      <c r="Z189" s="29">
        <f>IFERROR(VLOOKUP(O189,Surp6!$B$1:$C$161,2,0),0)</f>
        <v>0</v>
      </c>
      <c r="AA189" s="29">
        <f>IFERROR(VLOOKUP(Q189,Surp7!$B$1:$C$161,2,0),0)</f>
        <v>0</v>
      </c>
      <c r="AB189" s="29">
        <f>IFERROR(VLOOKUP(S189,Surp8!$B$1:$C$161,2,0),0)</f>
        <v>0</v>
      </c>
    </row>
    <row r="190">
      <c r="A190" s="7">
        <v>189.0</v>
      </c>
      <c r="B190" s="55"/>
      <c r="C190" s="26">
        <f t="shared" si="1"/>
        <v>0</v>
      </c>
      <c r="D190" s="27"/>
      <c r="E190" s="28">
        <f>IFERROR(VLOOKUP($B190,Surp1!$A$1:$B$161,2,0),0)</f>
        <v>0</v>
      </c>
      <c r="F190" s="29">
        <f>IFERROR(VLOOKUP(E190,Surp1!$B$1:$C$161,2,0),0)</f>
        <v>0</v>
      </c>
      <c r="G190" s="28">
        <f>IFERROR(VLOOKUP($B190,Surp2!$A$1:$B$161,2,0),0)</f>
        <v>0</v>
      </c>
      <c r="H190" s="29">
        <f t="shared" si="5"/>
        <v>0</v>
      </c>
      <c r="I190" s="28">
        <f>IFERROR(VLOOKUP($B190,Surp3!$A$1:$B$161,2,0),0)</f>
        <v>0</v>
      </c>
      <c r="J190" s="29">
        <f t="shared" si="2"/>
        <v>0</v>
      </c>
      <c r="K190" s="28">
        <f>IFERROR(VLOOKUP($B190,Surp4!$A$1:$B$161,2,0),0)</f>
        <v>0</v>
      </c>
      <c r="L190" s="29">
        <f t="shared" si="3"/>
        <v>0</v>
      </c>
      <c r="M190" s="28">
        <f>IFERROR(VLOOKUP($B190,Surp5!$A$1:$B$161,2,0),0)</f>
        <v>0</v>
      </c>
      <c r="N190" s="29">
        <f t="shared" si="4"/>
        <v>0</v>
      </c>
      <c r="O190" s="28">
        <f>IFERROR(VLOOKUP($B190,Surp6!$A$1:$B$161,2,0),0)</f>
        <v>0</v>
      </c>
      <c r="P190" s="29">
        <f t="shared" si="6"/>
        <v>0</v>
      </c>
      <c r="Q190" s="28">
        <f>IFERROR(VLOOKUP($B190,Surp7!$A$1:$B$161,2,0),0)</f>
        <v>0</v>
      </c>
      <c r="R190" s="29">
        <f t="shared" si="8"/>
        <v>0</v>
      </c>
      <c r="S190" s="28">
        <f>IFERROR(VLOOKUP($B190,Surp8!$A$1:$B$161,2,0),0)</f>
        <v>0</v>
      </c>
      <c r="T190" s="29">
        <f t="shared" si="7"/>
        <v>0</v>
      </c>
      <c r="U190" s="29">
        <f>IFERROR(VLOOKUP(E190,Surp1!$B$1:$C$161,2,0),0)</f>
        <v>0</v>
      </c>
      <c r="V190" s="29">
        <f>IFERROR(VLOOKUP(G190,Surp2!$B$1:$C$161,2,0),0)</f>
        <v>0</v>
      </c>
      <c r="W190" s="29">
        <f>IFERROR(VLOOKUP(I190,Surp3!$B$1:$C$161,2,0),0)</f>
        <v>0</v>
      </c>
      <c r="X190" s="29">
        <f>IFERROR(VLOOKUP(K190,Surp4!$B$1:$C$161,2,0),0)</f>
        <v>0</v>
      </c>
      <c r="Y190" s="29">
        <f>IFERROR(VLOOKUP(M190,Surp5!$B$1:$C$161,2,0),0)</f>
        <v>0</v>
      </c>
      <c r="Z190" s="29">
        <f>IFERROR(VLOOKUP(O190,Surp6!$B$1:$C$161,2,0),0)</f>
        <v>0</v>
      </c>
      <c r="AA190" s="29">
        <f>IFERROR(VLOOKUP(Q190,Surp7!$B$1:$C$161,2,0),0)</f>
        <v>0</v>
      </c>
      <c r="AB190" s="29">
        <f>IFERROR(VLOOKUP(S190,Surp8!$B$1:$C$161,2,0),0)</f>
        <v>0</v>
      </c>
    </row>
    <row r="191">
      <c r="A191" s="7">
        <v>190.0</v>
      </c>
      <c r="B191" s="55"/>
      <c r="C191" s="26">
        <f t="shared" si="1"/>
        <v>0</v>
      </c>
      <c r="D191" s="27"/>
      <c r="E191" s="28">
        <f>IFERROR(VLOOKUP($B191,Surp1!$A$1:$B$161,2,0),0)</f>
        <v>0</v>
      </c>
      <c r="F191" s="29">
        <f>IFERROR(VLOOKUP(E191,Surp1!$B$1:$C$161,2,0),0)</f>
        <v>0</v>
      </c>
      <c r="G191" s="28">
        <f>IFERROR(VLOOKUP($B191,Surp2!$A$1:$B$161,2,0),0)</f>
        <v>0</v>
      </c>
      <c r="H191" s="29">
        <f t="shared" si="5"/>
        <v>0</v>
      </c>
      <c r="I191" s="28">
        <f>IFERROR(VLOOKUP($B191,Surp3!$A$1:$B$161,2,0),0)</f>
        <v>0</v>
      </c>
      <c r="J191" s="29">
        <f t="shared" si="2"/>
        <v>0</v>
      </c>
      <c r="K191" s="28">
        <f>IFERROR(VLOOKUP($B191,Surp4!$A$1:$B$161,2,0),0)</f>
        <v>0</v>
      </c>
      <c r="L191" s="29">
        <f t="shared" si="3"/>
        <v>0</v>
      </c>
      <c r="M191" s="28">
        <f>IFERROR(VLOOKUP($B191,Surp5!$A$1:$B$161,2,0),0)</f>
        <v>0</v>
      </c>
      <c r="N191" s="29">
        <f t="shared" si="4"/>
        <v>0</v>
      </c>
      <c r="O191" s="28">
        <f>IFERROR(VLOOKUP($B191,Surp6!$A$1:$B$161,2,0),0)</f>
        <v>0</v>
      </c>
      <c r="P191" s="29">
        <f t="shared" si="6"/>
        <v>0</v>
      </c>
      <c r="Q191" s="28">
        <f>IFERROR(VLOOKUP($B191,Surp7!$A$1:$B$161,2,0),0)</f>
        <v>0</v>
      </c>
      <c r="R191" s="29">
        <f t="shared" si="8"/>
        <v>0</v>
      </c>
      <c r="S191" s="28">
        <f>IFERROR(VLOOKUP($B191,Surp8!$A$1:$B$161,2,0),0)</f>
        <v>0</v>
      </c>
      <c r="T191" s="29">
        <f t="shared" si="7"/>
        <v>0</v>
      </c>
      <c r="U191" s="29">
        <f>IFERROR(VLOOKUP(E191,Surp1!$B$1:$C$161,2,0),0)</f>
        <v>0</v>
      </c>
      <c r="V191" s="29">
        <f>IFERROR(VLOOKUP(G191,Surp2!$B$1:$C$161,2,0),0)</f>
        <v>0</v>
      </c>
      <c r="W191" s="29">
        <f>IFERROR(VLOOKUP(I191,Surp3!$B$1:$C$161,2,0),0)</f>
        <v>0</v>
      </c>
      <c r="X191" s="29">
        <f>IFERROR(VLOOKUP(K191,Surp4!$B$1:$C$161,2,0),0)</f>
        <v>0</v>
      </c>
      <c r="Y191" s="29">
        <f>IFERROR(VLOOKUP(M191,Surp5!$B$1:$C$161,2,0),0)</f>
        <v>0</v>
      </c>
      <c r="Z191" s="29">
        <f>IFERROR(VLOOKUP(O191,Surp6!$B$1:$C$161,2,0),0)</f>
        <v>0</v>
      </c>
      <c r="AA191" s="29">
        <f>IFERROR(VLOOKUP(Q191,Surp7!$B$1:$C$161,2,0),0)</f>
        <v>0</v>
      </c>
      <c r="AB191" s="29">
        <f>IFERROR(VLOOKUP(S191,Surp8!$B$1:$C$161,2,0),0)</f>
        <v>0</v>
      </c>
    </row>
    <row r="192">
      <c r="A192" s="7">
        <v>191.0</v>
      </c>
      <c r="B192" s="55"/>
      <c r="C192" s="26">
        <f t="shared" si="1"/>
        <v>0</v>
      </c>
      <c r="D192" s="27"/>
      <c r="E192" s="28">
        <f>IFERROR(VLOOKUP($B192,Surp1!$A$1:$B$161,2,0),0)</f>
        <v>0</v>
      </c>
      <c r="F192" s="29">
        <f>IFERROR(VLOOKUP(E192,Surp1!$B$1:$C$161,2,0),0)</f>
        <v>0</v>
      </c>
      <c r="G192" s="28">
        <f>IFERROR(VLOOKUP($B192,Surp2!$A$1:$B$161,2,0),0)</f>
        <v>0</v>
      </c>
      <c r="H192" s="29">
        <f t="shared" si="5"/>
        <v>0</v>
      </c>
      <c r="I192" s="28">
        <f>IFERROR(VLOOKUP($B192,Surp3!$A$1:$B$161,2,0),0)</f>
        <v>0</v>
      </c>
      <c r="J192" s="29">
        <f t="shared" si="2"/>
        <v>0</v>
      </c>
      <c r="K192" s="28">
        <f>IFERROR(VLOOKUP($B192,Surp4!$A$1:$B$161,2,0),0)</f>
        <v>0</v>
      </c>
      <c r="L192" s="29">
        <f t="shared" si="3"/>
        <v>0</v>
      </c>
      <c r="M192" s="28">
        <f>IFERROR(VLOOKUP($B192,Surp5!$A$1:$B$161,2,0),0)</f>
        <v>0</v>
      </c>
      <c r="N192" s="29">
        <f t="shared" si="4"/>
        <v>0</v>
      </c>
      <c r="O192" s="28">
        <f>IFERROR(VLOOKUP($B192,Surp6!$A$1:$B$161,2,0),0)</f>
        <v>0</v>
      </c>
      <c r="P192" s="29">
        <f t="shared" si="6"/>
        <v>0</v>
      </c>
      <c r="Q192" s="28">
        <f>IFERROR(VLOOKUP($B192,Surp7!$A$1:$B$161,2,0),0)</f>
        <v>0</v>
      </c>
      <c r="R192" s="29">
        <f t="shared" si="8"/>
        <v>0</v>
      </c>
      <c r="S192" s="28">
        <f>IFERROR(VLOOKUP($B192,Surp8!$A$1:$B$161,2,0),0)</f>
        <v>0</v>
      </c>
      <c r="T192" s="29">
        <f t="shared" si="7"/>
        <v>0</v>
      </c>
      <c r="U192" s="29">
        <f>IFERROR(VLOOKUP(E192,Surp1!$B$1:$C$161,2,0),0)</f>
        <v>0</v>
      </c>
      <c r="V192" s="29">
        <f>IFERROR(VLOOKUP(G192,Surp2!$B$1:$C$161,2,0),0)</f>
        <v>0</v>
      </c>
      <c r="W192" s="29">
        <f>IFERROR(VLOOKUP(I192,Surp3!$B$1:$C$161,2,0),0)</f>
        <v>0</v>
      </c>
      <c r="X192" s="29">
        <f>IFERROR(VLOOKUP(K192,Surp4!$B$1:$C$161,2,0),0)</f>
        <v>0</v>
      </c>
      <c r="Y192" s="29">
        <f>IFERROR(VLOOKUP(M192,Surp5!$B$1:$C$161,2,0),0)</f>
        <v>0</v>
      </c>
      <c r="Z192" s="29">
        <f>IFERROR(VLOOKUP(O192,Surp6!$B$1:$C$161,2,0),0)</f>
        <v>0</v>
      </c>
      <c r="AA192" s="29">
        <f>IFERROR(VLOOKUP(Q192,Surp7!$B$1:$C$161,2,0),0)</f>
        <v>0</v>
      </c>
      <c r="AB192" s="29">
        <f>IFERROR(VLOOKUP(S192,Surp8!$B$1:$C$161,2,0),0)</f>
        <v>0</v>
      </c>
    </row>
    <row r="193">
      <c r="A193" s="7">
        <v>192.0</v>
      </c>
      <c r="B193" s="55"/>
      <c r="C193" s="26">
        <f t="shared" si="1"/>
        <v>0</v>
      </c>
      <c r="D193" s="27"/>
      <c r="E193" s="28">
        <f>IFERROR(VLOOKUP($B193,Surp1!$A$1:$B$161,2,0),0)</f>
        <v>0</v>
      </c>
      <c r="F193" s="29">
        <f>IFERROR(VLOOKUP(E193,Surp1!$B$1:$C$161,2,0),0)</f>
        <v>0</v>
      </c>
      <c r="G193" s="28">
        <f>IFERROR(VLOOKUP($B193,Surp2!$A$1:$B$161,2,0),0)</f>
        <v>0</v>
      </c>
      <c r="H193" s="29">
        <f t="shared" si="5"/>
        <v>0</v>
      </c>
      <c r="I193" s="28">
        <f>IFERROR(VLOOKUP($B193,Surp3!$A$1:$B$161,2,0),0)</f>
        <v>0</v>
      </c>
      <c r="J193" s="29">
        <f t="shared" si="2"/>
        <v>0</v>
      </c>
      <c r="K193" s="28">
        <f>IFERROR(VLOOKUP($B193,Surp4!$A$1:$B$161,2,0),0)</f>
        <v>0</v>
      </c>
      <c r="L193" s="29">
        <f t="shared" si="3"/>
        <v>0</v>
      </c>
      <c r="M193" s="28">
        <f>IFERROR(VLOOKUP($B193,Surp5!$A$1:$B$161,2,0),0)</f>
        <v>0</v>
      </c>
      <c r="N193" s="29">
        <f t="shared" si="4"/>
        <v>0</v>
      </c>
      <c r="O193" s="28">
        <f>IFERROR(VLOOKUP($B193,Surp6!$A$1:$B$161,2,0),0)</f>
        <v>0</v>
      </c>
      <c r="P193" s="29">
        <f t="shared" si="6"/>
        <v>0</v>
      </c>
      <c r="Q193" s="28">
        <f>IFERROR(VLOOKUP($B193,Surp7!$A$1:$B$161,2,0),0)</f>
        <v>0</v>
      </c>
      <c r="R193" s="29">
        <f t="shared" si="8"/>
        <v>0</v>
      </c>
      <c r="S193" s="28">
        <f>IFERROR(VLOOKUP($B193,Surp8!$A$1:$B$161,2,0),0)</f>
        <v>0</v>
      </c>
      <c r="T193" s="29">
        <f t="shared" si="7"/>
        <v>0</v>
      </c>
      <c r="U193" s="29">
        <f>IFERROR(VLOOKUP(E193,Surp1!$B$1:$C$161,2,0),0)</f>
        <v>0</v>
      </c>
      <c r="V193" s="29">
        <f>IFERROR(VLOOKUP(G193,Surp2!$B$1:$C$161,2,0),0)</f>
        <v>0</v>
      </c>
      <c r="W193" s="29">
        <f>IFERROR(VLOOKUP(I193,Surp3!$B$1:$C$161,2,0),0)</f>
        <v>0</v>
      </c>
      <c r="X193" s="29">
        <f>IFERROR(VLOOKUP(K193,Surp4!$B$1:$C$161,2,0),0)</f>
        <v>0</v>
      </c>
      <c r="Y193" s="29">
        <f>IFERROR(VLOOKUP(M193,Surp5!$B$1:$C$161,2,0),0)</f>
        <v>0</v>
      </c>
      <c r="Z193" s="29">
        <f>IFERROR(VLOOKUP(O193,Surp6!$B$1:$C$161,2,0),0)</f>
        <v>0</v>
      </c>
      <c r="AA193" s="29">
        <f>IFERROR(VLOOKUP(Q193,Surp7!$B$1:$C$161,2,0),0)</f>
        <v>0</v>
      </c>
      <c r="AB193" s="29">
        <f>IFERROR(VLOOKUP(S193,Surp8!$B$1:$C$161,2,0),0)</f>
        <v>0</v>
      </c>
    </row>
    <row r="194">
      <c r="A194" s="7">
        <v>193.0</v>
      </c>
      <c r="B194" s="55"/>
      <c r="C194" s="26">
        <f t="shared" si="1"/>
        <v>0</v>
      </c>
      <c r="D194" s="27"/>
      <c r="E194" s="28">
        <f>IFERROR(VLOOKUP($B194,Surp1!$A$1:$B$161,2,0),0)</f>
        <v>0</v>
      </c>
      <c r="F194" s="29">
        <f>IFERROR(VLOOKUP(E194,Surp1!$B$1:$C$161,2,0),0)</f>
        <v>0</v>
      </c>
      <c r="G194" s="28">
        <f>IFERROR(VLOOKUP($B194,Surp2!$A$1:$B$161,2,0),0)</f>
        <v>0</v>
      </c>
      <c r="H194" s="29">
        <f t="shared" si="5"/>
        <v>0</v>
      </c>
      <c r="I194" s="28">
        <f>IFERROR(VLOOKUP($B194,Surp3!$A$1:$B$161,2,0),0)</f>
        <v>0</v>
      </c>
      <c r="J194" s="29">
        <f t="shared" si="2"/>
        <v>0</v>
      </c>
      <c r="K194" s="28">
        <f>IFERROR(VLOOKUP($B194,Surp4!$A$1:$B$161,2,0),0)</f>
        <v>0</v>
      </c>
      <c r="L194" s="29">
        <f t="shared" si="3"/>
        <v>0</v>
      </c>
      <c r="M194" s="28">
        <f>IFERROR(VLOOKUP($B194,Surp5!$A$1:$B$161,2,0),0)</f>
        <v>0</v>
      </c>
      <c r="N194" s="29">
        <f t="shared" si="4"/>
        <v>0</v>
      </c>
      <c r="O194" s="28">
        <f>IFERROR(VLOOKUP($B194,Surp6!$A$1:$B$161,2,0),0)</f>
        <v>0</v>
      </c>
      <c r="P194" s="29">
        <f t="shared" si="6"/>
        <v>0</v>
      </c>
      <c r="Q194" s="28">
        <f>IFERROR(VLOOKUP($B194,Surp7!$A$1:$B$161,2,0),0)</f>
        <v>0</v>
      </c>
      <c r="R194" s="29">
        <f t="shared" si="8"/>
        <v>0</v>
      </c>
      <c r="S194" s="28">
        <f>IFERROR(VLOOKUP($B194,Surp8!$A$1:$B$161,2,0),0)</f>
        <v>0</v>
      </c>
      <c r="T194" s="29">
        <f t="shared" si="7"/>
        <v>0</v>
      </c>
      <c r="U194" s="29">
        <f>IFERROR(VLOOKUP(E194,Surp1!$B$1:$C$161,2,0),0)</f>
        <v>0</v>
      </c>
      <c r="V194" s="29">
        <f>IFERROR(VLOOKUP(G194,Surp2!$B$1:$C$161,2,0),0)</f>
        <v>0</v>
      </c>
      <c r="W194" s="29">
        <f>IFERROR(VLOOKUP(I194,Surp3!$B$1:$C$161,2,0),0)</f>
        <v>0</v>
      </c>
      <c r="X194" s="29">
        <f>IFERROR(VLOOKUP(K194,Surp4!$B$1:$C$161,2,0),0)</f>
        <v>0</v>
      </c>
      <c r="Y194" s="29">
        <f>IFERROR(VLOOKUP(M194,Surp5!$B$1:$C$161,2,0),0)</f>
        <v>0</v>
      </c>
      <c r="Z194" s="29">
        <f>IFERROR(VLOOKUP(O194,Surp6!$B$1:$C$161,2,0),0)</f>
        <v>0</v>
      </c>
      <c r="AA194" s="29">
        <f>IFERROR(VLOOKUP(Q194,Surp7!$B$1:$C$161,2,0),0)</f>
        <v>0</v>
      </c>
      <c r="AB194" s="29">
        <f>IFERROR(VLOOKUP(S194,Surp8!$B$1:$C$161,2,0),0)</f>
        <v>0</v>
      </c>
    </row>
    <row r="195">
      <c r="A195" s="7">
        <v>194.0</v>
      </c>
      <c r="B195" s="55"/>
      <c r="C195" s="26">
        <f t="shared" si="1"/>
        <v>0</v>
      </c>
      <c r="D195" s="27"/>
      <c r="E195" s="28">
        <f>IFERROR(VLOOKUP($B195,Surp1!$A$1:$B$161,2,0),0)</f>
        <v>0</v>
      </c>
      <c r="F195" s="29">
        <f>IFERROR(VLOOKUP(E195,Surp1!$B$1:$C$161,2,0),0)</f>
        <v>0</v>
      </c>
      <c r="G195" s="28">
        <f>IFERROR(VLOOKUP($B195,Surp2!$A$1:$B$161,2,0),0)</f>
        <v>0</v>
      </c>
      <c r="H195" s="29">
        <f t="shared" si="5"/>
        <v>0</v>
      </c>
      <c r="I195" s="28">
        <f>IFERROR(VLOOKUP($B195,Surp3!$A$1:$B$161,2,0),0)</f>
        <v>0</v>
      </c>
      <c r="J195" s="29">
        <f t="shared" si="2"/>
        <v>0</v>
      </c>
      <c r="K195" s="28">
        <f>IFERROR(VLOOKUP($B195,Surp4!$A$1:$B$161,2,0),0)</f>
        <v>0</v>
      </c>
      <c r="L195" s="29">
        <f t="shared" si="3"/>
        <v>0</v>
      </c>
      <c r="M195" s="28">
        <f>IFERROR(VLOOKUP($B195,Surp5!$A$1:$B$161,2,0),0)</f>
        <v>0</v>
      </c>
      <c r="N195" s="29">
        <f t="shared" si="4"/>
        <v>0</v>
      </c>
      <c r="O195" s="28">
        <f>IFERROR(VLOOKUP($B195,Surp6!$A$1:$B$161,2,0),0)</f>
        <v>0</v>
      </c>
      <c r="P195" s="29">
        <f t="shared" si="6"/>
        <v>0</v>
      </c>
      <c r="Q195" s="28">
        <f>IFERROR(VLOOKUP($B195,Surp7!$A$1:$B$161,2,0),0)</f>
        <v>0</v>
      </c>
      <c r="R195" s="29">
        <f t="shared" si="8"/>
        <v>0</v>
      </c>
      <c r="S195" s="28">
        <f>IFERROR(VLOOKUP($B195,Surp8!$A$1:$B$161,2,0),0)</f>
        <v>0</v>
      </c>
      <c r="T195" s="29">
        <f t="shared" si="7"/>
        <v>0</v>
      </c>
      <c r="U195" s="29">
        <f>IFERROR(VLOOKUP(E195,Surp1!$B$1:$C$161,2,0),0)</f>
        <v>0</v>
      </c>
      <c r="V195" s="29">
        <f>IFERROR(VLOOKUP(G195,Surp2!$B$1:$C$161,2,0),0)</f>
        <v>0</v>
      </c>
      <c r="W195" s="29">
        <f>IFERROR(VLOOKUP(I195,Surp3!$B$1:$C$161,2,0),0)</f>
        <v>0</v>
      </c>
      <c r="X195" s="29">
        <f>IFERROR(VLOOKUP(K195,Surp4!$B$1:$C$161,2,0),0)</f>
        <v>0</v>
      </c>
      <c r="Y195" s="29">
        <f>IFERROR(VLOOKUP(M195,Surp5!$B$1:$C$161,2,0),0)</f>
        <v>0</v>
      </c>
      <c r="Z195" s="29">
        <f>IFERROR(VLOOKUP(O195,Surp6!$B$1:$C$161,2,0),0)</f>
        <v>0</v>
      </c>
      <c r="AA195" s="29">
        <f>IFERROR(VLOOKUP(Q195,Surp7!$B$1:$C$161,2,0),0)</f>
        <v>0</v>
      </c>
      <c r="AB195" s="29">
        <f>IFERROR(VLOOKUP(S195,Surp8!$B$1:$C$161,2,0),0)</f>
        <v>0</v>
      </c>
    </row>
    <row r="196">
      <c r="A196" s="7">
        <v>195.0</v>
      </c>
      <c r="B196" s="55"/>
      <c r="C196" s="26">
        <f t="shared" si="1"/>
        <v>0</v>
      </c>
      <c r="D196" s="27"/>
      <c r="E196" s="28">
        <f>IFERROR(VLOOKUP($B196,Surp1!$A$1:$B$161,2,0),0)</f>
        <v>0</v>
      </c>
      <c r="F196" s="29">
        <f>IFERROR(VLOOKUP(E196,Surp1!$B$1:$C$161,2,0),0)</f>
        <v>0</v>
      </c>
      <c r="G196" s="28">
        <f>IFERROR(VLOOKUP($B196,Surp2!$A$1:$B$161,2,0),0)</f>
        <v>0</v>
      </c>
      <c r="H196" s="29">
        <f t="shared" si="5"/>
        <v>0</v>
      </c>
      <c r="I196" s="28">
        <f>IFERROR(VLOOKUP($B196,Surp3!$A$1:$B$161,2,0),0)</f>
        <v>0</v>
      </c>
      <c r="J196" s="29">
        <f t="shared" si="2"/>
        <v>0</v>
      </c>
      <c r="K196" s="28">
        <f>IFERROR(VLOOKUP($B196,Surp4!$A$1:$B$161,2,0),0)</f>
        <v>0</v>
      </c>
      <c r="L196" s="29">
        <f t="shared" si="3"/>
        <v>0</v>
      </c>
      <c r="M196" s="28">
        <f>IFERROR(VLOOKUP($B196,Surp5!$A$1:$B$161,2,0),0)</f>
        <v>0</v>
      </c>
      <c r="N196" s="29">
        <f t="shared" si="4"/>
        <v>0</v>
      </c>
      <c r="O196" s="28">
        <f>IFERROR(VLOOKUP($B196,Surp6!$A$1:$B$161,2,0),0)</f>
        <v>0</v>
      </c>
      <c r="P196" s="29">
        <f t="shared" si="6"/>
        <v>0</v>
      </c>
      <c r="Q196" s="28">
        <f>IFERROR(VLOOKUP($B196,Surp7!$A$1:$B$161,2,0),0)</f>
        <v>0</v>
      </c>
      <c r="R196" s="29">
        <f t="shared" si="8"/>
        <v>0</v>
      </c>
      <c r="S196" s="28">
        <f>IFERROR(VLOOKUP($B196,Surp8!$A$1:$B$161,2,0),0)</f>
        <v>0</v>
      </c>
      <c r="T196" s="29">
        <f t="shared" si="7"/>
        <v>0</v>
      </c>
      <c r="U196" s="29">
        <f>IFERROR(VLOOKUP(E196,Surp1!$B$1:$C$161,2,0),0)</f>
        <v>0</v>
      </c>
      <c r="V196" s="29">
        <f>IFERROR(VLOOKUP(G196,Surp2!$B$1:$C$161,2,0),0)</f>
        <v>0</v>
      </c>
      <c r="W196" s="29">
        <f>IFERROR(VLOOKUP(I196,Surp3!$B$1:$C$161,2,0),0)</f>
        <v>0</v>
      </c>
      <c r="X196" s="29">
        <f>IFERROR(VLOOKUP(K196,Surp4!$B$1:$C$161,2,0),0)</f>
        <v>0</v>
      </c>
      <c r="Y196" s="29">
        <f>IFERROR(VLOOKUP(M196,Surp5!$B$1:$C$161,2,0),0)</f>
        <v>0</v>
      </c>
      <c r="Z196" s="29">
        <f>IFERROR(VLOOKUP(O196,Surp6!$B$1:$C$161,2,0),0)</f>
        <v>0</v>
      </c>
      <c r="AA196" s="29">
        <f>IFERROR(VLOOKUP(Q196,Surp7!$B$1:$C$161,2,0),0)</f>
        <v>0</v>
      </c>
      <c r="AB196" s="29">
        <f>IFERROR(VLOOKUP(S196,Surp8!$B$1:$C$161,2,0),0)</f>
        <v>0</v>
      </c>
    </row>
    <row r="197">
      <c r="A197" s="7">
        <v>196.0</v>
      </c>
      <c r="B197" s="55"/>
      <c r="C197" s="26">
        <f t="shared" si="1"/>
        <v>0</v>
      </c>
      <c r="D197" s="27"/>
      <c r="E197" s="28">
        <f>IFERROR(VLOOKUP($B197,Surp1!$A$1:$B$161,2,0),0)</f>
        <v>0</v>
      </c>
      <c r="F197" s="29">
        <f>IFERROR(VLOOKUP(E197,Surp1!$B$1:$C$161,2,0),0)</f>
        <v>0</v>
      </c>
      <c r="G197" s="28">
        <f>IFERROR(VLOOKUP($B197,Surp2!$A$1:$B$161,2,0),0)</f>
        <v>0</v>
      </c>
      <c r="H197" s="29">
        <f t="shared" si="5"/>
        <v>0</v>
      </c>
      <c r="I197" s="28">
        <f>IFERROR(VLOOKUP($B197,Surp3!$A$1:$B$161,2,0),0)</f>
        <v>0</v>
      </c>
      <c r="J197" s="29">
        <f t="shared" si="2"/>
        <v>0</v>
      </c>
      <c r="K197" s="28">
        <f>IFERROR(VLOOKUP($B197,Surp4!$A$1:$B$161,2,0),0)</f>
        <v>0</v>
      </c>
      <c r="L197" s="29">
        <f t="shared" si="3"/>
        <v>0</v>
      </c>
      <c r="M197" s="28">
        <f>IFERROR(VLOOKUP($B197,Surp5!$A$1:$B$161,2,0),0)</f>
        <v>0</v>
      </c>
      <c r="N197" s="29">
        <f t="shared" si="4"/>
        <v>0</v>
      </c>
      <c r="O197" s="28">
        <f>IFERROR(VLOOKUP($B197,Surp6!$A$1:$B$161,2,0),0)</f>
        <v>0</v>
      </c>
      <c r="P197" s="29">
        <f t="shared" si="6"/>
        <v>0</v>
      </c>
      <c r="Q197" s="28">
        <f>IFERROR(VLOOKUP($B197,Surp7!$A$1:$B$161,2,0),0)</f>
        <v>0</v>
      </c>
      <c r="R197" s="29">
        <f t="shared" si="8"/>
        <v>0</v>
      </c>
      <c r="S197" s="28">
        <f>IFERROR(VLOOKUP($B197,Surp8!$A$1:$B$161,2,0),0)</f>
        <v>0</v>
      </c>
      <c r="T197" s="29">
        <f t="shared" si="7"/>
        <v>0</v>
      </c>
      <c r="U197" s="29">
        <f>IFERROR(VLOOKUP(E197,Surp1!$B$1:$C$161,2,0),0)</f>
        <v>0</v>
      </c>
      <c r="V197" s="29">
        <f>IFERROR(VLOOKUP(G197,Surp2!$B$1:$C$161,2,0),0)</f>
        <v>0</v>
      </c>
      <c r="W197" s="29">
        <f>IFERROR(VLOOKUP(I197,Surp3!$B$1:$C$161,2,0),0)</f>
        <v>0</v>
      </c>
      <c r="X197" s="29">
        <f>IFERROR(VLOOKUP(K197,Surp4!$B$1:$C$161,2,0),0)</f>
        <v>0</v>
      </c>
      <c r="Y197" s="29">
        <f>IFERROR(VLOOKUP(M197,Surp5!$B$1:$C$161,2,0),0)</f>
        <v>0</v>
      </c>
      <c r="Z197" s="29">
        <f>IFERROR(VLOOKUP(O197,Surp6!$B$1:$C$161,2,0),0)</f>
        <v>0</v>
      </c>
      <c r="AA197" s="29">
        <f>IFERROR(VLOOKUP(Q197,Surp7!$B$1:$C$161,2,0),0)</f>
        <v>0</v>
      </c>
      <c r="AB197" s="29">
        <f>IFERROR(VLOOKUP(S197,Surp8!$B$1:$C$161,2,0),0)</f>
        <v>0</v>
      </c>
    </row>
    <row r="198">
      <c r="A198" s="7">
        <v>197.0</v>
      </c>
      <c r="B198" s="55"/>
      <c r="C198" s="26">
        <f t="shared" si="1"/>
        <v>0</v>
      </c>
      <c r="D198" s="27"/>
      <c r="E198" s="28">
        <f>IFERROR(VLOOKUP($B198,Surp1!$A$1:$B$161,2,0),0)</f>
        <v>0</v>
      </c>
      <c r="F198" s="29">
        <f>IFERROR(VLOOKUP(E198,Surp1!$B$1:$C$161,2,0),0)</f>
        <v>0</v>
      </c>
      <c r="G198" s="28">
        <f>IFERROR(VLOOKUP($B198,Surp2!$A$1:$B$161,2,0),0)</f>
        <v>0</v>
      </c>
      <c r="H198" s="29">
        <f t="shared" si="5"/>
        <v>0</v>
      </c>
      <c r="I198" s="28">
        <f>IFERROR(VLOOKUP($B198,Surp3!$A$1:$B$161,2,0),0)</f>
        <v>0</v>
      </c>
      <c r="J198" s="29">
        <f t="shared" si="2"/>
        <v>0</v>
      </c>
      <c r="K198" s="28">
        <f>IFERROR(VLOOKUP($B198,Surp4!$A$1:$B$161,2,0),0)</f>
        <v>0</v>
      </c>
      <c r="L198" s="29">
        <f t="shared" si="3"/>
        <v>0</v>
      </c>
      <c r="M198" s="28">
        <f>IFERROR(VLOOKUP($B198,Surp5!$A$1:$B$161,2,0),0)</f>
        <v>0</v>
      </c>
      <c r="N198" s="29">
        <f t="shared" si="4"/>
        <v>0</v>
      </c>
      <c r="O198" s="28">
        <f>IFERROR(VLOOKUP($B198,Surp6!$A$1:$B$161,2,0),0)</f>
        <v>0</v>
      </c>
      <c r="P198" s="29">
        <f t="shared" si="6"/>
        <v>0</v>
      </c>
      <c r="Q198" s="28">
        <f>IFERROR(VLOOKUP($B198,Surp7!$A$1:$B$161,2,0),0)</f>
        <v>0</v>
      </c>
      <c r="R198" s="29">
        <f t="shared" si="8"/>
        <v>0</v>
      </c>
      <c r="S198" s="28">
        <f>IFERROR(VLOOKUP($B198,Surp8!$A$1:$B$161,2,0),0)</f>
        <v>0</v>
      </c>
      <c r="T198" s="29">
        <f t="shared" si="7"/>
        <v>0</v>
      </c>
      <c r="U198" s="29">
        <f>IFERROR(VLOOKUP(E198,Surp1!$B$1:$C$161,2,0),0)</f>
        <v>0</v>
      </c>
      <c r="V198" s="29">
        <f>IFERROR(VLOOKUP(G198,Surp2!$B$1:$C$161,2,0),0)</f>
        <v>0</v>
      </c>
      <c r="W198" s="29">
        <f>IFERROR(VLOOKUP(I198,Surp3!$B$1:$C$161,2,0),0)</f>
        <v>0</v>
      </c>
      <c r="X198" s="29">
        <f>IFERROR(VLOOKUP(K198,Surp4!$B$1:$C$161,2,0),0)</f>
        <v>0</v>
      </c>
      <c r="Y198" s="29">
        <f>IFERROR(VLOOKUP(M198,Surp5!$B$1:$C$161,2,0),0)</f>
        <v>0</v>
      </c>
      <c r="Z198" s="29">
        <f>IFERROR(VLOOKUP(O198,Surp6!$B$1:$C$161,2,0),0)</f>
        <v>0</v>
      </c>
      <c r="AA198" s="29">
        <f>IFERROR(VLOOKUP(Q198,Surp7!$B$1:$C$161,2,0),0)</f>
        <v>0</v>
      </c>
      <c r="AB198" s="29">
        <f>IFERROR(VLOOKUP(S198,Surp8!$B$1:$C$161,2,0),0)</f>
        <v>0</v>
      </c>
    </row>
    <row r="199">
      <c r="A199" s="7">
        <v>198.0</v>
      </c>
      <c r="B199" s="55"/>
      <c r="C199" s="26">
        <f t="shared" si="1"/>
        <v>0</v>
      </c>
      <c r="D199" s="27"/>
      <c r="E199" s="28">
        <f>IFERROR(VLOOKUP($B199,Surp1!$A$1:$B$161,2,0),0)</f>
        <v>0</v>
      </c>
      <c r="F199" s="29">
        <f>IFERROR(VLOOKUP(E199,Surp1!$B$1:$C$161,2,0),0)</f>
        <v>0</v>
      </c>
      <c r="G199" s="28">
        <f>IFERROR(VLOOKUP($B199,Surp2!$A$1:$B$161,2,0),0)</f>
        <v>0</v>
      </c>
      <c r="H199" s="29">
        <f t="shared" si="5"/>
        <v>0</v>
      </c>
      <c r="I199" s="28">
        <f>IFERROR(VLOOKUP($B199,Surp3!$A$1:$B$161,2,0),0)</f>
        <v>0</v>
      </c>
      <c r="J199" s="29">
        <f t="shared" si="2"/>
        <v>0</v>
      </c>
      <c r="K199" s="28">
        <f>IFERROR(VLOOKUP($B199,Surp4!$A$1:$B$161,2,0),0)</f>
        <v>0</v>
      </c>
      <c r="L199" s="29">
        <f t="shared" si="3"/>
        <v>0</v>
      </c>
      <c r="M199" s="28">
        <f>IFERROR(VLOOKUP($B199,Surp5!$A$1:$B$161,2,0),0)</f>
        <v>0</v>
      </c>
      <c r="N199" s="29">
        <f t="shared" si="4"/>
        <v>0</v>
      </c>
      <c r="O199" s="28">
        <f>IFERROR(VLOOKUP($B199,Surp6!$A$1:$B$161,2,0),0)</f>
        <v>0</v>
      </c>
      <c r="P199" s="29">
        <f t="shared" si="6"/>
        <v>0</v>
      </c>
      <c r="Q199" s="28">
        <f>IFERROR(VLOOKUP($B199,Surp7!$A$1:$B$161,2,0),0)</f>
        <v>0</v>
      </c>
      <c r="R199" s="29">
        <f t="shared" si="8"/>
        <v>0</v>
      </c>
      <c r="S199" s="28">
        <f>IFERROR(VLOOKUP($B199,Surp8!$A$1:$B$161,2,0),0)</f>
        <v>0</v>
      </c>
      <c r="T199" s="29">
        <f t="shared" si="7"/>
        <v>0</v>
      </c>
      <c r="U199" s="29">
        <f>IFERROR(VLOOKUP(E199,Surp1!$B$1:$C$161,2,0),0)</f>
        <v>0</v>
      </c>
      <c r="V199" s="29">
        <f>IFERROR(VLOOKUP(G199,Surp2!$B$1:$C$161,2,0),0)</f>
        <v>0</v>
      </c>
      <c r="W199" s="29">
        <f>IFERROR(VLOOKUP(I199,Surp3!$B$1:$C$161,2,0),0)</f>
        <v>0</v>
      </c>
      <c r="X199" s="29">
        <f>IFERROR(VLOOKUP(K199,Surp4!$B$1:$C$161,2,0),0)</f>
        <v>0</v>
      </c>
      <c r="Y199" s="29">
        <f>IFERROR(VLOOKUP(M199,Surp5!$B$1:$C$161,2,0),0)</f>
        <v>0</v>
      </c>
      <c r="Z199" s="29">
        <f>IFERROR(VLOOKUP(O199,Surp6!$B$1:$C$161,2,0),0)</f>
        <v>0</v>
      </c>
      <c r="AA199" s="29">
        <f>IFERROR(VLOOKUP(Q199,Surp7!$B$1:$C$161,2,0),0)</f>
        <v>0</v>
      </c>
      <c r="AB199" s="29">
        <f>IFERROR(VLOOKUP(S199,Surp8!$B$1:$C$161,2,0),0)</f>
        <v>0</v>
      </c>
    </row>
    <row r="200">
      <c r="A200" s="7">
        <v>199.0</v>
      </c>
      <c r="B200" s="55"/>
      <c r="C200" s="26">
        <f t="shared" si="1"/>
        <v>0</v>
      </c>
      <c r="D200" s="27"/>
      <c r="E200" s="28">
        <f>IFERROR(VLOOKUP($B200,Surp1!$A$1:$B$161,2,0),0)</f>
        <v>0</v>
      </c>
      <c r="F200" s="29">
        <f>IFERROR(VLOOKUP(E200,Surp1!$B$1:$C$161,2,0),0)</f>
        <v>0</v>
      </c>
      <c r="G200" s="28">
        <f>IFERROR(VLOOKUP($B200,Surp2!$A$1:$B$161,2,0),0)</f>
        <v>0</v>
      </c>
      <c r="H200" s="29">
        <f t="shared" si="5"/>
        <v>0</v>
      </c>
      <c r="I200" s="28">
        <f>IFERROR(VLOOKUP($B200,Surp3!$A$1:$B$161,2,0),0)</f>
        <v>0</v>
      </c>
      <c r="J200" s="29">
        <f t="shared" si="2"/>
        <v>0</v>
      </c>
      <c r="K200" s="28">
        <f>IFERROR(VLOOKUP($B200,Surp4!$A$1:$B$161,2,0),0)</f>
        <v>0</v>
      </c>
      <c r="L200" s="29">
        <f t="shared" si="3"/>
        <v>0</v>
      </c>
      <c r="M200" s="28">
        <f>IFERROR(VLOOKUP($B200,Surp5!$A$1:$B$161,2,0),0)</f>
        <v>0</v>
      </c>
      <c r="N200" s="29">
        <f t="shared" si="4"/>
        <v>0</v>
      </c>
      <c r="O200" s="28">
        <f>IFERROR(VLOOKUP($B200,Surp6!$A$1:$B$161,2,0),0)</f>
        <v>0</v>
      </c>
      <c r="P200" s="29">
        <f t="shared" si="6"/>
        <v>0</v>
      </c>
      <c r="Q200" s="28">
        <f>IFERROR(VLOOKUP($B200,Surp7!$A$1:$B$161,2,0),0)</f>
        <v>0</v>
      </c>
      <c r="R200" s="29">
        <f t="shared" si="8"/>
        <v>0</v>
      </c>
      <c r="S200" s="28">
        <f>IFERROR(VLOOKUP($B200,Surp8!$A$1:$B$161,2,0),0)</f>
        <v>0</v>
      </c>
      <c r="T200" s="29">
        <f t="shared" si="7"/>
        <v>0</v>
      </c>
      <c r="U200" s="29">
        <f>IFERROR(VLOOKUP(E200,Surp1!$B$1:$C$161,2,0),0)</f>
        <v>0</v>
      </c>
      <c r="V200" s="29">
        <f>IFERROR(VLOOKUP(G200,Surp2!$B$1:$C$161,2,0),0)</f>
        <v>0</v>
      </c>
      <c r="W200" s="29">
        <f>IFERROR(VLOOKUP(I200,Surp3!$B$1:$C$161,2,0),0)</f>
        <v>0</v>
      </c>
      <c r="X200" s="29">
        <f>IFERROR(VLOOKUP(K200,Surp4!$B$1:$C$161,2,0),0)</f>
        <v>0</v>
      </c>
      <c r="Y200" s="29">
        <f>IFERROR(VLOOKUP(M200,Surp5!$B$1:$C$161,2,0),0)</f>
        <v>0</v>
      </c>
      <c r="Z200" s="29">
        <f>IFERROR(VLOOKUP(O200,Surp6!$B$1:$C$161,2,0),0)</f>
        <v>0</v>
      </c>
      <c r="AA200" s="29">
        <f>IFERROR(VLOOKUP(Q200,Surp7!$B$1:$C$161,2,0),0)</f>
        <v>0</v>
      </c>
      <c r="AB200" s="29">
        <f>IFERROR(VLOOKUP(S200,Surp8!$B$1:$C$161,2,0),0)</f>
        <v>0</v>
      </c>
    </row>
    <row r="201">
      <c r="A201" s="7">
        <v>200.0</v>
      </c>
      <c r="B201" s="55"/>
      <c r="C201" s="26">
        <f t="shared" si="1"/>
        <v>0</v>
      </c>
      <c r="D201" s="27"/>
      <c r="E201" s="28">
        <f>IFERROR(VLOOKUP($B201,Surp1!$A$1:$B$161,2,0),0)</f>
        <v>0</v>
      </c>
      <c r="F201" s="29">
        <f>IFERROR(VLOOKUP(E201,Surp1!$B$1:$C$161,2,0),0)</f>
        <v>0</v>
      </c>
      <c r="G201" s="28">
        <f>IFERROR(VLOOKUP($B201,Surp2!$A$1:$B$161,2,0),0)</f>
        <v>0</v>
      </c>
      <c r="H201" s="29">
        <f t="shared" si="5"/>
        <v>0</v>
      </c>
      <c r="I201" s="28">
        <f>IFERROR(VLOOKUP($B201,Surp3!$A$1:$B$161,2,0),0)</f>
        <v>0</v>
      </c>
      <c r="J201" s="29">
        <f t="shared" si="2"/>
        <v>0</v>
      </c>
      <c r="K201" s="28">
        <f>IFERROR(VLOOKUP($B201,Surp4!$A$1:$B$161,2,0),0)</f>
        <v>0</v>
      </c>
      <c r="L201" s="29">
        <f t="shared" si="3"/>
        <v>0</v>
      </c>
      <c r="M201" s="28">
        <f>IFERROR(VLOOKUP($B201,Surp5!$A$1:$B$161,2,0),0)</f>
        <v>0</v>
      </c>
      <c r="N201" s="29">
        <f t="shared" si="4"/>
        <v>0</v>
      </c>
      <c r="O201" s="28">
        <f>IFERROR(VLOOKUP($B201,Surp6!$A$1:$B$161,2,0),0)</f>
        <v>0</v>
      </c>
      <c r="P201" s="29">
        <f t="shared" si="6"/>
        <v>0</v>
      </c>
      <c r="Q201" s="28">
        <f>IFERROR(VLOOKUP($B201,Surp7!$A$1:$B$161,2,0),0)</f>
        <v>0</v>
      </c>
      <c r="R201" s="29">
        <f t="shared" si="8"/>
        <v>0</v>
      </c>
      <c r="S201" s="28">
        <f>IFERROR(VLOOKUP($B201,Surp8!$A$1:$B$161,2,0),0)</f>
        <v>0</v>
      </c>
      <c r="T201" s="29">
        <f t="shared" si="7"/>
        <v>0</v>
      </c>
      <c r="U201" s="29">
        <f>IFERROR(VLOOKUP(E201,Surp1!$B$1:$C$161,2,0),0)</f>
        <v>0</v>
      </c>
      <c r="V201" s="29">
        <f>IFERROR(VLOOKUP(G201,Surp2!$B$1:$C$161,2,0),0)</f>
        <v>0</v>
      </c>
      <c r="W201" s="29">
        <f>IFERROR(VLOOKUP(I201,Surp3!$B$1:$C$161,2,0),0)</f>
        <v>0</v>
      </c>
      <c r="X201" s="29">
        <f>IFERROR(VLOOKUP(K201,Surp4!$B$1:$C$161,2,0),0)</f>
        <v>0</v>
      </c>
      <c r="Y201" s="29">
        <f>IFERROR(VLOOKUP(M201,Surp5!$B$1:$C$161,2,0),0)</f>
        <v>0</v>
      </c>
      <c r="Z201" s="29">
        <f>IFERROR(VLOOKUP(O201,Surp6!$B$1:$C$161,2,0),0)</f>
        <v>0</v>
      </c>
      <c r="AA201" s="29">
        <f>IFERROR(VLOOKUP(Q201,Surp7!$B$1:$C$161,2,0),0)</f>
        <v>0</v>
      </c>
      <c r="AB201" s="29">
        <f>IFERROR(VLOOKUP(S201,Surp8!$B$1:$C$161,2,0),0)</f>
        <v>0</v>
      </c>
    </row>
    <row r="202">
      <c r="A202" s="7">
        <v>201.0</v>
      </c>
      <c r="B202" s="55"/>
      <c r="C202" s="26">
        <f t="shared" si="1"/>
        <v>0</v>
      </c>
      <c r="D202" s="27"/>
      <c r="E202" s="28">
        <f>IFERROR(VLOOKUP($B202,Surp1!$A$1:$B$161,2,0),0)</f>
        <v>0</v>
      </c>
      <c r="F202" s="29">
        <f>IFERROR(VLOOKUP(E202,Surp1!$B$1:$C$161,2,0),0)</f>
        <v>0</v>
      </c>
      <c r="G202" s="28">
        <f>IFERROR(VLOOKUP($B202,Surp2!$A$1:$B$161,2,0),0)</f>
        <v>0</v>
      </c>
      <c r="H202" s="29">
        <f t="shared" si="5"/>
        <v>0</v>
      </c>
      <c r="I202" s="28">
        <f>IFERROR(VLOOKUP($B202,Surp3!$A$1:$B$161,2,0),0)</f>
        <v>0</v>
      </c>
      <c r="J202" s="29">
        <f t="shared" si="2"/>
        <v>0</v>
      </c>
      <c r="K202" s="28">
        <f>IFERROR(VLOOKUP($B202,Surp4!$A$1:$B$161,2,0),0)</f>
        <v>0</v>
      </c>
      <c r="L202" s="29">
        <f t="shared" si="3"/>
        <v>0</v>
      </c>
      <c r="M202" s="28">
        <f>IFERROR(VLOOKUP($B202,Surp5!$A$1:$B$161,2,0),0)</f>
        <v>0</v>
      </c>
      <c r="N202" s="29">
        <f t="shared" si="4"/>
        <v>0</v>
      </c>
      <c r="O202" s="28">
        <f>IFERROR(VLOOKUP($B202,Surp6!$A$1:$B$161,2,0),0)</f>
        <v>0</v>
      </c>
      <c r="P202" s="29">
        <f t="shared" si="6"/>
        <v>0</v>
      </c>
      <c r="Q202" s="28">
        <f>IFERROR(VLOOKUP($B202,Surp7!$A$1:$B$161,2,0),0)</f>
        <v>0</v>
      </c>
      <c r="R202" s="29">
        <f t="shared" si="8"/>
        <v>0</v>
      </c>
      <c r="S202" s="28">
        <f>IFERROR(VLOOKUP($B202,Surp8!$A$1:$B$161,2,0),0)</f>
        <v>0</v>
      </c>
      <c r="T202" s="29">
        <f t="shared" si="7"/>
        <v>0</v>
      </c>
      <c r="U202" s="29">
        <f>IFERROR(VLOOKUP(E202,Surp1!$B$1:$C$161,2,0),0)</f>
        <v>0</v>
      </c>
      <c r="V202" s="29">
        <f>IFERROR(VLOOKUP(G202,Surp2!$B$1:$C$161,2,0),0)</f>
        <v>0</v>
      </c>
      <c r="W202" s="29">
        <f>IFERROR(VLOOKUP(I202,Surp3!$B$1:$C$161,2,0),0)</f>
        <v>0</v>
      </c>
      <c r="X202" s="29">
        <f>IFERROR(VLOOKUP(K202,Surp4!$B$1:$C$161,2,0),0)</f>
        <v>0</v>
      </c>
      <c r="Y202" s="29">
        <f>IFERROR(VLOOKUP(M202,Surp5!$B$1:$C$161,2,0),0)</f>
        <v>0</v>
      </c>
      <c r="Z202" s="29">
        <f>IFERROR(VLOOKUP(O202,Surp6!$B$1:$C$161,2,0),0)</f>
        <v>0</v>
      </c>
      <c r="AA202" s="29">
        <f>IFERROR(VLOOKUP(Q202,Surp7!$B$1:$C$161,2,0),0)</f>
        <v>0</v>
      </c>
      <c r="AB202" s="29">
        <f>IFERROR(VLOOKUP(S202,Surp8!$B$1:$C$161,2,0),0)</f>
        <v>0</v>
      </c>
    </row>
    <row r="203">
      <c r="A203" s="7">
        <v>202.0</v>
      </c>
      <c r="B203" s="55"/>
      <c r="C203" s="26">
        <f t="shared" si="1"/>
        <v>0</v>
      </c>
      <c r="D203" s="27"/>
      <c r="E203" s="28">
        <f>IFERROR(VLOOKUP($B203,Surp1!$A$1:$B$161,2,0),0)</f>
        <v>0</v>
      </c>
      <c r="F203" s="29">
        <f>IFERROR(VLOOKUP(E203,Surp1!$B$1:$C$161,2,0),0)</f>
        <v>0</v>
      </c>
      <c r="G203" s="28">
        <f>IFERROR(VLOOKUP($B203,Surp2!$A$1:$B$161,2,0),0)</f>
        <v>0</v>
      </c>
      <c r="H203" s="29">
        <f t="shared" si="5"/>
        <v>0</v>
      </c>
      <c r="I203" s="28">
        <f>IFERROR(VLOOKUP($B203,Surp3!$A$1:$B$161,2,0),0)</f>
        <v>0</v>
      </c>
      <c r="J203" s="29">
        <f t="shared" si="2"/>
        <v>0</v>
      </c>
      <c r="K203" s="28">
        <f>IFERROR(VLOOKUP($B203,Surp4!$A$1:$B$161,2,0),0)</f>
        <v>0</v>
      </c>
      <c r="L203" s="29">
        <f t="shared" si="3"/>
        <v>0</v>
      </c>
      <c r="M203" s="28">
        <f>IFERROR(VLOOKUP($B203,Surp5!$A$1:$B$161,2,0),0)</f>
        <v>0</v>
      </c>
      <c r="N203" s="29">
        <f t="shared" si="4"/>
        <v>0</v>
      </c>
      <c r="O203" s="28">
        <f>IFERROR(VLOOKUP($B203,Surp6!$A$1:$B$161,2,0),0)</f>
        <v>0</v>
      </c>
      <c r="P203" s="29">
        <f t="shared" si="6"/>
        <v>0</v>
      </c>
      <c r="Q203" s="28">
        <f>IFERROR(VLOOKUP($B203,Surp7!$A$1:$B$161,2,0),0)</f>
        <v>0</v>
      </c>
      <c r="R203" s="29">
        <f t="shared" si="8"/>
        <v>0</v>
      </c>
      <c r="S203" s="28">
        <f>IFERROR(VLOOKUP($B203,Surp8!$A$1:$B$161,2,0),0)</f>
        <v>0</v>
      </c>
      <c r="T203" s="29">
        <f t="shared" si="7"/>
        <v>0</v>
      </c>
      <c r="U203" s="29">
        <f>IFERROR(VLOOKUP(E203,Surp1!$B$1:$C$161,2,0),0)</f>
        <v>0</v>
      </c>
      <c r="V203" s="29">
        <f>IFERROR(VLOOKUP(G203,Surp2!$B$1:$C$161,2,0),0)</f>
        <v>0</v>
      </c>
      <c r="W203" s="29">
        <f>IFERROR(VLOOKUP(I203,Surp3!$B$1:$C$161,2,0),0)</f>
        <v>0</v>
      </c>
      <c r="X203" s="29">
        <f>IFERROR(VLOOKUP(K203,Surp4!$B$1:$C$161,2,0),0)</f>
        <v>0</v>
      </c>
      <c r="Y203" s="29">
        <f>IFERROR(VLOOKUP(M203,Surp5!$B$1:$C$161,2,0),0)</f>
        <v>0</v>
      </c>
      <c r="Z203" s="29">
        <f>IFERROR(VLOOKUP(O203,Surp6!$B$1:$C$161,2,0),0)</f>
        <v>0</v>
      </c>
      <c r="AA203" s="29">
        <f>IFERROR(VLOOKUP(Q203,Surp7!$B$1:$C$161,2,0),0)</f>
        <v>0</v>
      </c>
      <c r="AB203" s="29">
        <f>IFERROR(VLOOKUP(S203,Surp8!$B$1:$C$161,2,0),0)</f>
        <v>0</v>
      </c>
    </row>
    <row r="204">
      <c r="A204" s="7">
        <v>203.0</v>
      </c>
      <c r="B204" s="55"/>
      <c r="C204" s="26">
        <f t="shared" si="1"/>
        <v>0</v>
      </c>
      <c r="D204" s="27"/>
      <c r="E204" s="28">
        <f>IFERROR(VLOOKUP($B204,Surp1!$A$1:$B$161,2,0),0)</f>
        <v>0</v>
      </c>
      <c r="F204" s="29">
        <f>IFERROR(VLOOKUP(E204,Surp1!$B$1:$C$161,2,0),0)</f>
        <v>0</v>
      </c>
      <c r="G204" s="28">
        <f>IFERROR(VLOOKUP($B204,Surp2!$A$1:$B$161,2,0),0)</f>
        <v>0</v>
      </c>
      <c r="H204" s="29">
        <f t="shared" si="5"/>
        <v>0</v>
      </c>
      <c r="I204" s="28">
        <f>IFERROR(VLOOKUP($B204,Surp3!$A$1:$B$161,2,0),0)</f>
        <v>0</v>
      </c>
      <c r="J204" s="29">
        <f t="shared" si="2"/>
        <v>0</v>
      </c>
      <c r="K204" s="28">
        <f>IFERROR(VLOOKUP($B204,Surp4!$A$1:$B$161,2,0),0)</f>
        <v>0</v>
      </c>
      <c r="L204" s="29">
        <f t="shared" si="3"/>
        <v>0</v>
      </c>
      <c r="M204" s="28">
        <f>IFERROR(VLOOKUP($B204,Surp5!$A$1:$B$161,2,0),0)</f>
        <v>0</v>
      </c>
      <c r="N204" s="29">
        <f t="shared" si="4"/>
        <v>0</v>
      </c>
      <c r="O204" s="28">
        <f>IFERROR(VLOOKUP($B204,Surp6!$A$1:$B$161,2,0),0)</f>
        <v>0</v>
      </c>
      <c r="P204" s="29">
        <f t="shared" si="6"/>
        <v>0</v>
      </c>
      <c r="Q204" s="28">
        <f>IFERROR(VLOOKUP($B204,Surp7!$A$1:$B$161,2,0),0)</f>
        <v>0</v>
      </c>
      <c r="R204" s="29">
        <f t="shared" si="8"/>
        <v>0</v>
      </c>
      <c r="S204" s="28">
        <f>IFERROR(VLOOKUP($B204,Surp8!$A$1:$B$161,2,0),0)</f>
        <v>0</v>
      </c>
      <c r="T204" s="29">
        <f t="shared" si="7"/>
        <v>0</v>
      </c>
      <c r="U204" s="29">
        <f>IFERROR(VLOOKUP(E204,Surp1!$B$1:$C$161,2,0),0)</f>
        <v>0</v>
      </c>
      <c r="V204" s="29">
        <f>IFERROR(VLOOKUP(G204,Surp2!$B$1:$C$161,2,0),0)</f>
        <v>0</v>
      </c>
      <c r="W204" s="29">
        <f>IFERROR(VLOOKUP(I204,Surp3!$B$1:$C$161,2,0),0)</f>
        <v>0</v>
      </c>
      <c r="X204" s="29">
        <f>IFERROR(VLOOKUP(K204,Surp4!$B$1:$C$161,2,0),0)</f>
        <v>0</v>
      </c>
      <c r="Y204" s="29">
        <f>IFERROR(VLOOKUP(M204,Surp5!$B$1:$C$161,2,0),0)</f>
        <v>0</v>
      </c>
      <c r="Z204" s="29">
        <f>IFERROR(VLOOKUP(O204,Surp6!$B$1:$C$161,2,0),0)</f>
        <v>0</v>
      </c>
      <c r="AA204" s="29">
        <f>IFERROR(VLOOKUP(Q204,Surp7!$B$1:$C$161,2,0),0)</f>
        <v>0</v>
      </c>
      <c r="AB204" s="29">
        <f>IFERROR(VLOOKUP(S204,Surp8!$B$1:$C$161,2,0),0)</f>
        <v>0</v>
      </c>
    </row>
    <row r="205">
      <c r="A205" s="7">
        <v>204.0</v>
      </c>
      <c r="B205" s="55"/>
      <c r="C205" s="26">
        <f t="shared" si="1"/>
        <v>0</v>
      </c>
      <c r="D205" s="27"/>
      <c r="E205" s="28">
        <f>IFERROR(VLOOKUP($B205,Surp1!$A$1:$B$161,2,0),0)</f>
        <v>0</v>
      </c>
      <c r="F205" s="29">
        <f>IFERROR(VLOOKUP(E205,Surp1!$B$1:$C$161,2,0),0)</f>
        <v>0</v>
      </c>
      <c r="G205" s="28">
        <f>IFERROR(VLOOKUP($B205,Surp2!$A$1:$B$161,2,0),0)</f>
        <v>0</v>
      </c>
      <c r="H205" s="29">
        <f t="shared" si="5"/>
        <v>0</v>
      </c>
      <c r="I205" s="28">
        <f>IFERROR(VLOOKUP($B205,Surp3!$A$1:$B$161,2,0),0)</f>
        <v>0</v>
      </c>
      <c r="J205" s="29">
        <f t="shared" si="2"/>
        <v>0</v>
      </c>
      <c r="K205" s="28">
        <f>IFERROR(VLOOKUP($B205,Surp4!$A$1:$B$161,2,0),0)</f>
        <v>0</v>
      </c>
      <c r="L205" s="29">
        <f t="shared" si="3"/>
        <v>0</v>
      </c>
      <c r="M205" s="28">
        <f>IFERROR(VLOOKUP($B205,Surp5!$A$1:$B$161,2,0),0)</f>
        <v>0</v>
      </c>
      <c r="N205" s="29">
        <f t="shared" si="4"/>
        <v>0</v>
      </c>
      <c r="O205" s="28">
        <f>IFERROR(VLOOKUP($B205,Surp6!$A$1:$B$161,2,0),0)</f>
        <v>0</v>
      </c>
      <c r="P205" s="29">
        <f t="shared" si="6"/>
        <v>0</v>
      </c>
      <c r="Q205" s="28">
        <f>IFERROR(VLOOKUP($B205,Surp7!$A$1:$B$161,2,0),0)</f>
        <v>0</v>
      </c>
      <c r="R205" s="29">
        <f t="shared" si="8"/>
        <v>0</v>
      </c>
      <c r="S205" s="28">
        <f>IFERROR(VLOOKUP($B205,Surp8!$A$1:$B$161,2,0),0)</f>
        <v>0</v>
      </c>
      <c r="T205" s="29">
        <f t="shared" si="7"/>
        <v>0</v>
      </c>
      <c r="U205" s="29">
        <f>IFERROR(VLOOKUP(E205,Surp1!$B$1:$C$161,2,0),0)</f>
        <v>0</v>
      </c>
      <c r="V205" s="29">
        <f>IFERROR(VLOOKUP(G205,Surp2!$B$1:$C$161,2,0),0)</f>
        <v>0</v>
      </c>
      <c r="W205" s="29">
        <f>IFERROR(VLOOKUP(I205,Surp3!$B$1:$C$161,2,0),0)</f>
        <v>0</v>
      </c>
      <c r="X205" s="29">
        <f>IFERROR(VLOOKUP(K205,Surp4!$B$1:$C$161,2,0),0)</f>
        <v>0</v>
      </c>
      <c r="Y205" s="29">
        <f>IFERROR(VLOOKUP(M205,Surp5!$B$1:$C$161,2,0),0)</f>
        <v>0</v>
      </c>
      <c r="Z205" s="29">
        <f>IFERROR(VLOOKUP(O205,Surp6!$B$1:$C$161,2,0),0)</f>
        <v>0</v>
      </c>
      <c r="AA205" s="29">
        <f>IFERROR(VLOOKUP(Q205,Surp7!$B$1:$C$161,2,0),0)</f>
        <v>0</v>
      </c>
      <c r="AB205" s="29">
        <f>IFERROR(VLOOKUP(S205,Surp8!$B$1:$C$161,2,0),0)</f>
        <v>0</v>
      </c>
    </row>
    <row r="206">
      <c r="A206" s="7">
        <v>205.0</v>
      </c>
      <c r="B206" s="55"/>
      <c r="C206" s="26">
        <f t="shared" si="1"/>
        <v>0</v>
      </c>
      <c r="D206" s="27"/>
      <c r="E206" s="28">
        <f>IFERROR(VLOOKUP($B206,Surp1!$A$1:$B$161,2,0),0)</f>
        <v>0</v>
      </c>
      <c r="F206" s="29">
        <f>IFERROR(VLOOKUP(E206,Surp1!$B$1:$C$161,2,0),0)</f>
        <v>0</v>
      </c>
      <c r="G206" s="28">
        <f>IFERROR(VLOOKUP($B206,Surp2!$A$1:$B$161,2,0),0)</f>
        <v>0</v>
      </c>
      <c r="H206" s="29">
        <f t="shared" si="5"/>
        <v>0</v>
      </c>
      <c r="I206" s="28">
        <f>IFERROR(VLOOKUP($B206,Surp3!$A$1:$B$161,2,0),0)</f>
        <v>0</v>
      </c>
      <c r="J206" s="29">
        <f t="shared" si="2"/>
        <v>0</v>
      </c>
      <c r="K206" s="28">
        <f>IFERROR(VLOOKUP($B206,Surp4!$A$1:$B$161,2,0),0)</f>
        <v>0</v>
      </c>
      <c r="L206" s="29">
        <f t="shared" si="3"/>
        <v>0</v>
      </c>
      <c r="M206" s="28">
        <f>IFERROR(VLOOKUP($B206,Surp5!$A$1:$B$161,2,0),0)</f>
        <v>0</v>
      </c>
      <c r="N206" s="29">
        <f t="shared" si="4"/>
        <v>0</v>
      </c>
      <c r="O206" s="28">
        <f>IFERROR(VLOOKUP($B206,Surp6!$A$1:$B$161,2,0),0)</f>
        <v>0</v>
      </c>
      <c r="P206" s="29">
        <f t="shared" si="6"/>
        <v>0</v>
      </c>
      <c r="Q206" s="28">
        <f>IFERROR(VLOOKUP($B206,Surp7!$A$1:$B$161,2,0),0)</f>
        <v>0</v>
      </c>
      <c r="R206" s="29">
        <f t="shared" si="8"/>
        <v>0</v>
      </c>
      <c r="S206" s="28">
        <f>IFERROR(VLOOKUP($B206,Surp8!$A$1:$B$161,2,0),0)</f>
        <v>0</v>
      </c>
      <c r="T206" s="29">
        <f t="shared" si="7"/>
        <v>0</v>
      </c>
      <c r="U206" s="29">
        <f>IFERROR(VLOOKUP(E206,Surp1!$B$1:$C$161,2,0),0)</f>
        <v>0</v>
      </c>
      <c r="V206" s="29">
        <f>IFERROR(VLOOKUP(G206,Surp2!$B$1:$C$161,2,0),0)</f>
        <v>0</v>
      </c>
      <c r="W206" s="29">
        <f>IFERROR(VLOOKUP(I206,Surp3!$B$1:$C$161,2,0),0)</f>
        <v>0</v>
      </c>
      <c r="X206" s="29">
        <f>IFERROR(VLOOKUP(K206,Surp4!$B$1:$C$161,2,0),0)</f>
        <v>0</v>
      </c>
      <c r="Y206" s="29">
        <f>IFERROR(VLOOKUP(M206,Surp5!$B$1:$C$161,2,0),0)</f>
        <v>0</v>
      </c>
      <c r="Z206" s="29">
        <f>IFERROR(VLOOKUP(O206,Surp6!$B$1:$C$161,2,0),0)</f>
        <v>0</v>
      </c>
      <c r="AA206" s="29">
        <f>IFERROR(VLOOKUP(Q206,Surp7!$B$1:$C$161,2,0),0)</f>
        <v>0</v>
      </c>
      <c r="AB206" s="29">
        <f>IFERROR(VLOOKUP(S206,Surp8!$B$1:$C$161,2,0),0)</f>
        <v>0</v>
      </c>
    </row>
    <row r="207">
      <c r="A207" s="7">
        <v>206.0</v>
      </c>
      <c r="B207" s="55"/>
      <c r="C207" s="26">
        <f t="shared" si="1"/>
        <v>0</v>
      </c>
      <c r="D207" s="27"/>
      <c r="E207" s="28">
        <f>IFERROR(VLOOKUP($B207,Surp1!$A$1:$B$161,2,0),0)</f>
        <v>0</v>
      </c>
      <c r="F207" s="29">
        <f>IFERROR(VLOOKUP(E207,Surp1!$B$1:$C$161,2,0),0)</f>
        <v>0</v>
      </c>
      <c r="G207" s="28">
        <f>IFERROR(VLOOKUP($B207,Surp2!$A$1:$B$161,2,0),0)</f>
        <v>0</v>
      </c>
      <c r="H207" s="29">
        <f t="shared" si="5"/>
        <v>0</v>
      </c>
      <c r="I207" s="28">
        <f>IFERROR(VLOOKUP($B207,Surp3!$A$1:$B$161,2,0),0)</f>
        <v>0</v>
      </c>
      <c r="J207" s="29">
        <f t="shared" si="2"/>
        <v>0</v>
      </c>
      <c r="K207" s="28">
        <f>IFERROR(VLOOKUP($B207,Surp4!$A$1:$B$161,2,0),0)</f>
        <v>0</v>
      </c>
      <c r="L207" s="29">
        <f t="shared" si="3"/>
        <v>0</v>
      </c>
      <c r="M207" s="28">
        <f>IFERROR(VLOOKUP($B207,Surp5!$A$1:$B$161,2,0),0)</f>
        <v>0</v>
      </c>
      <c r="N207" s="29">
        <f t="shared" si="4"/>
        <v>0</v>
      </c>
      <c r="O207" s="28">
        <f>IFERROR(VLOOKUP($B207,Surp6!$A$1:$B$161,2,0),0)</f>
        <v>0</v>
      </c>
      <c r="P207" s="29">
        <f t="shared" si="6"/>
        <v>0</v>
      </c>
      <c r="Q207" s="28">
        <f>IFERROR(VLOOKUP($B207,Surp7!$A$1:$B$161,2,0),0)</f>
        <v>0</v>
      </c>
      <c r="R207" s="29">
        <f t="shared" si="8"/>
        <v>0</v>
      </c>
      <c r="S207" s="28">
        <f>IFERROR(VLOOKUP($B207,Surp8!$A$1:$B$161,2,0),0)</f>
        <v>0</v>
      </c>
      <c r="T207" s="29">
        <f t="shared" si="7"/>
        <v>0</v>
      </c>
      <c r="U207" s="29">
        <f>IFERROR(VLOOKUP(E207,Surp1!$B$1:$C$161,2,0),0)</f>
        <v>0</v>
      </c>
      <c r="V207" s="29">
        <f>IFERROR(VLOOKUP(G207,Surp2!$B$1:$C$161,2,0),0)</f>
        <v>0</v>
      </c>
      <c r="W207" s="29">
        <f>IFERROR(VLOOKUP(I207,Surp3!$B$1:$C$161,2,0),0)</f>
        <v>0</v>
      </c>
      <c r="X207" s="29">
        <f>IFERROR(VLOOKUP(K207,Surp4!$B$1:$C$161,2,0),0)</f>
        <v>0</v>
      </c>
      <c r="Y207" s="29">
        <f>IFERROR(VLOOKUP(M207,Surp5!$B$1:$C$161,2,0),0)</f>
        <v>0</v>
      </c>
      <c r="Z207" s="29">
        <f>IFERROR(VLOOKUP(O207,Surp6!$B$1:$C$161,2,0),0)</f>
        <v>0</v>
      </c>
      <c r="AA207" s="29">
        <f>IFERROR(VLOOKUP(Q207,Surp7!$B$1:$C$161,2,0),0)</f>
        <v>0</v>
      </c>
      <c r="AB207" s="29">
        <f>IFERROR(VLOOKUP(S207,Surp8!$B$1:$C$161,2,0),0)</f>
        <v>0</v>
      </c>
    </row>
    <row r="208">
      <c r="A208" s="7">
        <v>207.0</v>
      </c>
      <c r="B208" s="55"/>
      <c r="C208" s="26">
        <f t="shared" si="1"/>
        <v>0</v>
      </c>
      <c r="D208" s="27"/>
      <c r="E208" s="28">
        <f>IFERROR(VLOOKUP($B208,Surp1!$A$1:$B$161,2,0),0)</f>
        <v>0</v>
      </c>
      <c r="F208" s="29">
        <f>IFERROR(VLOOKUP(E208,Surp1!$B$1:$C$161,2,0),0)</f>
        <v>0</v>
      </c>
      <c r="G208" s="28">
        <f>IFERROR(VLOOKUP($B208,Surp2!$A$1:$B$161,2,0),0)</f>
        <v>0</v>
      </c>
      <c r="H208" s="29">
        <f t="shared" si="5"/>
        <v>0</v>
      </c>
      <c r="I208" s="28">
        <f>IFERROR(VLOOKUP($B208,Surp3!$A$1:$B$161,2,0),0)</f>
        <v>0</v>
      </c>
      <c r="J208" s="29">
        <f t="shared" si="2"/>
        <v>0</v>
      </c>
      <c r="K208" s="28">
        <f>IFERROR(VLOOKUP($B208,Surp4!$A$1:$B$161,2,0),0)</f>
        <v>0</v>
      </c>
      <c r="L208" s="29">
        <f t="shared" si="3"/>
        <v>0</v>
      </c>
      <c r="M208" s="28">
        <f>IFERROR(VLOOKUP($B208,Surp5!$A$1:$B$161,2,0),0)</f>
        <v>0</v>
      </c>
      <c r="N208" s="29">
        <f t="shared" si="4"/>
        <v>0</v>
      </c>
      <c r="O208" s="28">
        <f>IFERROR(VLOOKUP($B208,Surp6!$A$1:$B$161,2,0),0)</f>
        <v>0</v>
      </c>
      <c r="P208" s="29">
        <f t="shared" si="6"/>
        <v>0</v>
      </c>
      <c r="Q208" s="28">
        <f>IFERROR(VLOOKUP($B208,Surp7!$A$1:$B$161,2,0),0)</f>
        <v>0</v>
      </c>
      <c r="R208" s="29">
        <f t="shared" si="8"/>
        <v>0</v>
      </c>
      <c r="S208" s="28">
        <f>IFERROR(VLOOKUP($B208,Surp8!$A$1:$B$161,2,0),0)</f>
        <v>0</v>
      </c>
      <c r="T208" s="29">
        <f t="shared" si="7"/>
        <v>0</v>
      </c>
      <c r="U208" s="29">
        <f>IFERROR(VLOOKUP(E208,Surp1!$B$1:$C$161,2,0),0)</f>
        <v>0</v>
      </c>
      <c r="V208" s="29">
        <f>IFERROR(VLOOKUP(G208,Surp2!$B$1:$C$161,2,0),0)</f>
        <v>0</v>
      </c>
      <c r="W208" s="29">
        <f>IFERROR(VLOOKUP(I208,Surp3!$B$1:$C$161,2,0),0)</f>
        <v>0</v>
      </c>
      <c r="X208" s="29">
        <f>IFERROR(VLOOKUP(K208,Surp4!$B$1:$C$161,2,0),0)</f>
        <v>0</v>
      </c>
      <c r="Y208" s="29">
        <f>IFERROR(VLOOKUP(M208,Surp5!$B$1:$C$161,2,0),0)</f>
        <v>0</v>
      </c>
      <c r="Z208" s="29">
        <f>IFERROR(VLOOKUP(O208,Surp6!$B$1:$C$161,2,0),0)</f>
        <v>0</v>
      </c>
      <c r="AA208" s="29">
        <f>IFERROR(VLOOKUP(Q208,Surp7!$B$1:$C$161,2,0),0)</f>
        <v>0</v>
      </c>
      <c r="AB208" s="29">
        <f>IFERROR(VLOOKUP(S208,Surp8!$B$1:$C$161,2,0),0)</f>
        <v>0</v>
      </c>
    </row>
    <row r="209">
      <c r="A209" s="7">
        <v>208.0</v>
      </c>
      <c r="B209" s="55"/>
      <c r="C209" s="26">
        <f t="shared" si="1"/>
        <v>0</v>
      </c>
      <c r="D209" s="27"/>
      <c r="E209" s="28">
        <f>IFERROR(VLOOKUP($B209,Surp1!$A$1:$B$161,2,0),0)</f>
        <v>0</v>
      </c>
      <c r="F209" s="29">
        <f>IFERROR(VLOOKUP(E209,Surp1!$B$1:$C$161,2,0),0)</f>
        <v>0</v>
      </c>
      <c r="G209" s="28">
        <f>IFERROR(VLOOKUP($B209,Surp2!$A$1:$B$161,2,0),0)</f>
        <v>0</v>
      </c>
      <c r="H209" s="29">
        <f t="shared" si="5"/>
        <v>0</v>
      </c>
      <c r="I209" s="28">
        <f>IFERROR(VLOOKUP($B209,Surp3!$A$1:$B$161,2,0),0)</f>
        <v>0</v>
      </c>
      <c r="J209" s="29">
        <f t="shared" si="2"/>
        <v>0</v>
      </c>
      <c r="K209" s="28">
        <f>IFERROR(VLOOKUP($B209,Surp4!$A$1:$B$161,2,0),0)</f>
        <v>0</v>
      </c>
      <c r="L209" s="29">
        <f t="shared" si="3"/>
        <v>0</v>
      </c>
      <c r="M209" s="28">
        <f>IFERROR(VLOOKUP($B209,Surp5!$A$1:$B$161,2,0),0)</f>
        <v>0</v>
      </c>
      <c r="N209" s="29">
        <f t="shared" si="4"/>
        <v>0</v>
      </c>
      <c r="O209" s="28">
        <f>IFERROR(VLOOKUP($B209,Surp6!$A$1:$B$161,2,0),0)</f>
        <v>0</v>
      </c>
      <c r="P209" s="29">
        <f t="shared" si="6"/>
        <v>0</v>
      </c>
      <c r="Q209" s="28">
        <f>IFERROR(VLOOKUP($B209,Surp7!$A$1:$B$161,2,0),0)</f>
        <v>0</v>
      </c>
      <c r="R209" s="29">
        <f t="shared" si="8"/>
        <v>0</v>
      </c>
      <c r="S209" s="28">
        <f>IFERROR(VLOOKUP($B209,Surp8!$A$1:$B$161,2,0),0)</f>
        <v>0</v>
      </c>
      <c r="T209" s="29">
        <f t="shared" si="7"/>
        <v>0</v>
      </c>
      <c r="U209" s="29">
        <f>IFERROR(VLOOKUP(E209,Surp1!$B$1:$C$161,2,0),0)</f>
        <v>0</v>
      </c>
      <c r="V209" s="29">
        <f>IFERROR(VLOOKUP(G209,Surp2!$B$1:$C$161,2,0),0)</f>
        <v>0</v>
      </c>
      <c r="W209" s="29">
        <f>IFERROR(VLOOKUP(I209,Surp3!$B$1:$C$161,2,0),0)</f>
        <v>0</v>
      </c>
      <c r="X209" s="29">
        <f>IFERROR(VLOOKUP(K209,Surp4!$B$1:$C$161,2,0),0)</f>
        <v>0</v>
      </c>
      <c r="Y209" s="29">
        <f>IFERROR(VLOOKUP(M209,Surp5!$B$1:$C$161,2,0),0)</f>
        <v>0</v>
      </c>
      <c r="Z209" s="29">
        <f>IFERROR(VLOOKUP(O209,Surp6!$B$1:$C$161,2,0),0)</f>
        <v>0</v>
      </c>
      <c r="AA209" s="29">
        <f>IFERROR(VLOOKUP(Q209,Surp7!$B$1:$C$161,2,0),0)</f>
        <v>0</v>
      </c>
      <c r="AB209" s="29">
        <f>IFERROR(VLOOKUP(S209,Surp8!$B$1:$C$161,2,0),0)</f>
        <v>0</v>
      </c>
    </row>
    <row r="210">
      <c r="A210" s="7">
        <v>209.0</v>
      </c>
      <c r="B210" s="55"/>
      <c r="C210" s="26">
        <f t="shared" si="1"/>
        <v>0</v>
      </c>
      <c r="D210" s="27"/>
      <c r="E210" s="28">
        <f>IFERROR(VLOOKUP($B210,Surp1!$A$1:$B$161,2,0),0)</f>
        <v>0</v>
      </c>
      <c r="F210" s="29">
        <f>IFERROR(VLOOKUP(E210,Surp1!$B$1:$C$161,2,0),0)</f>
        <v>0</v>
      </c>
      <c r="G210" s="28">
        <f>IFERROR(VLOOKUP($B210,Surp2!$A$1:$B$161,2,0),0)</f>
        <v>0</v>
      </c>
      <c r="H210" s="29">
        <f t="shared" si="5"/>
        <v>0</v>
      </c>
      <c r="I210" s="28">
        <f>IFERROR(VLOOKUP($B210,Surp3!$A$1:$B$161,2,0),0)</f>
        <v>0</v>
      </c>
      <c r="J210" s="29">
        <f t="shared" si="2"/>
        <v>0</v>
      </c>
      <c r="K210" s="28">
        <f>IFERROR(VLOOKUP($B210,Surp4!$A$1:$B$161,2,0),0)</f>
        <v>0</v>
      </c>
      <c r="L210" s="29">
        <f t="shared" si="3"/>
        <v>0</v>
      </c>
      <c r="M210" s="28">
        <f>IFERROR(VLOOKUP($B210,Surp5!$A$1:$B$161,2,0),0)</f>
        <v>0</v>
      </c>
      <c r="N210" s="29">
        <f t="shared" si="4"/>
        <v>0</v>
      </c>
      <c r="O210" s="28">
        <f>IFERROR(VLOOKUP($B210,Surp6!$A$1:$B$161,2,0),0)</f>
        <v>0</v>
      </c>
      <c r="P210" s="29">
        <f t="shared" si="6"/>
        <v>0</v>
      </c>
      <c r="Q210" s="28">
        <f>IFERROR(VLOOKUP($B210,Surp7!$A$1:$B$161,2,0),0)</f>
        <v>0</v>
      </c>
      <c r="R210" s="29">
        <f t="shared" si="8"/>
        <v>0</v>
      </c>
      <c r="S210" s="28">
        <f>IFERROR(VLOOKUP($B210,Surp8!$A$1:$B$161,2,0),0)</f>
        <v>0</v>
      </c>
      <c r="T210" s="29">
        <f t="shared" si="7"/>
        <v>0</v>
      </c>
      <c r="U210" s="29">
        <f>IFERROR(VLOOKUP(E210,Surp1!$B$1:$C$161,2,0),0)</f>
        <v>0</v>
      </c>
      <c r="V210" s="29">
        <f>IFERROR(VLOOKUP(G210,Surp2!$B$1:$C$161,2,0),0)</f>
        <v>0</v>
      </c>
      <c r="W210" s="29">
        <f>IFERROR(VLOOKUP(I210,Surp3!$B$1:$C$161,2,0),0)</f>
        <v>0</v>
      </c>
      <c r="X210" s="29">
        <f>IFERROR(VLOOKUP(K210,Surp4!$B$1:$C$161,2,0),0)</f>
        <v>0</v>
      </c>
      <c r="Y210" s="29">
        <f>IFERROR(VLOOKUP(M210,Surp5!$B$1:$C$161,2,0),0)</f>
        <v>0</v>
      </c>
      <c r="Z210" s="29">
        <f>IFERROR(VLOOKUP(O210,Surp6!$B$1:$C$161,2,0),0)</f>
        <v>0</v>
      </c>
      <c r="AA210" s="29">
        <f>IFERROR(VLOOKUP(Q210,Surp7!$B$1:$C$161,2,0),0)</f>
        <v>0</v>
      </c>
      <c r="AB210" s="29">
        <f>IFERROR(VLOOKUP(S210,Surp8!$B$1:$C$161,2,0),0)</f>
        <v>0</v>
      </c>
    </row>
    <row r="211">
      <c r="A211" s="7">
        <v>210.0</v>
      </c>
      <c r="B211" s="55"/>
      <c r="C211" s="26">
        <f t="shared" si="1"/>
        <v>0</v>
      </c>
      <c r="D211" s="27"/>
      <c r="E211" s="28">
        <f>IFERROR(VLOOKUP($B211,Surp1!$A$1:$B$161,2,0),0)</f>
        <v>0</v>
      </c>
      <c r="F211" s="29">
        <f>IFERROR(VLOOKUP(E211,Surp1!$B$1:$C$161,2,0),0)</f>
        <v>0</v>
      </c>
      <c r="G211" s="28">
        <f>IFERROR(VLOOKUP($B211,Surp2!$A$1:$B$161,2,0),0)</f>
        <v>0</v>
      </c>
      <c r="H211" s="29">
        <f t="shared" si="5"/>
        <v>0</v>
      </c>
      <c r="I211" s="28">
        <f>IFERROR(VLOOKUP($B211,Surp3!$A$1:$B$161,2,0),0)</f>
        <v>0</v>
      </c>
      <c r="J211" s="29">
        <f t="shared" si="2"/>
        <v>0</v>
      </c>
      <c r="K211" s="28">
        <f>IFERROR(VLOOKUP($B211,Surp4!$A$1:$B$161,2,0),0)</f>
        <v>0</v>
      </c>
      <c r="L211" s="29">
        <f t="shared" si="3"/>
        <v>0</v>
      </c>
      <c r="M211" s="28">
        <f>IFERROR(VLOOKUP($B211,Surp5!$A$1:$B$161,2,0),0)</f>
        <v>0</v>
      </c>
      <c r="N211" s="29">
        <f t="shared" si="4"/>
        <v>0</v>
      </c>
      <c r="O211" s="28">
        <f>IFERROR(VLOOKUP($B211,Surp6!$A$1:$B$161,2,0),0)</f>
        <v>0</v>
      </c>
      <c r="P211" s="29">
        <f t="shared" si="6"/>
        <v>0</v>
      </c>
      <c r="Q211" s="28">
        <f>IFERROR(VLOOKUP($B211,Surp7!$A$1:$B$161,2,0),0)</f>
        <v>0</v>
      </c>
      <c r="R211" s="29">
        <f t="shared" si="8"/>
        <v>0</v>
      </c>
      <c r="S211" s="28">
        <f>IFERROR(VLOOKUP($B211,Surp8!$A$1:$B$161,2,0),0)</f>
        <v>0</v>
      </c>
      <c r="T211" s="29">
        <f t="shared" si="7"/>
        <v>0</v>
      </c>
      <c r="U211" s="29">
        <f>IFERROR(VLOOKUP(E211,Surp1!$B$1:$C$161,2,0),0)</f>
        <v>0</v>
      </c>
      <c r="V211" s="29">
        <f>IFERROR(VLOOKUP(G211,Surp2!$B$1:$C$161,2,0),0)</f>
        <v>0</v>
      </c>
      <c r="W211" s="29">
        <f>IFERROR(VLOOKUP(I211,Surp3!$B$1:$C$161,2,0),0)</f>
        <v>0</v>
      </c>
      <c r="X211" s="29">
        <f>IFERROR(VLOOKUP(K211,Surp4!$B$1:$C$161,2,0),0)</f>
        <v>0</v>
      </c>
      <c r="Y211" s="29">
        <f>IFERROR(VLOOKUP(M211,Surp5!$B$1:$C$161,2,0),0)</f>
        <v>0</v>
      </c>
      <c r="Z211" s="29">
        <f>IFERROR(VLOOKUP(O211,Surp6!$B$1:$C$161,2,0),0)</f>
        <v>0</v>
      </c>
      <c r="AA211" s="29">
        <f>IFERROR(VLOOKUP(Q211,Surp7!$B$1:$C$161,2,0),0)</f>
        <v>0</v>
      </c>
      <c r="AB211" s="29">
        <f>IFERROR(VLOOKUP(S211,Surp8!$B$1:$C$161,2,0),0)</f>
        <v>0</v>
      </c>
    </row>
    <row r="212">
      <c r="A212" s="7">
        <v>211.0</v>
      </c>
      <c r="B212" s="55"/>
      <c r="C212" s="26">
        <f t="shared" si="1"/>
        <v>0</v>
      </c>
      <c r="D212" s="27"/>
      <c r="E212" s="28">
        <f>IFERROR(VLOOKUP($B212,Surp1!$A$1:$B$161,2,0),0)</f>
        <v>0</v>
      </c>
      <c r="F212" s="29">
        <f>IFERROR(VLOOKUP(E212,Surp1!$B$1:$C$161,2,0),0)</f>
        <v>0</v>
      </c>
      <c r="G212" s="28">
        <f>IFERROR(VLOOKUP($B212,Surp2!$A$1:$B$161,2,0),0)</f>
        <v>0</v>
      </c>
      <c r="H212" s="29">
        <f t="shared" si="5"/>
        <v>0</v>
      </c>
      <c r="I212" s="28">
        <f>IFERROR(VLOOKUP($B212,Surp3!$A$1:$B$161,2,0),0)</f>
        <v>0</v>
      </c>
      <c r="J212" s="29">
        <f t="shared" si="2"/>
        <v>0</v>
      </c>
      <c r="K212" s="28">
        <f>IFERROR(VLOOKUP($B212,Surp4!$A$1:$B$161,2,0),0)</f>
        <v>0</v>
      </c>
      <c r="L212" s="29">
        <f t="shared" si="3"/>
        <v>0</v>
      </c>
      <c r="M212" s="28">
        <f>IFERROR(VLOOKUP($B212,Surp5!$A$1:$B$161,2,0),0)</f>
        <v>0</v>
      </c>
      <c r="N212" s="29">
        <f t="shared" si="4"/>
        <v>0</v>
      </c>
      <c r="O212" s="28">
        <f>IFERROR(VLOOKUP($B212,Surp6!$A$1:$B$161,2,0),0)</f>
        <v>0</v>
      </c>
      <c r="P212" s="29">
        <f t="shared" si="6"/>
        <v>0</v>
      </c>
      <c r="Q212" s="28">
        <f>IFERROR(VLOOKUP($B212,Surp7!$A$1:$B$161,2,0),0)</f>
        <v>0</v>
      </c>
      <c r="R212" s="29">
        <f t="shared" si="8"/>
        <v>0</v>
      </c>
      <c r="S212" s="28">
        <f>IFERROR(VLOOKUP($B212,Surp8!$A$1:$B$161,2,0),0)</f>
        <v>0</v>
      </c>
      <c r="T212" s="29">
        <f t="shared" si="7"/>
        <v>0</v>
      </c>
      <c r="U212" s="29">
        <f>IFERROR(VLOOKUP(E212,Surp1!$B$1:$C$161,2,0),0)</f>
        <v>0</v>
      </c>
      <c r="V212" s="29">
        <f>IFERROR(VLOOKUP(G212,Surp2!$B$1:$C$161,2,0),0)</f>
        <v>0</v>
      </c>
      <c r="W212" s="29">
        <f>IFERROR(VLOOKUP(I212,Surp3!$B$1:$C$161,2,0),0)</f>
        <v>0</v>
      </c>
      <c r="X212" s="29">
        <f>IFERROR(VLOOKUP(K212,Surp4!$B$1:$C$161,2,0),0)</f>
        <v>0</v>
      </c>
      <c r="Y212" s="29">
        <f>IFERROR(VLOOKUP(M212,Surp5!$B$1:$C$161,2,0),0)</f>
        <v>0</v>
      </c>
      <c r="Z212" s="29">
        <f>IFERROR(VLOOKUP(O212,Surp6!$B$1:$C$161,2,0),0)</f>
        <v>0</v>
      </c>
      <c r="AA212" s="29">
        <f>IFERROR(VLOOKUP(Q212,Surp7!$B$1:$C$161,2,0),0)</f>
        <v>0</v>
      </c>
      <c r="AB212" s="29">
        <f>IFERROR(VLOOKUP(S212,Surp8!$B$1:$C$161,2,0),0)</f>
        <v>0</v>
      </c>
    </row>
    <row r="213">
      <c r="A213" s="7">
        <v>212.0</v>
      </c>
      <c r="B213" s="55"/>
      <c r="C213" s="26">
        <f t="shared" si="1"/>
        <v>0</v>
      </c>
      <c r="D213" s="27"/>
      <c r="E213" s="28">
        <f>IFERROR(VLOOKUP($B213,Surp1!$A$1:$B$161,2,0),0)</f>
        <v>0</v>
      </c>
      <c r="F213" s="29">
        <f>IFERROR(VLOOKUP(E213,Surp1!$B$1:$C$161,2,0),0)</f>
        <v>0</v>
      </c>
      <c r="G213" s="28">
        <f>IFERROR(VLOOKUP($B213,Surp2!$A$1:$B$161,2,0),0)</f>
        <v>0</v>
      </c>
      <c r="H213" s="29">
        <f t="shared" si="5"/>
        <v>0</v>
      </c>
      <c r="I213" s="28">
        <f>IFERROR(VLOOKUP($B213,Surp3!$A$1:$B$161,2,0),0)</f>
        <v>0</v>
      </c>
      <c r="J213" s="29">
        <f t="shared" si="2"/>
        <v>0</v>
      </c>
      <c r="K213" s="28">
        <f>IFERROR(VLOOKUP($B213,Surp4!$A$1:$B$161,2,0),0)</f>
        <v>0</v>
      </c>
      <c r="L213" s="29">
        <f t="shared" si="3"/>
        <v>0</v>
      </c>
      <c r="M213" s="28">
        <f>IFERROR(VLOOKUP($B213,Surp5!$A$1:$B$161,2,0),0)</f>
        <v>0</v>
      </c>
      <c r="N213" s="29">
        <f t="shared" si="4"/>
        <v>0</v>
      </c>
      <c r="O213" s="28">
        <f>IFERROR(VLOOKUP($B213,Surp6!$A$1:$B$161,2,0),0)</f>
        <v>0</v>
      </c>
      <c r="P213" s="29">
        <f t="shared" si="6"/>
        <v>0</v>
      </c>
      <c r="Q213" s="28">
        <f>IFERROR(VLOOKUP($B213,Surp7!$A$1:$B$161,2,0),0)</f>
        <v>0</v>
      </c>
      <c r="R213" s="29">
        <f t="shared" si="8"/>
        <v>0</v>
      </c>
      <c r="S213" s="28">
        <f>IFERROR(VLOOKUP($B213,Surp8!$A$1:$B$161,2,0),0)</f>
        <v>0</v>
      </c>
      <c r="T213" s="29">
        <f t="shared" si="7"/>
        <v>0</v>
      </c>
      <c r="U213" s="29">
        <f>IFERROR(VLOOKUP(E213,Surp1!$B$1:$C$161,2,0),0)</f>
        <v>0</v>
      </c>
      <c r="V213" s="29">
        <f>IFERROR(VLOOKUP(G213,Surp2!$B$1:$C$161,2,0),0)</f>
        <v>0</v>
      </c>
      <c r="W213" s="29">
        <f>IFERROR(VLOOKUP(I213,Surp3!$B$1:$C$161,2,0),0)</f>
        <v>0</v>
      </c>
      <c r="X213" s="29">
        <f>IFERROR(VLOOKUP(K213,Surp4!$B$1:$C$161,2,0),0)</f>
        <v>0</v>
      </c>
      <c r="Y213" s="29">
        <f>IFERROR(VLOOKUP(M213,Surp5!$B$1:$C$161,2,0),0)</f>
        <v>0</v>
      </c>
      <c r="Z213" s="29">
        <f>IFERROR(VLOOKUP(O213,Surp6!$B$1:$C$161,2,0),0)</f>
        <v>0</v>
      </c>
      <c r="AA213" s="29">
        <f>IFERROR(VLOOKUP(Q213,Surp7!$B$1:$C$161,2,0),0)</f>
        <v>0</v>
      </c>
      <c r="AB213" s="29">
        <f>IFERROR(VLOOKUP(S213,Surp8!$B$1:$C$161,2,0),0)</f>
        <v>0</v>
      </c>
    </row>
    <row r="214">
      <c r="A214" s="7">
        <v>213.0</v>
      </c>
      <c r="B214" s="55"/>
      <c r="C214" s="26">
        <f t="shared" si="1"/>
        <v>0</v>
      </c>
      <c r="D214" s="27"/>
      <c r="E214" s="28">
        <f>IFERROR(VLOOKUP($B214,Surp1!$A$1:$B$161,2,0),0)</f>
        <v>0</v>
      </c>
      <c r="F214" s="29">
        <f>IFERROR(VLOOKUP(E214,Surp1!$B$1:$C$161,2,0),0)</f>
        <v>0</v>
      </c>
      <c r="G214" s="28">
        <f>IFERROR(VLOOKUP($B214,Surp2!$A$1:$B$161,2,0),0)</f>
        <v>0</v>
      </c>
      <c r="H214" s="29">
        <f t="shared" si="5"/>
        <v>0</v>
      </c>
      <c r="I214" s="28">
        <f>IFERROR(VLOOKUP($B214,Surp3!$A$1:$B$161,2,0),0)</f>
        <v>0</v>
      </c>
      <c r="J214" s="29">
        <f t="shared" si="2"/>
        <v>0</v>
      </c>
      <c r="K214" s="28">
        <f>IFERROR(VLOOKUP($B214,Surp4!$A$1:$B$161,2,0),0)</f>
        <v>0</v>
      </c>
      <c r="L214" s="29">
        <f t="shared" si="3"/>
        <v>0</v>
      </c>
      <c r="M214" s="28">
        <f>IFERROR(VLOOKUP($B214,Surp5!$A$1:$B$161,2,0),0)</f>
        <v>0</v>
      </c>
      <c r="N214" s="29">
        <f t="shared" si="4"/>
        <v>0</v>
      </c>
      <c r="O214" s="28">
        <f>IFERROR(VLOOKUP($B214,Surp6!$A$1:$B$161,2,0),0)</f>
        <v>0</v>
      </c>
      <c r="P214" s="29">
        <f t="shared" si="6"/>
        <v>0</v>
      </c>
      <c r="Q214" s="28">
        <f>IFERROR(VLOOKUP($B214,Surp7!$A$1:$B$161,2,0),0)</f>
        <v>0</v>
      </c>
      <c r="R214" s="29">
        <f t="shared" si="8"/>
        <v>0</v>
      </c>
      <c r="S214" s="28">
        <f>IFERROR(VLOOKUP($B214,Surp8!$A$1:$B$161,2,0),0)</f>
        <v>0</v>
      </c>
      <c r="T214" s="29">
        <f t="shared" si="7"/>
        <v>0</v>
      </c>
      <c r="U214" s="29">
        <f>IFERROR(VLOOKUP(E214,Surp1!$B$1:$C$161,2,0),0)</f>
        <v>0</v>
      </c>
      <c r="V214" s="29">
        <f>IFERROR(VLOOKUP(G214,Surp2!$B$1:$C$161,2,0),0)</f>
        <v>0</v>
      </c>
      <c r="W214" s="29">
        <f>IFERROR(VLOOKUP(I214,Surp3!$B$1:$C$161,2,0),0)</f>
        <v>0</v>
      </c>
      <c r="X214" s="29">
        <f>IFERROR(VLOOKUP(K214,Surp4!$B$1:$C$161,2,0),0)</f>
        <v>0</v>
      </c>
      <c r="Y214" s="29">
        <f>IFERROR(VLOOKUP(M214,Surp5!$B$1:$C$161,2,0),0)</f>
        <v>0</v>
      </c>
      <c r="Z214" s="29">
        <f>IFERROR(VLOOKUP(O214,Surp6!$B$1:$C$161,2,0),0)</f>
        <v>0</v>
      </c>
      <c r="AA214" s="29">
        <f>IFERROR(VLOOKUP(Q214,Surp7!$B$1:$C$161,2,0),0)</f>
        <v>0</v>
      </c>
      <c r="AB214" s="29">
        <f>IFERROR(VLOOKUP(S214,Surp8!$B$1:$C$161,2,0),0)</f>
        <v>0</v>
      </c>
    </row>
    <row r="215">
      <c r="A215" s="7">
        <v>214.0</v>
      </c>
      <c r="B215" s="55"/>
      <c r="C215" s="26">
        <f t="shared" si="1"/>
        <v>0</v>
      </c>
      <c r="D215" s="27"/>
      <c r="E215" s="28">
        <f>IFERROR(VLOOKUP($B215,Surp1!$A$1:$B$161,2,0),0)</f>
        <v>0</v>
      </c>
      <c r="F215" s="29">
        <f>IFERROR(VLOOKUP(E215,Surp1!$B$1:$C$161,2,0),0)</f>
        <v>0</v>
      </c>
      <c r="G215" s="28">
        <f>IFERROR(VLOOKUP($B215,Surp2!$A$1:$B$161,2,0),0)</f>
        <v>0</v>
      </c>
      <c r="H215" s="29">
        <f t="shared" si="5"/>
        <v>0</v>
      </c>
      <c r="I215" s="28">
        <f>IFERROR(VLOOKUP($B215,Surp3!$A$1:$B$161,2,0),0)</f>
        <v>0</v>
      </c>
      <c r="J215" s="29">
        <f t="shared" si="2"/>
        <v>0</v>
      </c>
      <c r="K215" s="28">
        <f>IFERROR(VLOOKUP($B215,Surp4!$A$1:$B$161,2,0),0)</f>
        <v>0</v>
      </c>
      <c r="L215" s="29">
        <f t="shared" si="3"/>
        <v>0</v>
      </c>
      <c r="M215" s="28">
        <f>IFERROR(VLOOKUP($B215,Surp5!$A$1:$B$161,2,0),0)</f>
        <v>0</v>
      </c>
      <c r="N215" s="29">
        <f t="shared" si="4"/>
        <v>0</v>
      </c>
      <c r="O215" s="28">
        <f>IFERROR(VLOOKUP($B215,Surp6!$A$1:$B$161,2,0),0)</f>
        <v>0</v>
      </c>
      <c r="P215" s="29">
        <f t="shared" si="6"/>
        <v>0</v>
      </c>
      <c r="Q215" s="28">
        <f>IFERROR(VLOOKUP($B215,Surp7!$A$1:$B$161,2,0),0)</f>
        <v>0</v>
      </c>
      <c r="R215" s="29">
        <f t="shared" si="8"/>
        <v>0</v>
      </c>
      <c r="S215" s="28">
        <f>IFERROR(VLOOKUP($B215,Surp8!$A$1:$B$161,2,0),0)</f>
        <v>0</v>
      </c>
      <c r="T215" s="29">
        <f t="shared" si="7"/>
        <v>0</v>
      </c>
      <c r="U215" s="29">
        <f>IFERROR(VLOOKUP(E215,Surp1!$B$1:$C$161,2,0),0)</f>
        <v>0</v>
      </c>
      <c r="V215" s="29">
        <f>IFERROR(VLOOKUP(G215,Surp2!$B$1:$C$161,2,0),0)</f>
        <v>0</v>
      </c>
      <c r="W215" s="29">
        <f>IFERROR(VLOOKUP(I215,Surp3!$B$1:$C$161,2,0),0)</f>
        <v>0</v>
      </c>
      <c r="X215" s="29">
        <f>IFERROR(VLOOKUP(K215,Surp4!$B$1:$C$161,2,0),0)</f>
        <v>0</v>
      </c>
      <c r="Y215" s="29">
        <f>IFERROR(VLOOKUP(M215,Surp5!$B$1:$C$161,2,0),0)</f>
        <v>0</v>
      </c>
      <c r="Z215" s="29">
        <f>IFERROR(VLOOKUP(O215,Surp6!$B$1:$C$161,2,0),0)</f>
        <v>0</v>
      </c>
      <c r="AA215" s="29">
        <f>IFERROR(VLOOKUP(Q215,Surp7!$B$1:$C$161,2,0),0)</f>
        <v>0</v>
      </c>
      <c r="AB215" s="29">
        <f>IFERROR(VLOOKUP(S215,Surp8!$B$1:$C$161,2,0),0)</f>
        <v>0</v>
      </c>
    </row>
    <row r="216">
      <c r="A216" s="7">
        <v>215.0</v>
      </c>
      <c r="B216" s="55"/>
      <c r="C216" s="26">
        <f t="shared" si="1"/>
        <v>0</v>
      </c>
      <c r="D216" s="27"/>
      <c r="E216" s="28">
        <f>IFERROR(VLOOKUP($B216,Surp1!$A$1:$B$161,2,0),0)</f>
        <v>0</v>
      </c>
      <c r="F216" s="29">
        <f>IFERROR(VLOOKUP(E216,Surp1!$B$1:$C$161,2,0),0)</f>
        <v>0</v>
      </c>
      <c r="G216" s="28">
        <f>IFERROR(VLOOKUP($B216,Surp2!$A$1:$B$161,2,0),0)</f>
        <v>0</v>
      </c>
      <c r="H216" s="29">
        <f t="shared" si="5"/>
        <v>0</v>
      </c>
      <c r="I216" s="28">
        <f>IFERROR(VLOOKUP($B216,Surp3!$A$1:$B$161,2,0),0)</f>
        <v>0</v>
      </c>
      <c r="J216" s="29">
        <f t="shared" si="2"/>
        <v>0</v>
      </c>
      <c r="K216" s="28">
        <f>IFERROR(VLOOKUP($B216,Surp4!$A$1:$B$161,2,0),0)</f>
        <v>0</v>
      </c>
      <c r="L216" s="29">
        <f t="shared" si="3"/>
        <v>0</v>
      </c>
      <c r="M216" s="28">
        <f>IFERROR(VLOOKUP($B216,Surp5!$A$1:$B$161,2,0),0)</f>
        <v>0</v>
      </c>
      <c r="N216" s="29">
        <f t="shared" si="4"/>
        <v>0</v>
      </c>
      <c r="O216" s="28">
        <f>IFERROR(VLOOKUP($B216,Surp6!$A$1:$B$161,2,0),0)</f>
        <v>0</v>
      </c>
      <c r="P216" s="29">
        <f t="shared" si="6"/>
        <v>0</v>
      </c>
      <c r="Q216" s="28">
        <f>IFERROR(VLOOKUP($B216,Surp7!$A$1:$B$161,2,0),0)</f>
        <v>0</v>
      </c>
      <c r="R216" s="29">
        <f t="shared" si="8"/>
        <v>0</v>
      </c>
      <c r="S216" s="28">
        <f>IFERROR(VLOOKUP($B216,Surp8!$A$1:$B$161,2,0),0)</f>
        <v>0</v>
      </c>
      <c r="T216" s="29">
        <f t="shared" si="7"/>
        <v>0</v>
      </c>
      <c r="U216" s="29">
        <f>IFERROR(VLOOKUP(E216,Surp1!$B$1:$C$161,2,0),0)</f>
        <v>0</v>
      </c>
      <c r="V216" s="29">
        <f>IFERROR(VLOOKUP(G216,Surp2!$B$1:$C$161,2,0),0)</f>
        <v>0</v>
      </c>
      <c r="W216" s="29">
        <f>IFERROR(VLOOKUP(I216,Surp3!$B$1:$C$161,2,0),0)</f>
        <v>0</v>
      </c>
      <c r="X216" s="29">
        <f>IFERROR(VLOOKUP(K216,Surp4!$B$1:$C$161,2,0),0)</f>
        <v>0</v>
      </c>
      <c r="Y216" s="29">
        <f>IFERROR(VLOOKUP(M216,Surp5!$B$1:$C$161,2,0),0)</f>
        <v>0</v>
      </c>
      <c r="Z216" s="29">
        <f>IFERROR(VLOOKUP(O216,Surp6!$B$1:$C$161,2,0),0)</f>
        <v>0</v>
      </c>
      <c r="AA216" s="29">
        <f>IFERROR(VLOOKUP(Q216,Surp7!$B$1:$C$161,2,0),0)</f>
        <v>0</v>
      </c>
      <c r="AB216" s="29">
        <f>IFERROR(VLOOKUP(S216,Surp8!$B$1:$C$161,2,0),0)</f>
        <v>0</v>
      </c>
    </row>
    <row r="217">
      <c r="A217" s="7">
        <v>216.0</v>
      </c>
      <c r="B217" s="55"/>
      <c r="C217" s="26">
        <f t="shared" si="1"/>
        <v>0</v>
      </c>
      <c r="D217" s="27"/>
      <c r="E217" s="28">
        <f>IFERROR(VLOOKUP($B217,Surp1!$A$1:$B$161,2,0),0)</f>
        <v>0</v>
      </c>
      <c r="F217" s="29">
        <f>IFERROR(VLOOKUP(E217,Surp1!$B$1:$C$161,2,0),0)</f>
        <v>0</v>
      </c>
      <c r="G217" s="28">
        <f>IFERROR(VLOOKUP($B217,Surp2!$A$1:$B$161,2,0),0)</f>
        <v>0</v>
      </c>
      <c r="H217" s="29">
        <f t="shared" si="5"/>
        <v>0</v>
      </c>
      <c r="I217" s="28">
        <f>IFERROR(VLOOKUP($B217,Surp3!$A$1:$B$161,2,0),0)</f>
        <v>0</v>
      </c>
      <c r="J217" s="29">
        <f t="shared" si="2"/>
        <v>0</v>
      </c>
      <c r="K217" s="28">
        <f>IFERROR(VLOOKUP($B217,Surp4!$A$1:$B$161,2,0),0)</f>
        <v>0</v>
      </c>
      <c r="L217" s="29">
        <f t="shared" si="3"/>
        <v>0</v>
      </c>
      <c r="M217" s="28">
        <f>IFERROR(VLOOKUP($B217,Surp5!$A$1:$B$161,2,0),0)</f>
        <v>0</v>
      </c>
      <c r="N217" s="29">
        <f t="shared" si="4"/>
        <v>0</v>
      </c>
      <c r="O217" s="28">
        <f>IFERROR(VLOOKUP($B217,Surp6!$A$1:$B$161,2,0),0)</f>
        <v>0</v>
      </c>
      <c r="P217" s="29">
        <f t="shared" si="6"/>
        <v>0</v>
      </c>
      <c r="Q217" s="28">
        <f>IFERROR(VLOOKUP($B217,Surp7!$A$1:$B$161,2,0),0)</f>
        <v>0</v>
      </c>
      <c r="R217" s="29">
        <f t="shared" si="8"/>
        <v>0</v>
      </c>
      <c r="S217" s="28">
        <f>IFERROR(VLOOKUP($B217,Surp8!$A$1:$B$161,2,0),0)</f>
        <v>0</v>
      </c>
      <c r="T217" s="29">
        <f t="shared" si="7"/>
        <v>0</v>
      </c>
      <c r="U217" s="29">
        <f>IFERROR(VLOOKUP(E217,Surp1!$B$1:$C$161,2,0),0)</f>
        <v>0</v>
      </c>
      <c r="V217" s="29">
        <f>IFERROR(VLOOKUP(G217,Surp2!$B$1:$C$161,2,0),0)</f>
        <v>0</v>
      </c>
      <c r="W217" s="29">
        <f>IFERROR(VLOOKUP(I217,Surp3!$B$1:$C$161,2,0),0)</f>
        <v>0</v>
      </c>
      <c r="X217" s="29">
        <f>IFERROR(VLOOKUP(K217,Surp4!$B$1:$C$161,2,0),0)</f>
        <v>0</v>
      </c>
      <c r="Y217" s="29">
        <f>IFERROR(VLOOKUP(M217,Surp5!$B$1:$C$161,2,0),0)</f>
        <v>0</v>
      </c>
      <c r="Z217" s="29">
        <f>IFERROR(VLOOKUP(O217,Surp6!$B$1:$C$161,2,0),0)</f>
        <v>0</v>
      </c>
      <c r="AA217" s="29">
        <f>IFERROR(VLOOKUP(Q217,Surp7!$B$1:$C$161,2,0),0)</f>
        <v>0</v>
      </c>
      <c r="AB217" s="29">
        <f>IFERROR(VLOOKUP(S217,Surp8!$B$1:$C$161,2,0),0)</f>
        <v>0</v>
      </c>
    </row>
    <row r="218">
      <c r="A218" s="7">
        <v>217.0</v>
      </c>
      <c r="B218" s="55"/>
      <c r="C218" s="26">
        <f t="shared" si="1"/>
        <v>0</v>
      </c>
      <c r="D218" s="27"/>
      <c r="E218" s="28">
        <f>IFERROR(VLOOKUP($B218,Surp1!$A$1:$B$161,2,0),0)</f>
        <v>0</v>
      </c>
      <c r="F218" s="29">
        <f>IFERROR(VLOOKUP(E218,Surp1!$B$1:$C$161,2,0),0)</f>
        <v>0</v>
      </c>
      <c r="G218" s="28">
        <f>IFERROR(VLOOKUP($B218,Surp2!$A$1:$B$161,2,0),0)</f>
        <v>0</v>
      </c>
      <c r="H218" s="29">
        <f t="shared" si="5"/>
        <v>0</v>
      </c>
      <c r="I218" s="28">
        <f>IFERROR(VLOOKUP($B218,Surp3!$A$1:$B$161,2,0),0)</f>
        <v>0</v>
      </c>
      <c r="J218" s="29">
        <f t="shared" si="2"/>
        <v>0</v>
      </c>
      <c r="K218" s="28">
        <f>IFERROR(VLOOKUP($B218,Surp4!$A$1:$B$161,2,0),0)</f>
        <v>0</v>
      </c>
      <c r="L218" s="29">
        <f t="shared" si="3"/>
        <v>0</v>
      </c>
      <c r="M218" s="28">
        <f>IFERROR(VLOOKUP($B218,Surp5!$A$1:$B$161,2,0),0)</f>
        <v>0</v>
      </c>
      <c r="N218" s="29">
        <f t="shared" si="4"/>
        <v>0</v>
      </c>
      <c r="O218" s="28">
        <f>IFERROR(VLOOKUP($B218,Surp6!$A$1:$B$161,2,0),0)</f>
        <v>0</v>
      </c>
      <c r="P218" s="29">
        <f t="shared" si="6"/>
        <v>0</v>
      </c>
      <c r="Q218" s="28">
        <f>IFERROR(VLOOKUP($B218,Surp7!$A$1:$B$161,2,0),0)</f>
        <v>0</v>
      </c>
      <c r="R218" s="29">
        <f t="shared" si="8"/>
        <v>0</v>
      </c>
      <c r="S218" s="28">
        <f>IFERROR(VLOOKUP($B218,Surp8!$A$1:$B$161,2,0),0)</f>
        <v>0</v>
      </c>
      <c r="T218" s="29">
        <f t="shared" si="7"/>
        <v>0</v>
      </c>
      <c r="U218" s="29">
        <f>IFERROR(VLOOKUP(E218,Surp1!$B$1:$C$161,2,0),0)</f>
        <v>0</v>
      </c>
      <c r="V218" s="29">
        <f>IFERROR(VLOOKUP(G218,Surp2!$B$1:$C$161,2,0),0)</f>
        <v>0</v>
      </c>
      <c r="W218" s="29">
        <f>IFERROR(VLOOKUP(I218,Surp3!$B$1:$C$161,2,0),0)</f>
        <v>0</v>
      </c>
      <c r="X218" s="29">
        <f>IFERROR(VLOOKUP(K218,Surp4!$B$1:$C$161,2,0),0)</f>
        <v>0</v>
      </c>
      <c r="Y218" s="29">
        <f>IFERROR(VLOOKUP(M218,Surp5!$B$1:$C$161,2,0),0)</f>
        <v>0</v>
      </c>
      <c r="Z218" s="29">
        <f>IFERROR(VLOOKUP(O218,Surp6!$B$1:$C$161,2,0),0)</f>
        <v>0</v>
      </c>
      <c r="AA218" s="29">
        <f>IFERROR(VLOOKUP(Q218,Surp7!$B$1:$C$161,2,0),0)</f>
        <v>0</v>
      </c>
      <c r="AB218" s="29">
        <f>IFERROR(VLOOKUP(S218,Surp8!$B$1:$C$161,2,0),0)</f>
        <v>0</v>
      </c>
    </row>
    <row r="219">
      <c r="A219" s="7">
        <v>218.0</v>
      </c>
      <c r="B219" s="55"/>
      <c r="C219" s="26">
        <f t="shared" si="1"/>
        <v>0</v>
      </c>
      <c r="D219" s="27"/>
      <c r="E219" s="28">
        <f>IFERROR(VLOOKUP($B219,Surp1!$A$1:$B$161,2,0),0)</f>
        <v>0</v>
      </c>
      <c r="F219" s="29">
        <f>IFERROR(VLOOKUP(E219,Surp1!$B$1:$C$161,2,0),0)</f>
        <v>0</v>
      </c>
      <c r="G219" s="28">
        <f>IFERROR(VLOOKUP($B219,Surp2!$A$1:$B$161,2,0),0)</f>
        <v>0</v>
      </c>
      <c r="H219" s="29">
        <f t="shared" si="5"/>
        <v>0</v>
      </c>
      <c r="I219" s="28">
        <f>IFERROR(VLOOKUP($B219,Surp3!$A$1:$B$161,2,0),0)</f>
        <v>0</v>
      </c>
      <c r="J219" s="29">
        <f t="shared" si="2"/>
        <v>0</v>
      </c>
      <c r="K219" s="28">
        <f>IFERROR(VLOOKUP($B219,Surp4!$A$1:$B$161,2,0),0)</f>
        <v>0</v>
      </c>
      <c r="L219" s="29">
        <f t="shared" si="3"/>
        <v>0</v>
      </c>
      <c r="M219" s="28">
        <f>IFERROR(VLOOKUP($B219,Surp5!$A$1:$B$161,2,0),0)</f>
        <v>0</v>
      </c>
      <c r="N219" s="29">
        <f t="shared" si="4"/>
        <v>0</v>
      </c>
      <c r="O219" s="28">
        <f>IFERROR(VLOOKUP($B219,Surp6!$A$1:$B$161,2,0),0)</f>
        <v>0</v>
      </c>
      <c r="P219" s="29">
        <f t="shared" si="6"/>
        <v>0</v>
      </c>
      <c r="Q219" s="28">
        <f>IFERROR(VLOOKUP($B219,Surp7!$A$1:$B$161,2,0),0)</f>
        <v>0</v>
      </c>
      <c r="R219" s="29">
        <f t="shared" si="8"/>
        <v>0</v>
      </c>
      <c r="S219" s="28">
        <f>IFERROR(VLOOKUP($B219,Surp8!$A$1:$B$161,2,0),0)</f>
        <v>0</v>
      </c>
      <c r="T219" s="29">
        <f t="shared" si="7"/>
        <v>0</v>
      </c>
      <c r="U219" s="29">
        <f>IFERROR(VLOOKUP(E219,Surp1!$B$1:$C$161,2,0),0)</f>
        <v>0</v>
      </c>
      <c r="V219" s="29">
        <f>IFERROR(VLOOKUP(G219,Surp2!$B$1:$C$161,2,0),0)</f>
        <v>0</v>
      </c>
      <c r="W219" s="29">
        <f>IFERROR(VLOOKUP(I219,Surp3!$B$1:$C$161,2,0),0)</f>
        <v>0</v>
      </c>
      <c r="X219" s="29">
        <f>IFERROR(VLOOKUP(K219,Surp4!$B$1:$C$161,2,0),0)</f>
        <v>0</v>
      </c>
      <c r="Y219" s="29">
        <f>IFERROR(VLOOKUP(M219,Surp5!$B$1:$C$161,2,0),0)</f>
        <v>0</v>
      </c>
      <c r="Z219" s="29">
        <f>IFERROR(VLOOKUP(O219,Surp6!$B$1:$C$161,2,0),0)</f>
        <v>0</v>
      </c>
      <c r="AA219" s="29">
        <f>IFERROR(VLOOKUP(Q219,Surp7!$B$1:$C$161,2,0),0)</f>
        <v>0</v>
      </c>
      <c r="AB219" s="29">
        <f>IFERROR(VLOOKUP(S219,Surp8!$B$1:$C$161,2,0),0)</f>
        <v>0</v>
      </c>
    </row>
    <row r="220">
      <c r="A220" s="7">
        <v>219.0</v>
      </c>
      <c r="B220" s="55"/>
      <c r="C220" s="26">
        <f t="shared" si="1"/>
        <v>0</v>
      </c>
      <c r="D220" s="27"/>
      <c r="E220" s="28">
        <f>IFERROR(VLOOKUP($B220,Surp1!$A$1:$B$161,2,0),0)</f>
        <v>0</v>
      </c>
      <c r="F220" s="29">
        <f>IFERROR(VLOOKUP(E220,Surp1!$B$1:$C$161,2,0),0)</f>
        <v>0</v>
      </c>
      <c r="G220" s="28">
        <f>IFERROR(VLOOKUP($B220,Surp2!$A$1:$B$161,2,0),0)</f>
        <v>0</v>
      </c>
      <c r="H220" s="29">
        <f t="shared" si="5"/>
        <v>0</v>
      </c>
      <c r="I220" s="28">
        <f>IFERROR(VLOOKUP($B220,Surp3!$A$1:$B$161,2,0),0)</f>
        <v>0</v>
      </c>
      <c r="J220" s="29">
        <f t="shared" si="2"/>
        <v>0</v>
      </c>
      <c r="K220" s="28">
        <f>IFERROR(VLOOKUP($B220,Surp4!$A$1:$B$161,2,0),0)</f>
        <v>0</v>
      </c>
      <c r="L220" s="29">
        <f t="shared" si="3"/>
        <v>0</v>
      </c>
      <c r="M220" s="28">
        <f>IFERROR(VLOOKUP($B220,Surp5!$A$1:$B$161,2,0),0)</f>
        <v>0</v>
      </c>
      <c r="N220" s="29">
        <f t="shared" si="4"/>
        <v>0</v>
      </c>
      <c r="O220" s="28">
        <f>IFERROR(VLOOKUP($B220,Surp6!$A$1:$B$161,2,0),0)</f>
        <v>0</v>
      </c>
      <c r="P220" s="29">
        <f t="shared" si="6"/>
        <v>0</v>
      </c>
      <c r="Q220" s="28">
        <f>IFERROR(VLOOKUP($B220,Surp7!$A$1:$B$161,2,0),0)</f>
        <v>0</v>
      </c>
      <c r="R220" s="29">
        <f t="shared" si="8"/>
        <v>0</v>
      </c>
      <c r="S220" s="28">
        <f>IFERROR(VLOOKUP($B220,Surp8!$A$1:$B$161,2,0),0)</f>
        <v>0</v>
      </c>
      <c r="T220" s="29">
        <f t="shared" si="7"/>
        <v>0</v>
      </c>
      <c r="U220" s="29">
        <f>IFERROR(VLOOKUP(E220,Surp1!$B$1:$C$161,2,0),0)</f>
        <v>0</v>
      </c>
      <c r="V220" s="29">
        <f>IFERROR(VLOOKUP(G220,Surp2!$B$1:$C$161,2,0),0)</f>
        <v>0</v>
      </c>
      <c r="W220" s="29">
        <f>IFERROR(VLOOKUP(I220,Surp3!$B$1:$C$161,2,0),0)</f>
        <v>0</v>
      </c>
      <c r="X220" s="29">
        <f>IFERROR(VLOOKUP(K220,Surp4!$B$1:$C$161,2,0),0)</f>
        <v>0</v>
      </c>
      <c r="Y220" s="29">
        <f>IFERROR(VLOOKUP(M220,Surp5!$B$1:$C$161,2,0),0)</f>
        <v>0</v>
      </c>
      <c r="Z220" s="29">
        <f>IFERROR(VLOOKUP(O220,Surp6!$B$1:$C$161,2,0),0)</f>
        <v>0</v>
      </c>
      <c r="AA220" s="29">
        <f>IFERROR(VLOOKUP(Q220,Surp7!$B$1:$C$161,2,0),0)</f>
        <v>0</v>
      </c>
      <c r="AB220" s="29">
        <f>IFERROR(VLOOKUP(S220,Surp8!$B$1:$C$161,2,0),0)</f>
        <v>0</v>
      </c>
    </row>
    <row r="221">
      <c r="A221" s="7">
        <v>220.0</v>
      </c>
      <c r="B221" s="55"/>
      <c r="C221" s="26">
        <f t="shared" si="1"/>
        <v>0</v>
      </c>
      <c r="D221" s="27"/>
      <c r="E221" s="28">
        <f>IFERROR(VLOOKUP($B221,Surp1!$A$1:$B$161,2,0),0)</f>
        <v>0</v>
      </c>
      <c r="F221" s="29">
        <f>IFERROR(VLOOKUP(E221,Surp1!$B$1:$C$161,2,0),0)</f>
        <v>0</v>
      </c>
      <c r="G221" s="28">
        <f>IFERROR(VLOOKUP($B221,Surp2!$A$1:$B$161,2,0),0)</f>
        <v>0</v>
      </c>
      <c r="H221" s="29">
        <f t="shared" si="5"/>
        <v>0</v>
      </c>
      <c r="I221" s="28">
        <f>IFERROR(VLOOKUP($B221,Surp3!$A$1:$B$161,2,0),0)</f>
        <v>0</v>
      </c>
      <c r="J221" s="29">
        <f t="shared" si="2"/>
        <v>0</v>
      </c>
      <c r="K221" s="28">
        <f>IFERROR(VLOOKUP($B221,Surp4!$A$1:$B$161,2,0),0)</f>
        <v>0</v>
      </c>
      <c r="L221" s="29">
        <f t="shared" si="3"/>
        <v>0</v>
      </c>
      <c r="M221" s="28">
        <f>IFERROR(VLOOKUP($B221,Surp5!$A$1:$B$161,2,0),0)</f>
        <v>0</v>
      </c>
      <c r="N221" s="29">
        <f t="shared" si="4"/>
        <v>0</v>
      </c>
      <c r="O221" s="28">
        <f>IFERROR(VLOOKUP($B221,Surp6!$A$1:$B$161,2,0),0)</f>
        <v>0</v>
      </c>
      <c r="P221" s="29">
        <f t="shared" si="6"/>
        <v>0</v>
      </c>
      <c r="Q221" s="28">
        <f>IFERROR(VLOOKUP($B221,Surp7!$A$1:$B$161,2,0),0)</f>
        <v>0</v>
      </c>
      <c r="R221" s="29">
        <f t="shared" si="8"/>
        <v>0</v>
      </c>
      <c r="S221" s="28">
        <f>IFERROR(VLOOKUP($B221,Surp8!$A$1:$B$161,2,0),0)</f>
        <v>0</v>
      </c>
      <c r="T221" s="29">
        <f t="shared" si="7"/>
        <v>0</v>
      </c>
      <c r="U221" s="29">
        <f>IFERROR(VLOOKUP(E221,Surp1!$B$1:$C$161,2,0),0)</f>
        <v>0</v>
      </c>
      <c r="V221" s="29">
        <f>IFERROR(VLOOKUP(G221,Surp2!$B$1:$C$161,2,0),0)</f>
        <v>0</v>
      </c>
      <c r="W221" s="29">
        <f>IFERROR(VLOOKUP(I221,Surp3!$B$1:$C$161,2,0),0)</f>
        <v>0</v>
      </c>
      <c r="X221" s="29">
        <f>IFERROR(VLOOKUP(K221,Surp4!$B$1:$C$161,2,0),0)</f>
        <v>0</v>
      </c>
      <c r="Y221" s="29">
        <f>IFERROR(VLOOKUP(M221,Surp5!$B$1:$C$161,2,0),0)</f>
        <v>0</v>
      </c>
      <c r="Z221" s="29">
        <f>IFERROR(VLOOKUP(O221,Surp6!$B$1:$C$161,2,0),0)</f>
        <v>0</v>
      </c>
      <c r="AA221" s="29">
        <f>IFERROR(VLOOKUP(Q221,Surp7!$B$1:$C$161,2,0),0)</f>
        <v>0</v>
      </c>
      <c r="AB221" s="29">
        <f>IFERROR(VLOOKUP(S221,Surp8!$B$1:$C$161,2,0),0)</f>
        <v>0</v>
      </c>
    </row>
    <row r="222">
      <c r="A222" s="7">
        <v>221.0</v>
      </c>
      <c r="B222" s="55"/>
      <c r="C222" s="26">
        <f t="shared" si="1"/>
        <v>0</v>
      </c>
      <c r="D222" s="27"/>
      <c r="E222" s="28">
        <f>IFERROR(VLOOKUP($B222,Surp1!$A$1:$B$161,2,0),0)</f>
        <v>0</v>
      </c>
      <c r="F222" s="29">
        <f>IFERROR(VLOOKUP(E222,Surp1!$B$1:$C$161,2,0),0)</f>
        <v>0</v>
      </c>
      <c r="G222" s="28">
        <f>IFERROR(VLOOKUP($B222,Surp2!$A$1:$B$161,2,0),0)</f>
        <v>0</v>
      </c>
      <c r="H222" s="29">
        <f t="shared" si="5"/>
        <v>0</v>
      </c>
      <c r="I222" s="28">
        <f>IFERROR(VLOOKUP($B222,Surp3!$A$1:$B$161,2,0),0)</f>
        <v>0</v>
      </c>
      <c r="J222" s="29">
        <f t="shared" si="2"/>
        <v>0</v>
      </c>
      <c r="K222" s="28">
        <f>IFERROR(VLOOKUP($B222,Surp4!$A$1:$B$161,2,0),0)</f>
        <v>0</v>
      </c>
      <c r="L222" s="29">
        <f t="shared" si="3"/>
        <v>0</v>
      </c>
      <c r="M222" s="28">
        <f>IFERROR(VLOOKUP($B222,Surp5!$A$1:$B$161,2,0),0)</f>
        <v>0</v>
      </c>
      <c r="N222" s="29">
        <f t="shared" si="4"/>
        <v>0</v>
      </c>
      <c r="O222" s="28">
        <f>IFERROR(VLOOKUP($B222,Surp6!$A$1:$B$161,2,0),0)</f>
        <v>0</v>
      </c>
      <c r="P222" s="29">
        <f t="shared" si="6"/>
        <v>0</v>
      </c>
      <c r="Q222" s="28">
        <f>IFERROR(VLOOKUP($B222,Surp7!$A$1:$B$161,2,0),0)</f>
        <v>0</v>
      </c>
      <c r="R222" s="29">
        <f t="shared" si="8"/>
        <v>0</v>
      </c>
      <c r="S222" s="28">
        <f>IFERROR(VLOOKUP($B222,Surp8!$A$1:$B$161,2,0),0)</f>
        <v>0</v>
      </c>
      <c r="T222" s="29">
        <f t="shared" si="7"/>
        <v>0</v>
      </c>
      <c r="U222" s="29">
        <f>IFERROR(VLOOKUP(E222,Surp1!$B$1:$C$161,2,0),0)</f>
        <v>0</v>
      </c>
      <c r="V222" s="29">
        <f>IFERROR(VLOOKUP(G222,Surp2!$B$1:$C$161,2,0),0)</f>
        <v>0</v>
      </c>
      <c r="W222" s="29">
        <f>IFERROR(VLOOKUP(I222,Surp3!$B$1:$C$161,2,0),0)</f>
        <v>0</v>
      </c>
      <c r="X222" s="29">
        <f>IFERROR(VLOOKUP(K222,Surp4!$B$1:$C$161,2,0),0)</f>
        <v>0</v>
      </c>
      <c r="Y222" s="29">
        <f>IFERROR(VLOOKUP(M222,Surp5!$B$1:$C$161,2,0),0)</f>
        <v>0</v>
      </c>
      <c r="Z222" s="29">
        <f>IFERROR(VLOOKUP(O222,Surp6!$B$1:$C$161,2,0),0)</f>
        <v>0</v>
      </c>
      <c r="AA222" s="29">
        <f>IFERROR(VLOOKUP(Q222,Surp7!$B$1:$C$161,2,0),0)</f>
        <v>0</v>
      </c>
      <c r="AB222" s="29">
        <f>IFERROR(VLOOKUP(S222,Surp8!$B$1:$C$161,2,0),0)</f>
        <v>0</v>
      </c>
    </row>
    <row r="223">
      <c r="A223" s="7">
        <v>222.0</v>
      </c>
      <c r="B223" s="55"/>
      <c r="C223" s="26">
        <f t="shared" si="1"/>
        <v>0</v>
      </c>
      <c r="D223" s="27"/>
      <c r="E223" s="28">
        <f>IFERROR(VLOOKUP($B223,Surp1!$A$1:$B$161,2,0),0)</f>
        <v>0</v>
      </c>
      <c r="F223" s="29">
        <f>IFERROR(VLOOKUP(E223,Surp1!$B$1:$C$161,2,0),0)</f>
        <v>0</v>
      </c>
      <c r="G223" s="28">
        <f>IFERROR(VLOOKUP($B223,Surp2!$A$1:$B$161,2,0),0)</f>
        <v>0</v>
      </c>
      <c r="H223" s="29">
        <f t="shared" si="5"/>
        <v>0</v>
      </c>
      <c r="I223" s="28">
        <f>IFERROR(VLOOKUP($B223,Surp3!$A$1:$B$161,2,0),0)</f>
        <v>0</v>
      </c>
      <c r="J223" s="29">
        <f t="shared" si="2"/>
        <v>0</v>
      </c>
      <c r="K223" s="28">
        <f>IFERROR(VLOOKUP($B223,Surp4!$A$1:$B$161,2,0),0)</f>
        <v>0</v>
      </c>
      <c r="L223" s="29">
        <f t="shared" si="3"/>
        <v>0</v>
      </c>
      <c r="M223" s="28">
        <f>IFERROR(VLOOKUP($B223,Surp5!$A$1:$B$161,2,0),0)</f>
        <v>0</v>
      </c>
      <c r="N223" s="29">
        <f t="shared" si="4"/>
        <v>0</v>
      </c>
      <c r="O223" s="28">
        <f>IFERROR(VLOOKUP($B223,Surp6!$A$1:$B$161,2,0),0)</f>
        <v>0</v>
      </c>
      <c r="P223" s="29">
        <f t="shared" si="6"/>
        <v>0</v>
      </c>
      <c r="Q223" s="28">
        <f>IFERROR(VLOOKUP($B223,Surp7!$A$1:$B$161,2,0),0)</f>
        <v>0</v>
      </c>
      <c r="R223" s="29">
        <f t="shared" si="8"/>
        <v>0</v>
      </c>
      <c r="S223" s="28">
        <f>IFERROR(VLOOKUP($B223,Surp8!$A$1:$B$161,2,0),0)</f>
        <v>0</v>
      </c>
      <c r="T223" s="29">
        <f t="shared" si="7"/>
        <v>0</v>
      </c>
      <c r="U223" s="29">
        <f>IFERROR(VLOOKUP(E223,Surp1!$B$1:$C$161,2,0),0)</f>
        <v>0</v>
      </c>
      <c r="V223" s="29">
        <f>IFERROR(VLOOKUP(G223,Surp2!$B$1:$C$161,2,0),0)</f>
        <v>0</v>
      </c>
      <c r="W223" s="29">
        <f>IFERROR(VLOOKUP(I223,Surp3!$B$1:$C$161,2,0),0)</f>
        <v>0</v>
      </c>
      <c r="X223" s="29">
        <f>IFERROR(VLOOKUP(K223,Surp4!$B$1:$C$161,2,0),0)</f>
        <v>0</v>
      </c>
      <c r="Y223" s="29">
        <f>IFERROR(VLOOKUP(M223,Surp5!$B$1:$C$161,2,0),0)</f>
        <v>0</v>
      </c>
      <c r="Z223" s="29">
        <f>IFERROR(VLOOKUP(O223,Surp6!$B$1:$C$161,2,0),0)</f>
        <v>0</v>
      </c>
      <c r="AA223" s="29">
        <f>IFERROR(VLOOKUP(Q223,Surp7!$B$1:$C$161,2,0),0)</f>
        <v>0</v>
      </c>
      <c r="AB223" s="29">
        <f>IFERROR(VLOOKUP(S223,Surp8!$B$1:$C$161,2,0),0)</f>
        <v>0</v>
      </c>
    </row>
    <row r="224">
      <c r="A224" s="7">
        <v>223.0</v>
      </c>
      <c r="B224" s="55"/>
      <c r="C224" s="26">
        <f t="shared" si="1"/>
        <v>0</v>
      </c>
      <c r="D224" s="27"/>
      <c r="E224" s="28">
        <f>IFERROR(VLOOKUP($B224,Surp1!$A$1:$B$161,2,0),0)</f>
        <v>0</v>
      </c>
      <c r="F224" s="29">
        <f>IFERROR(VLOOKUP(E224,Surp1!$B$1:$C$161,2,0),0)</f>
        <v>0</v>
      </c>
      <c r="G224" s="28">
        <f>IFERROR(VLOOKUP($B224,Surp2!$A$1:$B$161,2,0),0)</f>
        <v>0</v>
      </c>
      <c r="H224" s="29">
        <f t="shared" si="5"/>
        <v>0</v>
      </c>
      <c r="I224" s="28">
        <f>IFERROR(VLOOKUP($B224,Surp3!$A$1:$B$161,2,0),0)</f>
        <v>0</v>
      </c>
      <c r="J224" s="29">
        <f t="shared" si="2"/>
        <v>0</v>
      </c>
      <c r="K224" s="28">
        <f>IFERROR(VLOOKUP($B224,Surp4!$A$1:$B$161,2,0),0)</f>
        <v>0</v>
      </c>
      <c r="L224" s="29">
        <f t="shared" si="3"/>
        <v>0</v>
      </c>
      <c r="M224" s="28">
        <f>IFERROR(VLOOKUP($B224,Surp5!$A$1:$B$161,2,0),0)</f>
        <v>0</v>
      </c>
      <c r="N224" s="29">
        <f t="shared" si="4"/>
        <v>0</v>
      </c>
      <c r="O224" s="28">
        <f>IFERROR(VLOOKUP($B224,Surp6!$A$1:$B$161,2,0),0)</f>
        <v>0</v>
      </c>
      <c r="P224" s="29">
        <f t="shared" si="6"/>
        <v>0</v>
      </c>
      <c r="Q224" s="28">
        <f>IFERROR(VLOOKUP($B224,Surp7!$A$1:$B$161,2,0),0)</f>
        <v>0</v>
      </c>
      <c r="R224" s="29">
        <f t="shared" si="8"/>
        <v>0</v>
      </c>
      <c r="S224" s="28">
        <f>IFERROR(VLOOKUP($B224,Surp8!$A$1:$B$161,2,0),0)</f>
        <v>0</v>
      </c>
      <c r="T224" s="29">
        <f t="shared" si="7"/>
        <v>0</v>
      </c>
      <c r="U224" s="29">
        <f>IFERROR(VLOOKUP(E224,Surp1!$B$1:$C$161,2,0),0)</f>
        <v>0</v>
      </c>
      <c r="V224" s="29">
        <f>IFERROR(VLOOKUP(G224,Surp2!$B$1:$C$161,2,0),0)</f>
        <v>0</v>
      </c>
      <c r="W224" s="29">
        <f>IFERROR(VLOOKUP(I224,Surp3!$B$1:$C$161,2,0),0)</f>
        <v>0</v>
      </c>
      <c r="X224" s="29">
        <f>IFERROR(VLOOKUP(K224,Surp4!$B$1:$C$161,2,0),0)</f>
        <v>0</v>
      </c>
      <c r="Y224" s="29">
        <f>IFERROR(VLOOKUP(M224,Surp5!$B$1:$C$161,2,0),0)</f>
        <v>0</v>
      </c>
      <c r="Z224" s="29">
        <f>IFERROR(VLOOKUP(O224,Surp6!$B$1:$C$161,2,0),0)</f>
        <v>0</v>
      </c>
      <c r="AA224" s="29">
        <f>IFERROR(VLOOKUP(Q224,Surp7!$B$1:$C$161,2,0),0)</f>
        <v>0</v>
      </c>
      <c r="AB224" s="29">
        <f>IFERROR(VLOOKUP(S224,Surp8!$B$1:$C$161,2,0),0)</f>
        <v>0</v>
      </c>
    </row>
    <row r="225">
      <c r="A225" s="7">
        <v>224.0</v>
      </c>
      <c r="B225" s="55"/>
      <c r="C225" s="26">
        <f t="shared" si="1"/>
        <v>0</v>
      </c>
      <c r="D225" s="27"/>
      <c r="E225" s="28">
        <f>IFERROR(VLOOKUP($B225,Surp1!$A$1:$B$161,2,0),0)</f>
        <v>0</v>
      </c>
      <c r="F225" s="29">
        <f>IFERROR(VLOOKUP(E225,Surp1!$B$1:$C$161,2,0),0)</f>
        <v>0</v>
      </c>
      <c r="G225" s="28">
        <f>IFERROR(VLOOKUP($B225,Surp2!$A$1:$B$161,2,0),0)</f>
        <v>0</v>
      </c>
      <c r="H225" s="29">
        <f t="shared" si="5"/>
        <v>0</v>
      </c>
      <c r="I225" s="28">
        <f>IFERROR(VLOOKUP($B225,Surp3!$A$1:$B$161,2,0),0)</f>
        <v>0</v>
      </c>
      <c r="J225" s="29">
        <f t="shared" si="2"/>
        <v>0</v>
      </c>
      <c r="K225" s="28">
        <f>IFERROR(VLOOKUP($B225,Surp4!$A$1:$B$161,2,0),0)</f>
        <v>0</v>
      </c>
      <c r="L225" s="29">
        <f t="shared" si="3"/>
        <v>0</v>
      </c>
      <c r="M225" s="28">
        <f>IFERROR(VLOOKUP($B225,Surp5!$A$1:$B$161,2,0),0)</f>
        <v>0</v>
      </c>
      <c r="N225" s="29">
        <f t="shared" si="4"/>
        <v>0</v>
      </c>
      <c r="O225" s="28">
        <f>IFERROR(VLOOKUP($B225,Surp6!$A$1:$B$161,2,0),0)</f>
        <v>0</v>
      </c>
      <c r="P225" s="29">
        <f t="shared" si="6"/>
        <v>0</v>
      </c>
      <c r="Q225" s="28">
        <f>IFERROR(VLOOKUP($B225,Surp7!$A$1:$B$161,2,0),0)</f>
        <v>0</v>
      </c>
      <c r="R225" s="29">
        <f t="shared" si="8"/>
        <v>0</v>
      </c>
      <c r="S225" s="28">
        <f>IFERROR(VLOOKUP($B225,Surp8!$A$1:$B$161,2,0),0)</f>
        <v>0</v>
      </c>
      <c r="T225" s="29">
        <f t="shared" si="7"/>
        <v>0</v>
      </c>
      <c r="U225" s="29">
        <f>IFERROR(VLOOKUP(E225,Surp1!$B$1:$C$161,2,0),0)</f>
        <v>0</v>
      </c>
      <c r="V225" s="29">
        <f>IFERROR(VLOOKUP(G225,Surp2!$B$1:$C$161,2,0),0)</f>
        <v>0</v>
      </c>
      <c r="W225" s="29">
        <f>IFERROR(VLOOKUP(I225,Surp3!$B$1:$C$161,2,0),0)</f>
        <v>0</v>
      </c>
      <c r="X225" s="29">
        <f>IFERROR(VLOOKUP(K225,Surp4!$B$1:$C$161,2,0),0)</f>
        <v>0</v>
      </c>
      <c r="Y225" s="29">
        <f>IFERROR(VLOOKUP(M225,Surp5!$B$1:$C$161,2,0),0)</f>
        <v>0</v>
      </c>
      <c r="Z225" s="29">
        <f>IFERROR(VLOOKUP(O225,Surp6!$B$1:$C$161,2,0),0)</f>
        <v>0</v>
      </c>
      <c r="AA225" s="29">
        <f>IFERROR(VLOOKUP(Q225,Surp7!$B$1:$C$161,2,0),0)</f>
        <v>0</v>
      </c>
      <c r="AB225" s="29">
        <f>IFERROR(VLOOKUP(S225,Surp8!$B$1:$C$161,2,0),0)</f>
        <v>0</v>
      </c>
    </row>
    <row r="226">
      <c r="A226" s="7">
        <v>225.0</v>
      </c>
      <c r="B226" s="55"/>
      <c r="C226" s="26">
        <f t="shared" si="1"/>
        <v>0</v>
      </c>
      <c r="D226" s="27"/>
      <c r="E226" s="28">
        <f>IFERROR(VLOOKUP($B226,Surp1!$A$1:$B$161,2,0),0)</f>
        <v>0</v>
      </c>
      <c r="F226" s="29">
        <f>IFERROR(VLOOKUP(E226,Surp1!$B$1:$C$161,2,0),0)</f>
        <v>0</v>
      </c>
      <c r="G226" s="28">
        <f>IFERROR(VLOOKUP($B226,Surp2!$A$1:$B$161,2,0),0)</f>
        <v>0</v>
      </c>
      <c r="H226" s="29">
        <f t="shared" si="5"/>
        <v>0</v>
      </c>
      <c r="I226" s="28">
        <f>IFERROR(VLOOKUP($B226,Surp3!$A$1:$B$161,2,0),0)</f>
        <v>0</v>
      </c>
      <c r="J226" s="29">
        <f t="shared" si="2"/>
        <v>0</v>
      </c>
      <c r="K226" s="28">
        <f>IFERROR(VLOOKUP($B226,Surp4!$A$1:$B$161,2,0),0)</f>
        <v>0</v>
      </c>
      <c r="L226" s="29">
        <f t="shared" si="3"/>
        <v>0</v>
      </c>
      <c r="M226" s="28">
        <f>IFERROR(VLOOKUP($B226,Surp5!$A$1:$B$161,2,0),0)</f>
        <v>0</v>
      </c>
      <c r="N226" s="29">
        <f t="shared" si="4"/>
        <v>0</v>
      </c>
      <c r="O226" s="28">
        <f>IFERROR(VLOOKUP($B226,Surp6!$A$1:$B$161,2,0),0)</f>
        <v>0</v>
      </c>
      <c r="P226" s="29">
        <f t="shared" si="6"/>
        <v>0</v>
      </c>
      <c r="Q226" s="28">
        <f>IFERROR(VLOOKUP($B226,Surp7!$A$1:$B$161,2,0),0)</f>
        <v>0</v>
      </c>
      <c r="R226" s="29">
        <f t="shared" si="8"/>
        <v>0</v>
      </c>
      <c r="S226" s="28">
        <f>IFERROR(VLOOKUP($B226,Surp8!$A$1:$B$161,2,0),0)</f>
        <v>0</v>
      </c>
      <c r="T226" s="29">
        <f t="shared" si="7"/>
        <v>0</v>
      </c>
      <c r="U226" s="29">
        <f>IFERROR(VLOOKUP(E226,Surp1!$B$1:$C$161,2,0),0)</f>
        <v>0</v>
      </c>
      <c r="V226" s="29">
        <f>IFERROR(VLOOKUP(G226,Surp2!$B$1:$C$161,2,0),0)</f>
        <v>0</v>
      </c>
      <c r="W226" s="29">
        <f>IFERROR(VLOOKUP(I226,Surp3!$B$1:$C$161,2,0),0)</f>
        <v>0</v>
      </c>
      <c r="X226" s="29">
        <f>IFERROR(VLOOKUP(K226,Surp4!$B$1:$C$161,2,0),0)</f>
        <v>0</v>
      </c>
      <c r="Y226" s="29">
        <f>IFERROR(VLOOKUP(M226,Surp5!$B$1:$C$161,2,0),0)</f>
        <v>0</v>
      </c>
      <c r="Z226" s="29">
        <f>IFERROR(VLOOKUP(O226,Surp6!$B$1:$C$161,2,0),0)</f>
        <v>0</v>
      </c>
      <c r="AA226" s="29">
        <f>IFERROR(VLOOKUP(Q226,Surp7!$B$1:$C$161,2,0),0)</f>
        <v>0</v>
      </c>
      <c r="AB226" s="29">
        <f>IFERROR(VLOOKUP(S226,Surp8!$B$1:$C$161,2,0),0)</f>
        <v>0</v>
      </c>
    </row>
    <row r="227">
      <c r="A227" s="7">
        <v>226.0</v>
      </c>
      <c r="B227" s="55"/>
      <c r="C227" s="26">
        <f t="shared" si="1"/>
        <v>0</v>
      </c>
      <c r="D227" s="27"/>
      <c r="E227" s="28">
        <f>IFERROR(VLOOKUP($B227,Surp1!$A$1:$B$161,2,0),0)</f>
        <v>0</v>
      </c>
      <c r="F227" s="29">
        <f>IFERROR(VLOOKUP(E227,Surp1!$B$1:$C$161,2,0),0)</f>
        <v>0</v>
      </c>
      <c r="G227" s="28">
        <f>IFERROR(VLOOKUP($B227,Surp2!$A$1:$B$161,2,0),0)</f>
        <v>0</v>
      </c>
      <c r="H227" s="29">
        <f t="shared" si="5"/>
        <v>0</v>
      </c>
      <c r="I227" s="28">
        <f>IFERROR(VLOOKUP($B227,Surp3!$A$1:$B$161,2,0),0)</f>
        <v>0</v>
      </c>
      <c r="J227" s="29">
        <f t="shared" si="2"/>
        <v>0</v>
      </c>
      <c r="K227" s="28">
        <f>IFERROR(VLOOKUP($B227,Surp4!$A$1:$B$161,2,0),0)</f>
        <v>0</v>
      </c>
      <c r="L227" s="29">
        <f t="shared" si="3"/>
        <v>0</v>
      </c>
      <c r="M227" s="28">
        <f>IFERROR(VLOOKUP($B227,Surp5!$A$1:$B$161,2,0),0)</f>
        <v>0</v>
      </c>
      <c r="N227" s="29">
        <f t="shared" si="4"/>
        <v>0</v>
      </c>
      <c r="O227" s="28">
        <f>IFERROR(VLOOKUP($B227,Surp6!$A$1:$B$161,2,0),0)</f>
        <v>0</v>
      </c>
      <c r="P227" s="29">
        <f t="shared" si="6"/>
        <v>0</v>
      </c>
      <c r="Q227" s="28">
        <f>IFERROR(VLOOKUP($B227,Surp7!$A$1:$B$161,2,0),0)</f>
        <v>0</v>
      </c>
      <c r="R227" s="29">
        <f t="shared" si="8"/>
        <v>0</v>
      </c>
      <c r="S227" s="28">
        <f>IFERROR(VLOOKUP($B227,Surp8!$A$1:$B$161,2,0),0)</f>
        <v>0</v>
      </c>
      <c r="T227" s="29">
        <f t="shared" si="7"/>
        <v>0</v>
      </c>
      <c r="U227" s="29">
        <f>IFERROR(VLOOKUP(E227,Surp1!$B$1:$C$161,2,0),0)</f>
        <v>0</v>
      </c>
      <c r="V227" s="29">
        <f>IFERROR(VLOOKUP(G227,Surp2!$B$1:$C$161,2,0),0)</f>
        <v>0</v>
      </c>
      <c r="W227" s="29">
        <f>IFERROR(VLOOKUP(I227,Surp3!$B$1:$C$161,2,0),0)</f>
        <v>0</v>
      </c>
      <c r="X227" s="29">
        <f>IFERROR(VLOOKUP(K227,Surp4!$B$1:$C$161,2,0),0)</f>
        <v>0</v>
      </c>
      <c r="Y227" s="29">
        <f>IFERROR(VLOOKUP(M227,Surp5!$B$1:$C$161,2,0),0)</f>
        <v>0</v>
      </c>
      <c r="Z227" s="29">
        <f>IFERROR(VLOOKUP(O227,Surp6!$B$1:$C$161,2,0),0)</f>
        <v>0</v>
      </c>
      <c r="AA227" s="29">
        <f>IFERROR(VLOOKUP(Q227,Surp7!$B$1:$C$161,2,0),0)</f>
        <v>0</v>
      </c>
      <c r="AB227" s="29">
        <f>IFERROR(VLOOKUP(S227,Surp8!$B$1:$C$161,2,0),0)</f>
        <v>0</v>
      </c>
    </row>
    <row r="228">
      <c r="A228" s="7">
        <v>227.0</v>
      </c>
      <c r="B228" s="55"/>
      <c r="C228" s="26">
        <f t="shared" si="1"/>
        <v>0</v>
      </c>
      <c r="D228" s="27"/>
      <c r="E228" s="28">
        <f>IFERROR(VLOOKUP($B228,Surp1!$A$1:$B$161,2,0),0)</f>
        <v>0</v>
      </c>
      <c r="F228" s="29">
        <f>IFERROR(VLOOKUP(E228,Surp1!$B$1:$C$161,2,0),0)</f>
        <v>0</v>
      </c>
      <c r="G228" s="28">
        <f>IFERROR(VLOOKUP($B228,Surp2!$A$1:$B$161,2,0),0)</f>
        <v>0</v>
      </c>
      <c r="H228" s="29">
        <f t="shared" si="5"/>
        <v>0</v>
      </c>
      <c r="I228" s="28">
        <f>IFERROR(VLOOKUP($B228,Surp3!$A$1:$B$161,2,0),0)</f>
        <v>0</v>
      </c>
      <c r="J228" s="29">
        <f t="shared" si="2"/>
        <v>0</v>
      </c>
      <c r="K228" s="28">
        <f>IFERROR(VLOOKUP($B228,Surp4!$A$1:$B$161,2,0),0)</f>
        <v>0</v>
      </c>
      <c r="L228" s="29">
        <f t="shared" si="3"/>
        <v>0</v>
      </c>
      <c r="M228" s="28">
        <f>IFERROR(VLOOKUP($B228,Surp5!$A$1:$B$161,2,0),0)</f>
        <v>0</v>
      </c>
      <c r="N228" s="29">
        <f t="shared" si="4"/>
        <v>0</v>
      </c>
      <c r="O228" s="28">
        <f>IFERROR(VLOOKUP($B228,Surp6!$A$1:$B$161,2,0),0)</f>
        <v>0</v>
      </c>
      <c r="P228" s="29">
        <f t="shared" si="6"/>
        <v>0</v>
      </c>
      <c r="Q228" s="28">
        <f>IFERROR(VLOOKUP($B228,Surp7!$A$1:$B$161,2,0),0)</f>
        <v>0</v>
      </c>
      <c r="R228" s="29">
        <f t="shared" si="8"/>
        <v>0</v>
      </c>
      <c r="S228" s="28">
        <f>IFERROR(VLOOKUP($B228,Surp8!$A$1:$B$161,2,0),0)</f>
        <v>0</v>
      </c>
      <c r="T228" s="29">
        <f t="shared" si="7"/>
        <v>0</v>
      </c>
      <c r="U228" s="29">
        <f>IFERROR(VLOOKUP(E228,Surp1!$B$1:$C$161,2,0),0)</f>
        <v>0</v>
      </c>
      <c r="V228" s="29">
        <f>IFERROR(VLOOKUP(G228,Surp2!$B$1:$C$161,2,0),0)</f>
        <v>0</v>
      </c>
      <c r="W228" s="29">
        <f>IFERROR(VLOOKUP(I228,Surp3!$B$1:$C$161,2,0),0)</f>
        <v>0</v>
      </c>
      <c r="X228" s="29">
        <f>IFERROR(VLOOKUP(K228,Surp4!$B$1:$C$161,2,0),0)</f>
        <v>0</v>
      </c>
      <c r="Y228" s="29">
        <f>IFERROR(VLOOKUP(M228,Surp5!$B$1:$C$161,2,0),0)</f>
        <v>0</v>
      </c>
      <c r="Z228" s="29">
        <f>IFERROR(VLOOKUP(O228,Surp6!$B$1:$C$161,2,0),0)</f>
        <v>0</v>
      </c>
      <c r="AA228" s="29">
        <f>IFERROR(VLOOKUP(Q228,Surp7!$B$1:$C$161,2,0),0)</f>
        <v>0</v>
      </c>
      <c r="AB228" s="29">
        <f>IFERROR(VLOOKUP(S228,Surp8!$B$1:$C$161,2,0),0)</f>
        <v>0</v>
      </c>
    </row>
    <row r="229">
      <c r="A229" s="7">
        <v>228.0</v>
      </c>
      <c r="B229" s="55"/>
      <c r="C229" s="26">
        <f t="shared" si="1"/>
        <v>0</v>
      </c>
      <c r="D229" s="27"/>
      <c r="E229" s="28">
        <f>IFERROR(VLOOKUP($B229,Surp1!$A$1:$B$161,2,0),0)</f>
        <v>0</v>
      </c>
      <c r="F229" s="29">
        <f>IFERROR(VLOOKUP(E229,Surp1!$B$1:$C$161,2,0),0)</f>
        <v>0</v>
      </c>
      <c r="G229" s="28">
        <f>IFERROR(VLOOKUP($B229,Surp2!$A$1:$B$161,2,0),0)</f>
        <v>0</v>
      </c>
      <c r="H229" s="29">
        <f t="shared" si="5"/>
        <v>0</v>
      </c>
      <c r="I229" s="28">
        <f>IFERROR(VLOOKUP($B229,Surp3!$A$1:$B$161,2,0),0)</f>
        <v>0</v>
      </c>
      <c r="J229" s="29">
        <f t="shared" si="2"/>
        <v>0</v>
      </c>
      <c r="K229" s="28">
        <f>IFERROR(VLOOKUP($B229,Surp4!$A$1:$B$161,2,0),0)</f>
        <v>0</v>
      </c>
      <c r="L229" s="29">
        <f t="shared" si="3"/>
        <v>0</v>
      </c>
      <c r="M229" s="28">
        <f>IFERROR(VLOOKUP($B229,Surp5!$A$1:$B$161,2,0),0)</f>
        <v>0</v>
      </c>
      <c r="N229" s="29">
        <f t="shared" si="4"/>
        <v>0</v>
      </c>
      <c r="O229" s="28">
        <f>IFERROR(VLOOKUP($B229,Surp6!$A$1:$B$161,2,0),0)</f>
        <v>0</v>
      </c>
      <c r="P229" s="29">
        <f t="shared" si="6"/>
        <v>0</v>
      </c>
      <c r="Q229" s="28">
        <f>IFERROR(VLOOKUP($B229,Surp7!$A$1:$B$161,2,0),0)</f>
        <v>0</v>
      </c>
      <c r="R229" s="29">
        <f t="shared" si="8"/>
        <v>0</v>
      </c>
      <c r="S229" s="28">
        <f>IFERROR(VLOOKUP($B229,Surp8!$A$1:$B$161,2,0),0)</f>
        <v>0</v>
      </c>
      <c r="T229" s="29">
        <f t="shared" si="7"/>
        <v>0</v>
      </c>
      <c r="U229" s="29">
        <f>IFERROR(VLOOKUP(E229,Surp1!$B$1:$C$161,2,0),0)</f>
        <v>0</v>
      </c>
      <c r="V229" s="29">
        <f>IFERROR(VLOOKUP(G229,Surp2!$B$1:$C$161,2,0),0)</f>
        <v>0</v>
      </c>
      <c r="W229" s="29">
        <f>IFERROR(VLOOKUP(I229,Surp3!$B$1:$C$161,2,0),0)</f>
        <v>0</v>
      </c>
      <c r="X229" s="29">
        <f>IFERROR(VLOOKUP(K229,Surp4!$B$1:$C$161,2,0),0)</f>
        <v>0</v>
      </c>
      <c r="Y229" s="29">
        <f>IFERROR(VLOOKUP(M229,Surp5!$B$1:$C$161,2,0),0)</f>
        <v>0</v>
      </c>
      <c r="Z229" s="29">
        <f>IFERROR(VLOOKUP(O229,Surp6!$B$1:$C$161,2,0),0)</f>
        <v>0</v>
      </c>
      <c r="AA229" s="29">
        <f>IFERROR(VLOOKUP(Q229,Surp7!$B$1:$C$161,2,0),0)</f>
        <v>0</v>
      </c>
      <c r="AB229" s="29">
        <f>IFERROR(VLOOKUP(S229,Surp8!$B$1:$C$161,2,0),0)</f>
        <v>0</v>
      </c>
    </row>
    <row r="230">
      <c r="A230" s="7">
        <v>229.0</v>
      </c>
      <c r="B230" s="55"/>
      <c r="C230" s="26">
        <f t="shared" si="1"/>
        <v>0</v>
      </c>
      <c r="D230" s="27"/>
      <c r="E230" s="28">
        <f>IFERROR(VLOOKUP($B230,Surp1!$A$1:$B$161,2,0),0)</f>
        <v>0</v>
      </c>
      <c r="F230" s="29">
        <f>IFERROR(VLOOKUP(E230,Surp1!$B$1:$C$161,2,0),0)</f>
        <v>0</v>
      </c>
      <c r="G230" s="28">
        <f>IFERROR(VLOOKUP($B230,Surp2!$A$1:$B$161,2,0),0)</f>
        <v>0</v>
      </c>
      <c r="H230" s="29">
        <f t="shared" si="5"/>
        <v>0</v>
      </c>
      <c r="I230" s="28">
        <f>IFERROR(VLOOKUP($B230,Surp3!$A$1:$B$161,2,0),0)</f>
        <v>0</v>
      </c>
      <c r="J230" s="29">
        <f t="shared" si="2"/>
        <v>0</v>
      </c>
      <c r="K230" s="28">
        <f>IFERROR(VLOOKUP($B230,Surp4!$A$1:$B$161,2,0),0)</f>
        <v>0</v>
      </c>
      <c r="L230" s="29">
        <f t="shared" si="3"/>
        <v>0</v>
      </c>
      <c r="M230" s="28">
        <f>IFERROR(VLOOKUP($B230,Surp5!$A$1:$B$161,2,0),0)</f>
        <v>0</v>
      </c>
      <c r="N230" s="29">
        <f t="shared" si="4"/>
        <v>0</v>
      </c>
      <c r="O230" s="28">
        <f>IFERROR(VLOOKUP($B230,Surp6!$A$1:$B$161,2,0),0)</f>
        <v>0</v>
      </c>
      <c r="P230" s="29">
        <f t="shared" si="6"/>
        <v>0</v>
      </c>
      <c r="Q230" s="28">
        <f>IFERROR(VLOOKUP($B230,Surp7!$A$1:$B$161,2,0),0)</f>
        <v>0</v>
      </c>
      <c r="R230" s="29">
        <f t="shared" si="8"/>
        <v>0</v>
      </c>
      <c r="S230" s="28">
        <f>IFERROR(VLOOKUP($B230,Surp8!$A$1:$B$161,2,0),0)</f>
        <v>0</v>
      </c>
      <c r="T230" s="29">
        <f t="shared" si="7"/>
        <v>0</v>
      </c>
      <c r="U230" s="29">
        <f>IFERROR(VLOOKUP(E230,Surp1!$B$1:$C$161,2,0),0)</f>
        <v>0</v>
      </c>
      <c r="V230" s="29">
        <f>IFERROR(VLOOKUP(G230,Surp2!$B$1:$C$161,2,0),0)</f>
        <v>0</v>
      </c>
      <c r="W230" s="29">
        <f>IFERROR(VLOOKUP(I230,Surp3!$B$1:$C$161,2,0),0)</f>
        <v>0</v>
      </c>
      <c r="X230" s="29">
        <f>IFERROR(VLOOKUP(K230,Surp4!$B$1:$C$161,2,0),0)</f>
        <v>0</v>
      </c>
      <c r="Y230" s="29">
        <f>IFERROR(VLOOKUP(M230,Surp5!$B$1:$C$161,2,0),0)</f>
        <v>0</v>
      </c>
      <c r="Z230" s="29">
        <f>IFERROR(VLOOKUP(O230,Surp6!$B$1:$C$161,2,0),0)</f>
        <v>0</v>
      </c>
      <c r="AA230" s="29">
        <f>IFERROR(VLOOKUP(Q230,Surp7!$B$1:$C$161,2,0),0)</f>
        <v>0</v>
      </c>
      <c r="AB230" s="29">
        <f>IFERROR(VLOOKUP(S230,Surp8!$B$1:$C$161,2,0),0)</f>
        <v>0</v>
      </c>
    </row>
    <row r="231">
      <c r="A231" s="7">
        <v>230.0</v>
      </c>
      <c r="B231" s="55"/>
      <c r="C231" s="26">
        <f t="shared" si="1"/>
        <v>0</v>
      </c>
      <c r="D231" s="27"/>
      <c r="E231" s="28">
        <f>IFERROR(VLOOKUP($B231,Surp1!$A$1:$B$161,2,0),0)</f>
        <v>0</v>
      </c>
      <c r="F231" s="29">
        <f>IFERROR(VLOOKUP(E231,Surp1!$B$1:$C$161,2,0),0)</f>
        <v>0</v>
      </c>
      <c r="G231" s="28">
        <f>IFERROR(VLOOKUP($B231,Surp2!$A$1:$B$161,2,0),0)</f>
        <v>0</v>
      </c>
      <c r="H231" s="29">
        <f t="shared" si="5"/>
        <v>0</v>
      </c>
      <c r="I231" s="28">
        <f>IFERROR(VLOOKUP($B231,Surp3!$A$1:$B$161,2,0),0)</f>
        <v>0</v>
      </c>
      <c r="J231" s="29">
        <f t="shared" si="2"/>
        <v>0</v>
      </c>
      <c r="K231" s="28">
        <f>IFERROR(VLOOKUP($B231,Surp4!$A$1:$B$161,2,0),0)</f>
        <v>0</v>
      </c>
      <c r="L231" s="29">
        <f t="shared" si="3"/>
        <v>0</v>
      </c>
      <c r="M231" s="28">
        <f>IFERROR(VLOOKUP($B231,Surp5!$A$1:$B$161,2,0),0)</f>
        <v>0</v>
      </c>
      <c r="N231" s="29">
        <f t="shared" si="4"/>
        <v>0</v>
      </c>
      <c r="O231" s="28">
        <f>IFERROR(VLOOKUP($B231,Surp6!$A$1:$B$161,2,0),0)</f>
        <v>0</v>
      </c>
      <c r="P231" s="29">
        <f t="shared" si="6"/>
        <v>0</v>
      </c>
      <c r="Q231" s="28">
        <f>IFERROR(VLOOKUP($B231,Surp7!$A$1:$B$161,2,0),0)</f>
        <v>0</v>
      </c>
      <c r="R231" s="29">
        <f t="shared" si="8"/>
        <v>0</v>
      </c>
      <c r="S231" s="28">
        <f>IFERROR(VLOOKUP($B231,Surp8!$A$1:$B$161,2,0),0)</f>
        <v>0</v>
      </c>
      <c r="T231" s="29">
        <f t="shared" si="7"/>
        <v>0</v>
      </c>
      <c r="U231" s="29">
        <f>IFERROR(VLOOKUP(E231,Surp1!$B$1:$C$161,2,0),0)</f>
        <v>0</v>
      </c>
      <c r="V231" s="29">
        <f>IFERROR(VLOOKUP(G231,Surp2!$B$1:$C$161,2,0),0)</f>
        <v>0</v>
      </c>
      <c r="W231" s="29">
        <f>IFERROR(VLOOKUP(I231,Surp3!$B$1:$C$161,2,0),0)</f>
        <v>0</v>
      </c>
      <c r="X231" s="29">
        <f>IFERROR(VLOOKUP(K231,Surp4!$B$1:$C$161,2,0),0)</f>
        <v>0</v>
      </c>
      <c r="Y231" s="29">
        <f>IFERROR(VLOOKUP(M231,Surp5!$B$1:$C$161,2,0),0)</f>
        <v>0</v>
      </c>
      <c r="Z231" s="29">
        <f>IFERROR(VLOOKUP(O231,Surp6!$B$1:$C$161,2,0),0)</f>
        <v>0</v>
      </c>
      <c r="AA231" s="29">
        <f>IFERROR(VLOOKUP(Q231,Surp7!$B$1:$C$161,2,0),0)</f>
        <v>0</v>
      </c>
      <c r="AB231" s="29">
        <f>IFERROR(VLOOKUP(S231,Surp8!$B$1:$C$161,2,0),0)</f>
        <v>0</v>
      </c>
    </row>
    <row r="232">
      <c r="A232" s="7">
        <v>231.0</v>
      </c>
      <c r="B232" s="55"/>
      <c r="C232" s="26">
        <f t="shared" si="1"/>
        <v>0</v>
      </c>
      <c r="D232" s="27"/>
      <c r="E232" s="28">
        <f>IFERROR(VLOOKUP($B232,Surp1!$A$1:$B$161,2,0),0)</f>
        <v>0</v>
      </c>
      <c r="F232" s="29">
        <f>IFERROR(VLOOKUP(E232,Surp1!$B$1:$C$161,2,0),0)</f>
        <v>0</v>
      </c>
      <c r="G232" s="28">
        <f>IFERROR(VLOOKUP($B232,Surp2!$A$1:$B$161,2,0),0)</f>
        <v>0</v>
      </c>
      <c r="H232" s="29">
        <f t="shared" si="5"/>
        <v>0</v>
      </c>
      <c r="I232" s="28">
        <f>IFERROR(VLOOKUP($B232,Surp3!$A$1:$B$161,2,0),0)</f>
        <v>0</v>
      </c>
      <c r="J232" s="29">
        <f t="shared" si="2"/>
        <v>0</v>
      </c>
      <c r="K232" s="28">
        <f>IFERROR(VLOOKUP($B232,Surp4!$A$1:$B$161,2,0),0)</f>
        <v>0</v>
      </c>
      <c r="L232" s="29">
        <f t="shared" si="3"/>
        <v>0</v>
      </c>
      <c r="M232" s="28">
        <f>IFERROR(VLOOKUP($B232,Surp5!$A$1:$B$161,2,0),0)</f>
        <v>0</v>
      </c>
      <c r="N232" s="29">
        <f t="shared" si="4"/>
        <v>0</v>
      </c>
      <c r="O232" s="28">
        <f>IFERROR(VLOOKUP($B232,Surp6!$A$1:$B$161,2,0),0)</f>
        <v>0</v>
      </c>
      <c r="P232" s="29">
        <f t="shared" si="6"/>
        <v>0</v>
      </c>
      <c r="Q232" s="28">
        <f>IFERROR(VLOOKUP($B232,Surp7!$A$1:$B$161,2,0),0)</f>
        <v>0</v>
      </c>
      <c r="R232" s="29">
        <f t="shared" si="8"/>
        <v>0</v>
      </c>
      <c r="S232" s="28">
        <f>IFERROR(VLOOKUP($B232,Surp8!$A$1:$B$161,2,0),0)</f>
        <v>0</v>
      </c>
      <c r="T232" s="29">
        <f t="shared" si="7"/>
        <v>0</v>
      </c>
      <c r="U232" s="29">
        <f>IFERROR(VLOOKUP(E232,Surp1!$B$1:$C$161,2,0),0)</f>
        <v>0</v>
      </c>
      <c r="V232" s="29">
        <f>IFERROR(VLOOKUP(G232,Surp2!$B$1:$C$161,2,0),0)</f>
        <v>0</v>
      </c>
      <c r="W232" s="29">
        <f>IFERROR(VLOOKUP(I232,Surp3!$B$1:$C$161,2,0),0)</f>
        <v>0</v>
      </c>
      <c r="X232" s="29">
        <f>IFERROR(VLOOKUP(K232,Surp4!$B$1:$C$161,2,0),0)</f>
        <v>0</v>
      </c>
      <c r="Y232" s="29">
        <f>IFERROR(VLOOKUP(M232,Surp5!$B$1:$C$161,2,0),0)</f>
        <v>0</v>
      </c>
      <c r="Z232" s="29">
        <f>IFERROR(VLOOKUP(O232,Surp6!$B$1:$C$161,2,0),0)</f>
        <v>0</v>
      </c>
      <c r="AA232" s="29">
        <f>IFERROR(VLOOKUP(Q232,Surp7!$B$1:$C$161,2,0),0)</f>
        <v>0</v>
      </c>
      <c r="AB232" s="29">
        <f>IFERROR(VLOOKUP(S232,Surp8!$B$1:$C$161,2,0),0)</f>
        <v>0</v>
      </c>
    </row>
    <row r="233">
      <c r="A233" s="7">
        <v>232.0</v>
      </c>
      <c r="B233" s="55"/>
      <c r="C233" s="26">
        <f t="shared" si="1"/>
        <v>0</v>
      </c>
      <c r="D233" s="27"/>
      <c r="E233" s="28">
        <f>IFERROR(VLOOKUP($B233,Surp1!$A$1:$B$161,2,0),0)</f>
        <v>0</v>
      </c>
      <c r="F233" s="29">
        <f>IFERROR(VLOOKUP(E233,Surp1!$B$1:$C$161,2,0),0)</f>
        <v>0</v>
      </c>
      <c r="G233" s="28">
        <f>IFERROR(VLOOKUP($B233,Surp2!$A$1:$B$161,2,0),0)</f>
        <v>0</v>
      </c>
      <c r="H233" s="29">
        <f t="shared" si="5"/>
        <v>0</v>
      </c>
      <c r="I233" s="28">
        <f>IFERROR(VLOOKUP($B233,Surp3!$A$1:$B$161,2,0),0)</f>
        <v>0</v>
      </c>
      <c r="J233" s="29">
        <f t="shared" si="2"/>
        <v>0</v>
      </c>
      <c r="K233" s="28">
        <f>IFERROR(VLOOKUP($B233,Surp4!$A$1:$B$161,2,0),0)</f>
        <v>0</v>
      </c>
      <c r="L233" s="29">
        <f t="shared" si="3"/>
        <v>0</v>
      </c>
      <c r="M233" s="28">
        <f>IFERROR(VLOOKUP($B233,Surp5!$A$1:$B$161,2,0),0)</f>
        <v>0</v>
      </c>
      <c r="N233" s="29">
        <f t="shared" si="4"/>
        <v>0</v>
      </c>
      <c r="O233" s="28">
        <f>IFERROR(VLOOKUP($B233,Surp6!$A$1:$B$161,2,0),0)</f>
        <v>0</v>
      </c>
      <c r="P233" s="29">
        <f t="shared" si="6"/>
        <v>0</v>
      </c>
      <c r="Q233" s="28">
        <f>IFERROR(VLOOKUP($B233,Surp7!$A$1:$B$161,2,0),0)</f>
        <v>0</v>
      </c>
      <c r="R233" s="29">
        <f t="shared" si="8"/>
        <v>0</v>
      </c>
      <c r="S233" s="28">
        <f>IFERROR(VLOOKUP($B233,Surp8!$A$1:$B$161,2,0),0)</f>
        <v>0</v>
      </c>
      <c r="T233" s="29">
        <f t="shared" si="7"/>
        <v>0</v>
      </c>
      <c r="U233" s="29">
        <f>IFERROR(VLOOKUP(E233,Surp1!$B$1:$C$161,2,0),0)</f>
        <v>0</v>
      </c>
      <c r="V233" s="29">
        <f>IFERROR(VLOOKUP(G233,Surp2!$B$1:$C$161,2,0),0)</f>
        <v>0</v>
      </c>
      <c r="W233" s="29">
        <f>IFERROR(VLOOKUP(I233,Surp3!$B$1:$C$161,2,0),0)</f>
        <v>0</v>
      </c>
      <c r="X233" s="29">
        <f>IFERROR(VLOOKUP(K233,Surp4!$B$1:$C$161,2,0),0)</f>
        <v>0</v>
      </c>
      <c r="Y233" s="29">
        <f>IFERROR(VLOOKUP(M233,Surp5!$B$1:$C$161,2,0),0)</f>
        <v>0</v>
      </c>
      <c r="Z233" s="29">
        <f>IFERROR(VLOOKUP(O233,Surp6!$B$1:$C$161,2,0),0)</f>
        <v>0</v>
      </c>
      <c r="AA233" s="29">
        <f>IFERROR(VLOOKUP(Q233,Surp7!$B$1:$C$161,2,0),0)</f>
        <v>0</v>
      </c>
      <c r="AB233" s="29">
        <f>IFERROR(VLOOKUP(S233,Surp8!$B$1:$C$161,2,0),0)</f>
        <v>0</v>
      </c>
    </row>
    <row r="234">
      <c r="A234" s="7">
        <v>233.0</v>
      </c>
      <c r="B234" s="55"/>
      <c r="C234" s="26">
        <f t="shared" si="1"/>
        <v>0</v>
      </c>
      <c r="D234" s="27"/>
      <c r="E234" s="28">
        <f>IFERROR(VLOOKUP($B234,Surp1!$A$1:$B$161,2,0),0)</f>
        <v>0</v>
      </c>
      <c r="F234" s="29">
        <f>IFERROR(VLOOKUP(E234,Surp1!$B$1:$C$161,2,0),0)</f>
        <v>0</v>
      </c>
      <c r="G234" s="28">
        <f>IFERROR(VLOOKUP($B234,Surp2!$A$1:$B$161,2,0),0)</f>
        <v>0</v>
      </c>
      <c r="H234" s="29">
        <f t="shared" si="5"/>
        <v>0</v>
      </c>
      <c r="I234" s="28">
        <f>IFERROR(VLOOKUP($B234,Surp3!$A$1:$B$161,2,0),0)</f>
        <v>0</v>
      </c>
      <c r="J234" s="29">
        <f t="shared" si="2"/>
        <v>0</v>
      </c>
      <c r="K234" s="28">
        <f>IFERROR(VLOOKUP($B234,Surp4!$A$1:$B$161,2,0),0)</f>
        <v>0</v>
      </c>
      <c r="L234" s="29">
        <f t="shared" si="3"/>
        <v>0</v>
      </c>
      <c r="M234" s="28">
        <f>IFERROR(VLOOKUP($B234,Surp5!$A$1:$B$161,2,0),0)</f>
        <v>0</v>
      </c>
      <c r="N234" s="29">
        <f t="shared" si="4"/>
        <v>0</v>
      </c>
      <c r="O234" s="28">
        <f>IFERROR(VLOOKUP($B234,Surp6!$A$1:$B$161,2,0),0)</f>
        <v>0</v>
      </c>
      <c r="P234" s="29">
        <f t="shared" si="6"/>
        <v>0</v>
      </c>
      <c r="Q234" s="28">
        <f>IFERROR(VLOOKUP($B234,Surp7!$A$1:$B$161,2,0),0)</f>
        <v>0</v>
      </c>
      <c r="R234" s="29">
        <f t="shared" si="8"/>
        <v>0</v>
      </c>
      <c r="S234" s="28">
        <f>IFERROR(VLOOKUP($B234,Surp8!$A$1:$B$161,2,0),0)</f>
        <v>0</v>
      </c>
      <c r="T234" s="29">
        <f t="shared" si="7"/>
        <v>0</v>
      </c>
      <c r="U234" s="29">
        <f>IFERROR(VLOOKUP(E234,Surp1!$B$1:$C$161,2,0),0)</f>
        <v>0</v>
      </c>
      <c r="V234" s="29">
        <f>IFERROR(VLOOKUP(G234,Surp2!$B$1:$C$161,2,0),0)</f>
        <v>0</v>
      </c>
      <c r="W234" s="29">
        <f>IFERROR(VLOOKUP(I234,Surp3!$B$1:$C$161,2,0),0)</f>
        <v>0</v>
      </c>
      <c r="X234" s="29">
        <f>IFERROR(VLOOKUP(K234,Surp4!$B$1:$C$161,2,0),0)</f>
        <v>0</v>
      </c>
      <c r="Y234" s="29">
        <f>IFERROR(VLOOKUP(M234,Surp5!$B$1:$C$161,2,0),0)</f>
        <v>0</v>
      </c>
      <c r="Z234" s="29">
        <f>IFERROR(VLOOKUP(O234,Surp6!$B$1:$C$161,2,0),0)</f>
        <v>0</v>
      </c>
      <c r="AA234" s="29">
        <f>IFERROR(VLOOKUP(Q234,Surp7!$B$1:$C$161,2,0),0)</f>
        <v>0</v>
      </c>
      <c r="AB234" s="29">
        <f>IFERROR(VLOOKUP(S234,Surp8!$B$1:$C$161,2,0),0)</f>
        <v>0</v>
      </c>
    </row>
    <row r="235">
      <c r="A235" s="7">
        <v>234.0</v>
      </c>
      <c r="B235" s="55"/>
      <c r="C235" s="26">
        <f t="shared" si="1"/>
        <v>0</v>
      </c>
      <c r="D235" s="27"/>
      <c r="E235" s="28">
        <f>IFERROR(VLOOKUP($B235,Surp1!$A$1:$B$161,2,0),0)</f>
        <v>0</v>
      </c>
      <c r="F235" s="29">
        <f>IFERROR(VLOOKUP(E235,Surp1!$B$1:$C$161,2,0),0)</f>
        <v>0</v>
      </c>
      <c r="G235" s="28">
        <f>IFERROR(VLOOKUP($B235,Surp2!$A$1:$B$161,2,0),0)</f>
        <v>0</v>
      </c>
      <c r="H235" s="29">
        <f t="shared" si="5"/>
        <v>0</v>
      </c>
      <c r="I235" s="28">
        <f>IFERROR(VLOOKUP($B235,Surp3!$A$1:$B$161,2,0),0)</f>
        <v>0</v>
      </c>
      <c r="J235" s="29">
        <f t="shared" si="2"/>
        <v>0</v>
      </c>
      <c r="K235" s="28">
        <f>IFERROR(VLOOKUP($B235,Surp4!$A$1:$B$161,2,0),0)</f>
        <v>0</v>
      </c>
      <c r="L235" s="29">
        <f t="shared" si="3"/>
        <v>0</v>
      </c>
      <c r="M235" s="28">
        <f>IFERROR(VLOOKUP($B235,Surp5!$A$1:$B$161,2,0),0)</f>
        <v>0</v>
      </c>
      <c r="N235" s="29">
        <f t="shared" si="4"/>
        <v>0</v>
      </c>
      <c r="O235" s="28">
        <f>IFERROR(VLOOKUP($B235,Surp6!$A$1:$B$161,2,0),0)</f>
        <v>0</v>
      </c>
      <c r="P235" s="29">
        <f t="shared" si="6"/>
        <v>0</v>
      </c>
      <c r="Q235" s="28">
        <f>IFERROR(VLOOKUP($B235,Surp7!$A$1:$B$161,2,0),0)</f>
        <v>0</v>
      </c>
      <c r="R235" s="29">
        <f t="shared" si="8"/>
        <v>0</v>
      </c>
      <c r="S235" s="28">
        <f>IFERROR(VLOOKUP($B235,Surp8!$A$1:$B$161,2,0),0)</f>
        <v>0</v>
      </c>
      <c r="T235" s="29">
        <f t="shared" si="7"/>
        <v>0</v>
      </c>
      <c r="U235" s="29">
        <f>IFERROR(VLOOKUP(E235,Surp1!$B$1:$C$161,2,0),0)</f>
        <v>0</v>
      </c>
      <c r="V235" s="29">
        <f>IFERROR(VLOOKUP(G235,Surp2!$B$1:$C$161,2,0),0)</f>
        <v>0</v>
      </c>
      <c r="W235" s="29">
        <f>IFERROR(VLOOKUP(I235,Surp3!$B$1:$C$161,2,0),0)</f>
        <v>0</v>
      </c>
      <c r="X235" s="29">
        <f>IFERROR(VLOOKUP(K235,Surp4!$B$1:$C$161,2,0),0)</f>
        <v>0</v>
      </c>
      <c r="Y235" s="29">
        <f>IFERROR(VLOOKUP(M235,Surp5!$B$1:$C$161,2,0),0)</f>
        <v>0</v>
      </c>
      <c r="Z235" s="29">
        <f>IFERROR(VLOOKUP(O235,Surp6!$B$1:$C$161,2,0),0)</f>
        <v>0</v>
      </c>
      <c r="AA235" s="29">
        <f>IFERROR(VLOOKUP(Q235,Surp7!$B$1:$C$161,2,0),0)</f>
        <v>0</v>
      </c>
      <c r="AB235" s="29">
        <f>IFERROR(VLOOKUP(S235,Surp8!$B$1:$C$161,2,0),0)</f>
        <v>0</v>
      </c>
    </row>
    <row r="236">
      <c r="A236" s="7">
        <v>235.0</v>
      </c>
      <c r="B236" s="55"/>
      <c r="C236" s="26">
        <f t="shared" si="1"/>
        <v>0</v>
      </c>
      <c r="D236" s="27"/>
      <c r="E236" s="28">
        <f>IFERROR(VLOOKUP($B236,Surp1!$A$1:$B$161,2,0),0)</f>
        <v>0</v>
      </c>
      <c r="F236" s="29">
        <f>IFERROR(VLOOKUP(E236,Surp1!$B$1:$C$161,2,0),0)</f>
        <v>0</v>
      </c>
      <c r="G236" s="28">
        <f>IFERROR(VLOOKUP($B236,Surp2!$A$1:$B$161,2,0),0)</f>
        <v>0</v>
      </c>
      <c r="H236" s="29">
        <f t="shared" si="5"/>
        <v>0</v>
      </c>
      <c r="I236" s="28">
        <f>IFERROR(VLOOKUP($B236,Surp3!$A$1:$B$161,2,0),0)</f>
        <v>0</v>
      </c>
      <c r="J236" s="29">
        <f t="shared" si="2"/>
        <v>0</v>
      </c>
      <c r="K236" s="28">
        <f>IFERROR(VLOOKUP($B236,Surp4!$A$1:$B$161,2,0),0)</f>
        <v>0</v>
      </c>
      <c r="L236" s="29">
        <f t="shared" si="3"/>
        <v>0</v>
      </c>
      <c r="M236" s="28">
        <f>IFERROR(VLOOKUP($B236,Surp5!$A$1:$B$161,2,0),0)</f>
        <v>0</v>
      </c>
      <c r="N236" s="29">
        <f t="shared" si="4"/>
        <v>0</v>
      </c>
      <c r="O236" s="28">
        <f>IFERROR(VLOOKUP($B236,Surp6!$A$1:$B$161,2,0),0)</f>
        <v>0</v>
      </c>
      <c r="P236" s="29">
        <f t="shared" si="6"/>
        <v>0</v>
      </c>
      <c r="Q236" s="28">
        <f>IFERROR(VLOOKUP($B236,Surp7!$A$1:$B$161,2,0),0)</f>
        <v>0</v>
      </c>
      <c r="R236" s="29">
        <f t="shared" si="8"/>
        <v>0</v>
      </c>
      <c r="S236" s="28">
        <f>IFERROR(VLOOKUP($B236,Surp8!$A$1:$B$161,2,0),0)</f>
        <v>0</v>
      </c>
      <c r="T236" s="29">
        <f t="shared" si="7"/>
        <v>0</v>
      </c>
      <c r="U236" s="29">
        <f>IFERROR(VLOOKUP(E236,Surp1!$B$1:$C$161,2,0),0)</f>
        <v>0</v>
      </c>
      <c r="V236" s="29">
        <f>IFERROR(VLOOKUP(G236,Surp2!$B$1:$C$161,2,0),0)</f>
        <v>0</v>
      </c>
      <c r="W236" s="29">
        <f>IFERROR(VLOOKUP(I236,Surp3!$B$1:$C$161,2,0),0)</f>
        <v>0</v>
      </c>
      <c r="X236" s="29">
        <f>IFERROR(VLOOKUP(K236,Surp4!$B$1:$C$161,2,0),0)</f>
        <v>0</v>
      </c>
      <c r="Y236" s="29">
        <f>IFERROR(VLOOKUP(M236,Surp5!$B$1:$C$161,2,0),0)</f>
        <v>0</v>
      </c>
      <c r="Z236" s="29">
        <f>IFERROR(VLOOKUP(O236,Surp6!$B$1:$C$161,2,0),0)</f>
        <v>0</v>
      </c>
      <c r="AA236" s="29">
        <f>IFERROR(VLOOKUP(Q236,Surp7!$B$1:$C$161,2,0),0)</f>
        <v>0</v>
      </c>
      <c r="AB236" s="29">
        <f>IFERROR(VLOOKUP(S236,Surp8!$B$1:$C$161,2,0),0)</f>
        <v>0</v>
      </c>
    </row>
    <row r="237">
      <c r="A237" s="7">
        <v>236.0</v>
      </c>
      <c r="B237" s="55"/>
      <c r="C237" s="26">
        <f t="shared" si="1"/>
        <v>0</v>
      </c>
      <c r="D237" s="27"/>
      <c r="E237" s="28">
        <f>IFERROR(VLOOKUP($B237,Surp1!$A$1:$B$161,2,0),0)</f>
        <v>0</v>
      </c>
      <c r="F237" s="29">
        <f>IFERROR(VLOOKUP(E237,Surp1!$B$1:$C$161,2,0),0)</f>
        <v>0</v>
      </c>
      <c r="G237" s="28">
        <f>IFERROR(VLOOKUP($B237,Surp2!$A$1:$B$161,2,0),0)</f>
        <v>0</v>
      </c>
      <c r="H237" s="29">
        <f t="shared" si="5"/>
        <v>0</v>
      </c>
      <c r="I237" s="28">
        <f>IFERROR(VLOOKUP($B237,Surp3!$A$1:$B$161,2,0),0)</f>
        <v>0</v>
      </c>
      <c r="J237" s="29">
        <f t="shared" si="2"/>
        <v>0</v>
      </c>
      <c r="K237" s="28">
        <f>IFERROR(VLOOKUP($B237,Surp4!$A$1:$B$161,2,0),0)</f>
        <v>0</v>
      </c>
      <c r="L237" s="29">
        <f t="shared" si="3"/>
        <v>0</v>
      </c>
      <c r="M237" s="28">
        <f>IFERROR(VLOOKUP($B237,Surp5!$A$1:$B$161,2,0),0)</f>
        <v>0</v>
      </c>
      <c r="N237" s="29">
        <f t="shared" si="4"/>
        <v>0</v>
      </c>
      <c r="O237" s="28">
        <f>IFERROR(VLOOKUP($B237,Surp6!$A$1:$B$161,2,0),0)</f>
        <v>0</v>
      </c>
      <c r="P237" s="29">
        <f t="shared" si="6"/>
        <v>0</v>
      </c>
      <c r="Q237" s="28">
        <f>IFERROR(VLOOKUP($B237,Surp7!$A$1:$B$161,2,0),0)</f>
        <v>0</v>
      </c>
      <c r="R237" s="29">
        <f t="shared" si="8"/>
        <v>0</v>
      </c>
      <c r="S237" s="28">
        <f>IFERROR(VLOOKUP($B237,Surp8!$A$1:$B$161,2,0),0)</f>
        <v>0</v>
      </c>
      <c r="T237" s="29">
        <f t="shared" si="7"/>
        <v>0</v>
      </c>
      <c r="U237" s="29">
        <f>IFERROR(VLOOKUP(E237,Surp1!$B$1:$C$161,2,0),0)</f>
        <v>0</v>
      </c>
      <c r="V237" s="29">
        <f>IFERROR(VLOOKUP(G237,Surp2!$B$1:$C$161,2,0),0)</f>
        <v>0</v>
      </c>
      <c r="W237" s="29">
        <f>IFERROR(VLOOKUP(I237,Surp3!$B$1:$C$161,2,0),0)</f>
        <v>0</v>
      </c>
      <c r="X237" s="29">
        <f>IFERROR(VLOOKUP(K237,Surp4!$B$1:$C$161,2,0),0)</f>
        <v>0</v>
      </c>
      <c r="Y237" s="29">
        <f>IFERROR(VLOOKUP(M237,Surp5!$B$1:$C$161,2,0),0)</f>
        <v>0</v>
      </c>
      <c r="Z237" s="29">
        <f>IFERROR(VLOOKUP(O237,Surp6!$B$1:$C$161,2,0),0)</f>
        <v>0</v>
      </c>
      <c r="AA237" s="29">
        <f>IFERROR(VLOOKUP(Q237,Surp7!$B$1:$C$161,2,0),0)</f>
        <v>0</v>
      </c>
      <c r="AB237" s="29">
        <f>IFERROR(VLOOKUP(S237,Surp8!$B$1:$C$161,2,0),0)</f>
        <v>0</v>
      </c>
    </row>
    <row r="238">
      <c r="A238" s="7">
        <v>237.0</v>
      </c>
      <c r="B238" s="55"/>
      <c r="C238" s="26">
        <f t="shared" si="1"/>
        <v>0</v>
      </c>
      <c r="D238" s="27"/>
      <c r="E238" s="28">
        <f>IFERROR(VLOOKUP($B238,Surp1!$A$1:$B$161,2,0),0)</f>
        <v>0</v>
      </c>
      <c r="F238" s="29">
        <f>IFERROR(VLOOKUP(E238,Surp1!$B$1:$C$161,2,0),0)</f>
        <v>0</v>
      </c>
      <c r="G238" s="28">
        <f>IFERROR(VLOOKUP($B238,Surp2!$A$1:$B$161,2,0),0)</f>
        <v>0</v>
      </c>
      <c r="H238" s="29">
        <f t="shared" si="5"/>
        <v>0</v>
      </c>
      <c r="I238" s="28">
        <f>IFERROR(VLOOKUP($B238,Surp3!$A$1:$B$161,2,0),0)</f>
        <v>0</v>
      </c>
      <c r="J238" s="29">
        <f t="shared" si="2"/>
        <v>0</v>
      </c>
      <c r="K238" s="28">
        <f>IFERROR(VLOOKUP($B238,Surp4!$A$1:$B$161,2,0),0)</f>
        <v>0</v>
      </c>
      <c r="L238" s="29">
        <f t="shared" si="3"/>
        <v>0</v>
      </c>
      <c r="M238" s="28">
        <f>IFERROR(VLOOKUP($B238,Surp5!$A$1:$B$161,2,0),0)</f>
        <v>0</v>
      </c>
      <c r="N238" s="29">
        <f t="shared" si="4"/>
        <v>0</v>
      </c>
      <c r="O238" s="28">
        <f>IFERROR(VLOOKUP($B238,Surp6!$A$1:$B$161,2,0),0)</f>
        <v>0</v>
      </c>
      <c r="P238" s="29">
        <f t="shared" si="6"/>
        <v>0</v>
      </c>
      <c r="Q238" s="28">
        <f>IFERROR(VLOOKUP($B238,Surp7!$A$1:$B$161,2,0),0)</f>
        <v>0</v>
      </c>
      <c r="R238" s="29">
        <f t="shared" si="8"/>
        <v>0</v>
      </c>
      <c r="S238" s="28">
        <f>IFERROR(VLOOKUP($B238,Surp8!$A$1:$B$161,2,0),0)</f>
        <v>0</v>
      </c>
      <c r="T238" s="29">
        <f t="shared" si="7"/>
        <v>0</v>
      </c>
      <c r="U238" s="29">
        <f>IFERROR(VLOOKUP(E238,Surp1!$B$1:$C$161,2,0),0)</f>
        <v>0</v>
      </c>
      <c r="V238" s="29">
        <f>IFERROR(VLOOKUP(G238,Surp2!$B$1:$C$161,2,0),0)</f>
        <v>0</v>
      </c>
      <c r="W238" s="29">
        <f>IFERROR(VLOOKUP(I238,Surp3!$B$1:$C$161,2,0),0)</f>
        <v>0</v>
      </c>
      <c r="X238" s="29">
        <f>IFERROR(VLOOKUP(K238,Surp4!$B$1:$C$161,2,0),0)</f>
        <v>0</v>
      </c>
      <c r="Y238" s="29">
        <f>IFERROR(VLOOKUP(M238,Surp5!$B$1:$C$161,2,0),0)</f>
        <v>0</v>
      </c>
      <c r="Z238" s="29">
        <f>IFERROR(VLOOKUP(O238,Surp6!$B$1:$C$161,2,0),0)</f>
        <v>0</v>
      </c>
      <c r="AA238" s="29">
        <f>IFERROR(VLOOKUP(Q238,Surp7!$B$1:$C$161,2,0),0)</f>
        <v>0</v>
      </c>
      <c r="AB238" s="29">
        <f>IFERROR(VLOOKUP(S238,Surp8!$B$1:$C$161,2,0),0)</f>
        <v>0</v>
      </c>
    </row>
    <row r="239">
      <c r="A239" s="7">
        <v>238.0</v>
      </c>
      <c r="B239" s="55"/>
      <c r="C239" s="26">
        <f t="shared" si="1"/>
        <v>0</v>
      </c>
      <c r="D239" s="27"/>
      <c r="E239" s="28">
        <f>IFERROR(VLOOKUP($B239,Surp1!$A$1:$B$161,2,0),0)</f>
        <v>0</v>
      </c>
      <c r="F239" s="29">
        <f>IFERROR(VLOOKUP(E239,Surp1!$B$1:$C$161,2,0),0)</f>
        <v>0</v>
      </c>
      <c r="G239" s="28">
        <f>IFERROR(VLOOKUP($B239,Surp2!$A$1:$B$161,2,0),0)</f>
        <v>0</v>
      </c>
      <c r="H239" s="29">
        <f t="shared" si="5"/>
        <v>0</v>
      </c>
      <c r="I239" s="28">
        <f>IFERROR(VLOOKUP($B239,Surp3!$A$1:$B$161,2,0),0)</f>
        <v>0</v>
      </c>
      <c r="J239" s="29">
        <f t="shared" si="2"/>
        <v>0</v>
      </c>
      <c r="K239" s="28">
        <f>IFERROR(VLOOKUP($B239,Surp4!$A$1:$B$161,2,0),0)</f>
        <v>0</v>
      </c>
      <c r="L239" s="29">
        <f t="shared" si="3"/>
        <v>0</v>
      </c>
      <c r="M239" s="28">
        <f>IFERROR(VLOOKUP($B239,Surp5!$A$1:$B$161,2,0),0)</f>
        <v>0</v>
      </c>
      <c r="N239" s="29">
        <f t="shared" si="4"/>
        <v>0</v>
      </c>
      <c r="O239" s="28">
        <f>IFERROR(VLOOKUP($B239,Surp6!$A$1:$B$161,2,0),0)</f>
        <v>0</v>
      </c>
      <c r="P239" s="29">
        <f t="shared" si="6"/>
        <v>0</v>
      </c>
      <c r="Q239" s="28">
        <f>IFERROR(VLOOKUP($B239,Surp7!$A$1:$B$161,2,0),0)</f>
        <v>0</v>
      </c>
      <c r="R239" s="29">
        <f t="shared" si="8"/>
        <v>0</v>
      </c>
      <c r="S239" s="28">
        <f>IFERROR(VLOOKUP($B239,Surp8!$A$1:$B$161,2,0),0)</f>
        <v>0</v>
      </c>
      <c r="T239" s="29">
        <f t="shared" si="7"/>
        <v>0</v>
      </c>
      <c r="U239" s="29">
        <f>IFERROR(VLOOKUP(E239,Surp1!$B$1:$C$161,2,0),0)</f>
        <v>0</v>
      </c>
      <c r="V239" s="29">
        <f>IFERROR(VLOOKUP(G239,Surp2!$B$1:$C$161,2,0),0)</f>
        <v>0</v>
      </c>
      <c r="W239" s="29">
        <f>IFERROR(VLOOKUP(I239,Surp3!$B$1:$C$161,2,0),0)</f>
        <v>0</v>
      </c>
      <c r="X239" s="29">
        <f>IFERROR(VLOOKUP(K239,Surp4!$B$1:$C$161,2,0),0)</f>
        <v>0</v>
      </c>
      <c r="Y239" s="29">
        <f>IFERROR(VLOOKUP(M239,Surp5!$B$1:$C$161,2,0),0)</f>
        <v>0</v>
      </c>
      <c r="Z239" s="29">
        <f>IFERROR(VLOOKUP(O239,Surp6!$B$1:$C$161,2,0),0)</f>
        <v>0</v>
      </c>
      <c r="AA239" s="29">
        <f>IFERROR(VLOOKUP(Q239,Surp7!$B$1:$C$161,2,0),0)</f>
        <v>0</v>
      </c>
      <c r="AB239" s="29">
        <f>IFERROR(VLOOKUP(S239,Surp8!$B$1:$C$161,2,0),0)</f>
        <v>0</v>
      </c>
    </row>
    <row r="240">
      <c r="A240" s="7">
        <v>239.0</v>
      </c>
      <c r="B240" s="55"/>
      <c r="C240" s="26">
        <f t="shared" si="1"/>
        <v>0</v>
      </c>
      <c r="D240" s="27"/>
      <c r="E240" s="28">
        <f>IFERROR(VLOOKUP($B240,Surp1!$A$1:$B$161,2,0),0)</f>
        <v>0</v>
      </c>
      <c r="F240" s="29">
        <f>IFERROR(VLOOKUP(E240,Surp1!$B$1:$C$161,2,0),0)</f>
        <v>0</v>
      </c>
      <c r="G240" s="28">
        <f>IFERROR(VLOOKUP($B240,Surp2!$A$1:$B$161,2,0),0)</f>
        <v>0</v>
      </c>
      <c r="H240" s="29">
        <f t="shared" si="5"/>
        <v>0</v>
      </c>
      <c r="I240" s="28">
        <f>IFERROR(VLOOKUP($B240,Surp3!$A$1:$B$161,2,0),0)</f>
        <v>0</v>
      </c>
      <c r="J240" s="29">
        <f t="shared" si="2"/>
        <v>0</v>
      </c>
      <c r="K240" s="28">
        <f>IFERROR(VLOOKUP($B240,Surp4!$A$1:$B$161,2,0),0)</f>
        <v>0</v>
      </c>
      <c r="L240" s="29">
        <f t="shared" si="3"/>
        <v>0</v>
      </c>
      <c r="M240" s="28">
        <f>IFERROR(VLOOKUP($B240,Surp5!$A$1:$B$161,2,0),0)</f>
        <v>0</v>
      </c>
      <c r="N240" s="29">
        <f t="shared" si="4"/>
        <v>0</v>
      </c>
      <c r="O240" s="28">
        <f>IFERROR(VLOOKUP($B240,Surp6!$A$1:$B$161,2,0),0)</f>
        <v>0</v>
      </c>
      <c r="P240" s="29">
        <f t="shared" si="6"/>
        <v>0</v>
      </c>
      <c r="Q240" s="28">
        <f>IFERROR(VLOOKUP($B240,Surp7!$A$1:$B$161,2,0),0)</f>
        <v>0</v>
      </c>
      <c r="R240" s="29">
        <f t="shared" si="8"/>
        <v>0</v>
      </c>
      <c r="S240" s="28">
        <f>IFERROR(VLOOKUP($B240,Surp8!$A$1:$B$161,2,0),0)</f>
        <v>0</v>
      </c>
      <c r="T240" s="29">
        <f t="shared" si="7"/>
        <v>0</v>
      </c>
      <c r="U240" s="29">
        <f>IFERROR(VLOOKUP(E240,Surp1!$B$1:$C$161,2,0),0)</f>
        <v>0</v>
      </c>
      <c r="V240" s="29">
        <f>IFERROR(VLOOKUP(G240,Surp2!$B$1:$C$161,2,0),0)</f>
        <v>0</v>
      </c>
      <c r="W240" s="29">
        <f>IFERROR(VLOOKUP(I240,Surp3!$B$1:$C$161,2,0),0)</f>
        <v>0</v>
      </c>
      <c r="X240" s="29">
        <f>IFERROR(VLOOKUP(K240,Surp4!$B$1:$C$161,2,0),0)</f>
        <v>0</v>
      </c>
      <c r="Y240" s="29">
        <f>IFERROR(VLOOKUP(M240,Surp5!$B$1:$C$161,2,0),0)</f>
        <v>0</v>
      </c>
      <c r="Z240" s="29">
        <f>IFERROR(VLOOKUP(O240,Surp6!$B$1:$C$161,2,0),0)</f>
        <v>0</v>
      </c>
      <c r="AA240" s="29">
        <f>IFERROR(VLOOKUP(Q240,Surp7!$B$1:$C$161,2,0),0)</f>
        <v>0</v>
      </c>
      <c r="AB240" s="29">
        <f>IFERROR(VLOOKUP(S240,Surp8!$B$1:$C$161,2,0),0)</f>
        <v>0</v>
      </c>
    </row>
    <row r="241">
      <c r="A241" s="7">
        <v>240.0</v>
      </c>
      <c r="B241" s="55"/>
      <c r="C241" s="26">
        <f t="shared" si="1"/>
        <v>0</v>
      </c>
      <c r="D241" s="27"/>
      <c r="E241" s="28">
        <f>IFERROR(VLOOKUP($B241,Surp1!$A$1:$B$161,2,0),0)</f>
        <v>0</v>
      </c>
      <c r="F241" s="29">
        <f>IFERROR(VLOOKUP(E241,Surp1!$B$1:$C$161,2,0),0)</f>
        <v>0</v>
      </c>
      <c r="G241" s="28">
        <f>IFERROR(VLOOKUP($B241,Surp2!$A$1:$B$161,2,0),0)</f>
        <v>0</v>
      </c>
      <c r="H241" s="29">
        <f t="shared" si="5"/>
        <v>0</v>
      </c>
      <c r="I241" s="28">
        <f>IFERROR(VLOOKUP($B241,Surp3!$A$1:$B$161,2,0),0)</f>
        <v>0</v>
      </c>
      <c r="J241" s="29">
        <f t="shared" si="2"/>
        <v>0</v>
      </c>
      <c r="K241" s="28">
        <f>IFERROR(VLOOKUP($B241,Surp4!$A$1:$B$161,2,0),0)</f>
        <v>0</v>
      </c>
      <c r="L241" s="29">
        <f t="shared" si="3"/>
        <v>0</v>
      </c>
      <c r="M241" s="28">
        <f>IFERROR(VLOOKUP($B241,Surp5!$A$1:$B$161,2,0),0)</f>
        <v>0</v>
      </c>
      <c r="N241" s="29">
        <f t="shared" si="4"/>
        <v>0</v>
      </c>
      <c r="O241" s="28">
        <f>IFERROR(VLOOKUP($B241,Surp6!$A$1:$B$161,2,0),0)</f>
        <v>0</v>
      </c>
      <c r="P241" s="29">
        <f t="shared" si="6"/>
        <v>0</v>
      </c>
      <c r="Q241" s="28">
        <f>IFERROR(VLOOKUP($B241,Surp7!$A$1:$B$161,2,0),0)</f>
        <v>0</v>
      </c>
      <c r="R241" s="29">
        <f t="shared" si="8"/>
        <v>0</v>
      </c>
      <c r="S241" s="28">
        <f>IFERROR(VLOOKUP($B241,Surp8!$A$1:$B$161,2,0),0)</f>
        <v>0</v>
      </c>
      <c r="T241" s="29">
        <f t="shared" si="7"/>
        <v>0</v>
      </c>
      <c r="U241" s="29">
        <f>IFERROR(VLOOKUP(E241,Surp1!$B$1:$C$161,2,0),0)</f>
        <v>0</v>
      </c>
      <c r="V241" s="29">
        <f>IFERROR(VLOOKUP(G241,Surp2!$B$1:$C$161,2,0),0)</f>
        <v>0</v>
      </c>
      <c r="W241" s="29">
        <f>IFERROR(VLOOKUP(I241,Surp3!$B$1:$C$161,2,0),0)</f>
        <v>0</v>
      </c>
      <c r="X241" s="29">
        <f>IFERROR(VLOOKUP(K241,Surp4!$B$1:$C$161,2,0),0)</f>
        <v>0</v>
      </c>
      <c r="Y241" s="29">
        <f>IFERROR(VLOOKUP(M241,Surp5!$B$1:$C$161,2,0),0)</f>
        <v>0</v>
      </c>
      <c r="Z241" s="29">
        <f>IFERROR(VLOOKUP(O241,Surp6!$B$1:$C$161,2,0),0)</f>
        <v>0</v>
      </c>
      <c r="AA241" s="29">
        <f>IFERROR(VLOOKUP(Q241,Surp7!$B$1:$C$161,2,0),0)</f>
        <v>0</v>
      </c>
      <c r="AB241" s="29">
        <f>IFERROR(VLOOKUP(S241,Surp8!$B$1:$C$161,2,0),0)</f>
        <v>0</v>
      </c>
    </row>
    <row r="242">
      <c r="A242" s="7">
        <v>241.0</v>
      </c>
      <c r="B242" s="55"/>
      <c r="C242" s="26">
        <f t="shared" si="1"/>
        <v>0</v>
      </c>
      <c r="D242" s="27"/>
      <c r="E242" s="28">
        <f>IFERROR(VLOOKUP($B242,Surp1!$A$1:$B$161,2,0),0)</f>
        <v>0</v>
      </c>
      <c r="F242" s="29">
        <f>IFERROR(VLOOKUP(E242,Surp1!$B$1:$C$161,2,0),0)</f>
        <v>0</v>
      </c>
      <c r="G242" s="28">
        <f>IFERROR(VLOOKUP($B242,Surp2!$A$1:$B$161,2,0),0)</f>
        <v>0</v>
      </c>
      <c r="H242" s="29">
        <f t="shared" si="5"/>
        <v>0</v>
      </c>
      <c r="I242" s="28">
        <f>IFERROR(VLOOKUP($B242,Surp3!$A$1:$B$161,2,0),0)</f>
        <v>0</v>
      </c>
      <c r="J242" s="29">
        <f t="shared" si="2"/>
        <v>0</v>
      </c>
      <c r="K242" s="28">
        <f>IFERROR(VLOOKUP($B242,Surp4!$A$1:$B$161,2,0),0)</f>
        <v>0</v>
      </c>
      <c r="L242" s="29">
        <f t="shared" si="3"/>
        <v>0</v>
      </c>
      <c r="M242" s="28">
        <f>IFERROR(VLOOKUP($B242,Surp5!$A$1:$B$161,2,0),0)</f>
        <v>0</v>
      </c>
      <c r="N242" s="29">
        <f t="shared" si="4"/>
        <v>0</v>
      </c>
      <c r="O242" s="28">
        <f>IFERROR(VLOOKUP($B242,Surp6!$A$1:$B$161,2,0),0)</f>
        <v>0</v>
      </c>
      <c r="P242" s="29">
        <f t="shared" si="6"/>
        <v>0</v>
      </c>
      <c r="Q242" s="28">
        <f>IFERROR(VLOOKUP($B242,Surp7!$A$1:$B$161,2,0),0)</f>
        <v>0</v>
      </c>
      <c r="R242" s="29">
        <f t="shared" si="8"/>
        <v>0</v>
      </c>
      <c r="S242" s="28">
        <f>IFERROR(VLOOKUP($B242,Surp8!$A$1:$B$161,2,0),0)</f>
        <v>0</v>
      </c>
      <c r="T242" s="29">
        <f t="shared" si="7"/>
        <v>0</v>
      </c>
      <c r="U242" s="29">
        <f>IFERROR(VLOOKUP(E242,Surp1!$B$1:$C$161,2,0),0)</f>
        <v>0</v>
      </c>
      <c r="V242" s="29">
        <f>IFERROR(VLOOKUP(G242,Surp2!$B$1:$C$161,2,0),0)</f>
        <v>0</v>
      </c>
      <c r="W242" s="29">
        <f>IFERROR(VLOOKUP(I242,Surp3!$B$1:$C$161,2,0),0)</f>
        <v>0</v>
      </c>
      <c r="X242" s="29">
        <f>IFERROR(VLOOKUP(K242,Surp4!$B$1:$C$161,2,0),0)</f>
        <v>0</v>
      </c>
      <c r="Y242" s="29">
        <f>IFERROR(VLOOKUP(M242,Surp5!$B$1:$C$161,2,0),0)</f>
        <v>0</v>
      </c>
      <c r="Z242" s="29">
        <f>IFERROR(VLOOKUP(O242,Surp6!$B$1:$C$161,2,0),0)</f>
        <v>0</v>
      </c>
      <c r="AA242" s="29">
        <f>IFERROR(VLOOKUP(Q242,Surp7!$B$1:$C$161,2,0),0)</f>
        <v>0</v>
      </c>
      <c r="AB242" s="29">
        <f>IFERROR(VLOOKUP(S242,Surp8!$B$1:$C$161,2,0),0)</f>
        <v>0</v>
      </c>
    </row>
    <row r="243">
      <c r="A243" s="7">
        <v>242.0</v>
      </c>
      <c r="B243" s="55"/>
      <c r="C243" s="26">
        <f t="shared" si="1"/>
        <v>0</v>
      </c>
      <c r="D243" s="27"/>
      <c r="E243" s="28">
        <f>IFERROR(VLOOKUP($B243,Surp1!$A$1:$B$161,2,0),0)</f>
        <v>0</v>
      </c>
      <c r="F243" s="29">
        <f>IFERROR(VLOOKUP(E243,Surp1!$B$1:$C$161,2,0),0)</f>
        <v>0</v>
      </c>
      <c r="G243" s="28">
        <f>IFERROR(VLOOKUP($B243,Surp2!$A$1:$B$161,2,0),0)</f>
        <v>0</v>
      </c>
      <c r="H243" s="29">
        <f t="shared" si="5"/>
        <v>0</v>
      </c>
      <c r="I243" s="28">
        <f>IFERROR(VLOOKUP($B243,Surp3!$A$1:$B$161,2,0),0)</f>
        <v>0</v>
      </c>
      <c r="J243" s="29">
        <f t="shared" si="2"/>
        <v>0</v>
      </c>
      <c r="K243" s="28">
        <f>IFERROR(VLOOKUP($B243,Surp4!$A$1:$B$161,2,0),0)</f>
        <v>0</v>
      </c>
      <c r="L243" s="29">
        <f t="shared" si="3"/>
        <v>0</v>
      </c>
      <c r="M243" s="28">
        <f>IFERROR(VLOOKUP($B243,Surp5!$A$1:$B$161,2,0),0)</f>
        <v>0</v>
      </c>
      <c r="N243" s="29">
        <f t="shared" si="4"/>
        <v>0</v>
      </c>
      <c r="O243" s="28">
        <f>IFERROR(VLOOKUP($B243,Surp6!$A$1:$B$161,2,0),0)</f>
        <v>0</v>
      </c>
      <c r="P243" s="29">
        <f t="shared" si="6"/>
        <v>0</v>
      </c>
      <c r="Q243" s="28">
        <f>IFERROR(VLOOKUP($B243,Surp7!$A$1:$B$161,2,0),0)</f>
        <v>0</v>
      </c>
      <c r="R243" s="29">
        <f t="shared" si="8"/>
        <v>0</v>
      </c>
      <c r="S243" s="28">
        <f>IFERROR(VLOOKUP($B243,Surp8!$A$1:$B$161,2,0),0)</f>
        <v>0</v>
      </c>
      <c r="T243" s="29">
        <f t="shared" si="7"/>
        <v>0</v>
      </c>
      <c r="U243" s="29">
        <f>IFERROR(VLOOKUP(E243,Surp1!$B$1:$C$161,2,0),0)</f>
        <v>0</v>
      </c>
      <c r="V243" s="29">
        <f>IFERROR(VLOOKUP(G243,Surp2!$B$1:$C$161,2,0),0)</f>
        <v>0</v>
      </c>
      <c r="W243" s="29">
        <f>IFERROR(VLOOKUP(I243,Surp3!$B$1:$C$161,2,0),0)</f>
        <v>0</v>
      </c>
      <c r="X243" s="29">
        <f>IFERROR(VLOOKUP(K243,Surp4!$B$1:$C$161,2,0),0)</f>
        <v>0</v>
      </c>
      <c r="Y243" s="29">
        <f>IFERROR(VLOOKUP(M243,Surp5!$B$1:$C$161,2,0),0)</f>
        <v>0</v>
      </c>
      <c r="Z243" s="29">
        <f>IFERROR(VLOOKUP(O243,Surp6!$B$1:$C$161,2,0),0)</f>
        <v>0</v>
      </c>
      <c r="AA243" s="29">
        <f>IFERROR(VLOOKUP(Q243,Surp7!$B$1:$C$161,2,0),0)</f>
        <v>0</v>
      </c>
      <c r="AB243" s="29">
        <f>IFERROR(VLOOKUP(S243,Surp8!$B$1:$C$161,2,0),0)</f>
        <v>0</v>
      </c>
    </row>
    <row r="244">
      <c r="A244" s="7">
        <v>243.0</v>
      </c>
      <c r="B244" s="55"/>
      <c r="C244" s="26">
        <f t="shared" si="1"/>
        <v>0</v>
      </c>
      <c r="D244" s="27"/>
      <c r="E244" s="28">
        <f>IFERROR(VLOOKUP($B244,Surp1!$A$1:$B$161,2,0),0)</f>
        <v>0</v>
      </c>
      <c r="F244" s="29">
        <f>IFERROR(VLOOKUP(E244,Surp1!$B$1:$C$161,2,0),0)</f>
        <v>0</v>
      </c>
      <c r="G244" s="28">
        <f>IFERROR(VLOOKUP($B244,Surp2!$A$1:$B$161,2,0),0)</f>
        <v>0</v>
      </c>
      <c r="H244" s="29">
        <f t="shared" si="5"/>
        <v>0</v>
      </c>
      <c r="I244" s="28">
        <f>IFERROR(VLOOKUP($B244,Surp3!$A$1:$B$161,2,0),0)</f>
        <v>0</v>
      </c>
      <c r="J244" s="29">
        <f t="shared" si="2"/>
        <v>0</v>
      </c>
      <c r="K244" s="28">
        <f>IFERROR(VLOOKUP($B244,Surp4!$A$1:$B$161,2,0),0)</f>
        <v>0</v>
      </c>
      <c r="L244" s="29">
        <f t="shared" si="3"/>
        <v>0</v>
      </c>
      <c r="M244" s="28">
        <f>IFERROR(VLOOKUP($B244,Surp5!$A$1:$B$161,2,0),0)</f>
        <v>0</v>
      </c>
      <c r="N244" s="29">
        <f t="shared" si="4"/>
        <v>0</v>
      </c>
      <c r="O244" s="28">
        <f>IFERROR(VLOOKUP($B244,Surp6!$A$1:$B$161,2,0),0)</f>
        <v>0</v>
      </c>
      <c r="P244" s="29">
        <f t="shared" si="6"/>
        <v>0</v>
      </c>
      <c r="Q244" s="28">
        <f>IFERROR(VLOOKUP($B244,Surp7!$A$1:$B$161,2,0),0)</f>
        <v>0</v>
      </c>
      <c r="R244" s="29">
        <f t="shared" si="8"/>
        <v>0</v>
      </c>
      <c r="S244" s="28">
        <f>IFERROR(VLOOKUP($B244,Surp8!$A$1:$B$161,2,0),0)</f>
        <v>0</v>
      </c>
      <c r="T244" s="29">
        <f t="shared" si="7"/>
        <v>0</v>
      </c>
      <c r="U244" s="29">
        <f>IFERROR(VLOOKUP(E244,Surp1!$B$1:$C$161,2,0),0)</f>
        <v>0</v>
      </c>
      <c r="V244" s="29">
        <f>IFERROR(VLOOKUP(G244,Surp2!$B$1:$C$161,2,0),0)</f>
        <v>0</v>
      </c>
      <c r="W244" s="29">
        <f>IFERROR(VLOOKUP(I244,Surp3!$B$1:$C$161,2,0),0)</f>
        <v>0</v>
      </c>
      <c r="X244" s="29">
        <f>IFERROR(VLOOKUP(K244,Surp4!$B$1:$C$161,2,0),0)</f>
        <v>0</v>
      </c>
      <c r="Y244" s="29">
        <f>IFERROR(VLOOKUP(M244,Surp5!$B$1:$C$161,2,0),0)</f>
        <v>0</v>
      </c>
      <c r="Z244" s="29">
        <f>IFERROR(VLOOKUP(O244,Surp6!$B$1:$C$161,2,0),0)</f>
        <v>0</v>
      </c>
      <c r="AA244" s="29">
        <f>IFERROR(VLOOKUP(Q244,Surp7!$B$1:$C$161,2,0),0)</f>
        <v>0</v>
      </c>
      <c r="AB244" s="29">
        <f>IFERROR(VLOOKUP(S244,Surp8!$B$1:$C$161,2,0),0)</f>
        <v>0</v>
      </c>
    </row>
    <row r="245">
      <c r="A245" s="7">
        <v>244.0</v>
      </c>
      <c r="B245" s="55"/>
      <c r="C245" s="26">
        <f t="shared" si="1"/>
        <v>0</v>
      </c>
      <c r="D245" s="27"/>
      <c r="E245" s="28">
        <f>IFERROR(VLOOKUP($B245,Surp1!$A$1:$B$161,2,0),0)</f>
        <v>0</v>
      </c>
      <c r="F245" s="29">
        <f>IFERROR(VLOOKUP(E245,Surp1!$B$1:$C$161,2,0),0)</f>
        <v>0</v>
      </c>
      <c r="G245" s="28">
        <f>IFERROR(VLOOKUP($B245,Surp2!$A$1:$B$161,2,0),0)</f>
        <v>0</v>
      </c>
      <c r="H245" s="29">
        <f t="shared" si="5"/>
        <v>0</v>
      </c>
      <c r="I245" s="28">
        <f>IFERROR(VLOOKUP($B245,Surp3!$A$1:$B$161,2,0),0)</f>
        <v>0</v>
      </c>
      <c r="J245" s="29">
        <f t="shared" si="2"/>
        <v>0</v>
      </c>
      <c r="K245" s="28">
        <f>IFERROR(VLOOKUP($B245,Surp4!$A$1:$B$161,2,0),0)</f>
        <v>0</v>
      </c>
      <c r="L245" s="29">
        <f t="shared" si="3"/>
        <v>0</v>
      </c>
      <c r="M245" s="28">
        <f>IFERROR(VLOOKUP($B245,Surp5!$A$1:$B$161,2,0),0)</f>
        <v>0</v>
      </c>
      <c r="N245" s="29">
        <f t="shared" si="4"/>
        <v>0</v>
      </c>
      <c r="O245" s="28">
        <f>IFERROR(VLOOKUP($B245,Surp6!$A$1:$B$161,2,0),0)</f>
        <v>0</v>
      </c>
      <c r="P245" s="29">
        <f t="shared" si="6"/>
        <v>0</v>
      </c>
      <c r="Q245" s="28">
        <f>IFERROR(VLOOKUP($B245,Surp7!$A$1:$B$161,2,0),0)</f>
        <v>0</v>
      </c>
      <c r="R245" s="29">
        <f t="shared" si="8"/>
        <v>0</v>
      </c>
      <c r="S245" s="28">
        <f>IFERROR(VLOOKUP($B245,Surp8!$A$1:$B$161,2,0),0)</f>
        <v>0</v>
      </c>
      <c r="T245" s="29">
        <f t="shared" si="7"/>
        <v>0</v>
      </c>
      <c r="U245" s="29">
        <f>IFERROR(VLOOKUP(E245,Surp1!$B$1:$C$161,2,0),0)</f>
        <v>0</v>
      </c>
      <c r="V245" s="29">
        <f>IFERROR(VLOOKUP(G245,Surp2!$B$1:$C$161,2,0),0)</f>
        <v>0</v>
      </c>
      <c r="W245" s="29">
        <f>IFERROR(VLOOKUP(I245,Surp3!$B$1:$C$161,2,0),0)</f>
        <v>0</v>
      </c>
      <c r="X245" s="29">
        <f>IFERROR(VLOOKUP(K245,Surp4!$B$1:$C$161,2,0),0)</f>
        <v>0</v>
      </c>
      <c r="Y245" s="29">
        <f>IFERROR(VLOOKUP(M245,Surp5!$B$1:$C$161,2,0),0)</f>
        <v>0</v>
      </c>
      <c r="Z245" s="29">
        <f>IFERROR(VLOOKUP(O245,Surp6!$B$1:$C$161,2,0),0)</f>
        <v>0</v>
      </c>
      <c r="AA245" s="29">
        <f>IFERROR(VLOOKUP(Q245,Surp7!$B$1:$C$161,2,0),0)</f>
        <v>0</v>
      </c>
      <c r="AB245" s="29">
        <f>IFERROR(VLOOKUP(S245,Surp8!$B$1:$C$161,2,0),0)</f>
        <v>0</v>
      </c>
    </row>
    <row r="246">
      <c r="A246" s="7">
        <v>245.0</v>
      </c>
      <c r="B246" s="55"/>
      <c r="C246" s="26">
        <f t="shared" si="1"/>
        <v>0</v>
      </c>
      <c r="D246" s="27"/>
      <c r="E246" s="28">
        <f>IFERROR(VLOOKUP($B246,Surp1!$A$1:$B$161,2,0),0)</f>
        <v>0</v>
      </c>
      <c r="F246" s="29">
        <f>IFERROR(VLOOKUP(E246,Surp1!$B$1:$C$161,2,0),0)</f>
        <v>0</v>
      </c>
      <c r="G246" s="28">
        <f>IFERROR(VLOOKUP($B246,Surp2!$A$1:$B$161,2,0),0)</f>
        <v>0</v>
      </c>
      <c r="H246" s="29">
        <f t="shared" si="5"/>
        <v>0</v>
      </c>
      <c r="I246" s="28">
        <f>IFERROR(VLOOKUP($B246,Surp3!$A$1:$B$161,2,0),0)</f>
        <v>0</v>
      </c>
      <c r="J246" s="29">
        <f t="shared" si="2"/>
        <v>0</v>
      </c>
      <c r="K246" s="28">
        <f>IFERROR(VLOOKUP($B246,Surp4!$A$1:$B$161,2,0),0)</f>
        <v>0</v>
      </c>
      <c r="L246" s="29">
        <f t="shared" si="3"/>
        <v>0</v>
      </c>
      <c r="M246" s="28">
        <f>IFERROR(VLOOKUP($B246,Surp5!$A$1:$B$161,2,0),0)</f>
        <v>0</v>
      </c>
      <c r="N246" s="29">
        <f t="shared" si="4"/>
        <v>0</v>
      </c>
      <c r="O246" s="28">
        <f>IFERROR(VLOOKUP($B246,Surp6!$A$1:$B$161,2,0),0)</f>
        <v>0</v>
      </c>
      <c r="P246" s="29">
        <f t="shared" si="6"/>
        <v>0</v>
      </c>
      <c r="Q246" s="28">
        <f>IFERROR(VLOOKUP($B246,Surp7!$A$1:$B$161,2,0),0)</f>
        <v>0</v>
      </c>
      <c r="R246" s="29">
        <f t="shared" si="8"/>
        <v>0</v>
      </c>
      <c r="S246" s="28">
        <f>IFERROR(VLOOKUP($B246,Surp8!$A$1:$B$161,2,0),0)</f>
        <v>0</v>
      </c>
      <c r="T246" s="29">
        <f t="shared" si="7"/>
        <v>0</v>
      </c>
      <c r="U246" s="29">
        <f>IFERROR(VLOOKUP(E246,Surp1!$B$1:$C$161,2,0),0)</f>
        <v>0</v>
      </c>
      <c r="V246" s="29">
        <f>IFERROR(VLOOKUP(G246,Surp2!$B$1:$C$161,2,0),0)</f>
        <v>0</v>
      </c>
      <c r="W246" s="29">
        <f>IFERROR(VLOOKUP(I246,Surp3!$B$1:$C$161,2,0),0)</f>
        <v>0</v>
      </c>
      <c r="X246" s="29">
        <f>IFERROR(VLOOKUP(K246,Surp4!$B$1:$C$161,2,0),0)</f>
        <v>0</v>
      </c>
      <c r="Y246" s="29">
        <f>IFERROR(VLOOKUP(M246,Surp5!$B$1:$C$161,2,0),0)</f>
        <v>0</v>
      </c>
      <c r="Z246" s="29">
        <f>IFERROR(VLOOKUP(O246,Surp6!$B$1:$C$161,2,0),0)</f>
        <v>0</v>
      </c>
      <c r="AA246" s="29">
        <f>IFERROR(VLOOKUP(Q246,Surp7!$B$1:$C$161,2,0),0)</f>
        <v>0</v>
      </c>
      <c r="AB246" s="29">
        <f>IFERROR(VLOOKUP(S246,Surp8!$B$1:$C$161,2,0),0)</f>
        <v>0</v>
      </c>
    </row>
    <row r="247">
      <c r="A247" s="7">
        <v>246.0</v>
      </c>
      <c r="B247" s="55"/>
      <c r="C247" s="26">
        <f t="shared" si="1"/>
        <v>0</v>
      </c>
      <c r="D247" s="27"/>
      <c r="E247" s="28">
        <f>IFERROR(VLOOKUP($B247,Surp1!$A$1:$B$161,2,0),0)</f>
        <v>0</v>
      </c>
      <c r="F247" s="29">
        <f>IFERROR(VLOOKUP(E247,Surp1!$B$1:$C$161,2,0),0)</f>
        <v>0</v>
      </c>
      <c r="G247" s="28">
        <f>IFERROR(VLOOKUP($B247,Surp2!$A$1:$B$161,2,0),0)</f>
        <v>0</v>
      </c>
      <c r="H247" s="29">
        <f t="shared" si="5"/>
        <v>0</v>
      </c>
      <c r="I247" s="28">
        <f>IFERROR(VLOOKUP($B247,Surp3!$A$1:$B$161,2,0),0)</f>
        <v>0</v>
      </c>
      <c r="J247" s="29">
        <f t="shared" si="2"/>
        <v>0</v>
      </c>
      <c r="K247" s="28">
        <f>IFERROR(VLOOKUP($B247,Surp4!$A$1:$B$161,2,0),0)</f>
        <v>0</v>
      </c>
      <c r="L247" s="29">
        <f t="shared" si="3"/>
        <v>0</v>
      </c>
      <c r="M247" s="28">
        <f>IFERROR(VLOOKUP($B247,Surp5!$A$1:$B$161,2,0),0)</f>
        <v>0</v>
      </c>
      <c r="N247" s="29">
        <f t="shared" si="4"/>
        <v>0</v>
      </c>
      <c r="O247" s="28">
        <f>IFERROR(VLOOKUP($B247,Surp6!$A$1:$B$161,2,0),0)</f>
        <v>0</v>
      </c>
      <c r="P247" s="29">
        <f t="shared" si="6"/>
        <v>0</v>
      </c>
      <c r="Q247" s="28">
        <f>IFERROR(VLOOKUP($B247,Surp7!$A$1:$B$161,2,0),0)</f>
        <v>0</v>
      </c>
      <c r="R247" s="29">
        <f t="shared" si="8"/>
        <v>0</v>
      </c>
      <c r="S247" s="28">
        <f>IFERROR(VLOOKUP($B247,Surp8!$A$1:$B$161,2,0),0)</f>
        <v>0</v>
      </c>
      <c r="T247" s="29">
        <f t="shared" si="7"/>
        <v>0</v>
      </c>
      <c r="U247" s="29">
        <f>IFERROR(VLOOKUP(E247,Surp1!$B$1:$C$161,2,0),0)</f>
        <v>0</v>
      </c>
      <c r="V247" s="29">
        <f>IFERROR(VLOOKUP(G247,Surp2!$B$1:$C$161,2,0),0)</f>
        <v>0</v>
      </c>
      <c r="W247" s="29">
        <f>IFERROR(VLOOKUP(I247,Surp3!$B$1:$C$161,2,0),0)</f>
        <v>0</v>
      </c>
      <c r="X247" s="29">
        <f>IFERROR(VLOOKUP(K247,Surp4!$B$1:$C$161,2,0),0)</f>
        <v>0</v>
      </c>
      <c r="Y247" s="29">
        <f>IFERROR(VLOOKUP(M247,Surp5!$B$1:$C$161,2,0),0)</f>
        <v>0</v>
      </c>
      <c r="Z247" s="29">
        <f>IFERROR(VLOOKUP(O247,Surp6!$B$1:$C$161,2,0),0)</f>
        <v>0</v>
      </c>
      <c r="AA247" s="29">
        <f>IFERROR(VLOOKUP(Q247,Surp7!$B$1:$C$161,2,0),0)</f>
        <v>0</v>
      </c>
      <c r="AB247" s="29">
        <f>IFERROR(VLOOKUP(S247,Surp8!$B$1:$C$161,2,0),0)</f>
        <v>0</v>
      </c>
    </row>
    <row r="248">
      <c r="A248" s="7">
        <v>247.0</v>
      </c>
      <c r="B248" s="55"/>
      <c r="C248" s="26">
        <f t="shared" si="1"/>
        <v>0</v>
      </c>
      <c r="D248" s="27"/>
      <c r="E248" s="28">
        <f>IFERROR(VLOOKUP($B248,Surp1!$A$1:$B$161,2,0),0)</f>
        <v>0</v>
      </c>
      <c r="F248" s="29">
        <f>IFERROR(VLOOKUP(E248,Surp1!$B$1:$C$161,2,0),0)</f>
        <v>0</v>
      </c>
      <c r="G248" s="28">
        <f>IFERROR(VLOOKUP($B248,Surp2!$A$1:$B$161,2,0),0)</f>
        <v>0</v>
      </c>
      <c r="H248" s="29">
        <f t="shared" si="5"/>
        <v>0</v>
      </c>
      <c r="I248" s="28">
        <f>IFERROR(VLOOKUP($B248,Surp3!$A$1:$B$161,2,0),0)</f>
        <v>0</v>
      </c>
      <c r="J248" s="29">
        <f t="shared" si="2"/>
        <v>0</v>
      </c>
      <c r="K248" s="28">
        <f>IFERROR(VLOOKUP($B248,Surp4!$A$1:$B$161,2,0),0)</f>
        <v>0</v>
      </c>
      <c r="L248" s="29">
        <f t="shared" si="3"/>
        <v>0</v>
      </c>
      <c r="M248" s="28">
        <f>IFERROR(VLOOKUP($B248,Surp5!$A$1:$B$161,2,0),0)</f>
        <v>0</v>
      </c>
      <c r="N248" s="29">
        <f t="shared" si="4"/>
        <v>0</v>
      </c>
      <c r="O248" s="28">
        <f>IFERROR(VLOOKUP($B248,Surp6!$A$1:$B$161,2,0),0)</f>
        <v>0</v>
      </c>
      <c r="P248" s="29">
        <f t="shared" si="6"/>
        <v>0</v>
      </c>
      <c r="Q248" s="28">
        <f>IFERROR(VLOOKUP($B248,Surp7!$A$1:$B$161,2,0),0)</f>
        <v>0</v>
      </c>
      <c r="R248" s="29">
        <f t="shared" si="8"/>
        <v>0</v>
      </c>
      <c r="S248" s="28">
        <f>IFERROR(VLOOKUP($B248,Surp8!$A$1:$B$161,2,0),0)</f>
        <v>0</v>
      </c>
      <c r="T248" s="29">
        <f t="shared" si="7"/>
        <v>0</v>
      </c>
      <c r="U248" s="29">
        <f>IFERROR(VLOOKUP(E248,Surp1!$B$1:$C$161,2,0),0)</f>
        <v>0</v>
      </c>
      <c r="V248" s="29">
        <f>IFERROR(VLOOKUP(G248,Surp2!$B$1:$C$161,2,0),0)</f>
        <v>0</v>
      </c>
      <c r="W248" s="29">
        <f>IFERROR(VLOOKUP(I248,Surp3!$B$1:$C$161,2,0),0)</f>
        <v>0</v>
      </c>
      <c r="X248" s="29">
        <f>IFERROR(VLOOKUP(K248,Surp4!$B$1:$C$161,2,0),0)</f>
        <v>0</v>
      </c>
      <c r="Y248" s="29">
        <f>IFERROR(VLOOKUP(M248,Surp5!$B$1:$C$161,2,0),0)</f>
        <v>0</v>
      </c>
      <c r="Z248" s="29">
        <f>IFERROR(VLOOKUP(O248,Surp6!$B$1:$C$161,2,0),0)</f>
        <v>0</v>
      </c>
      <c r="AA248" s="29">
        <f>IFERROR(VLOOKUP(Q248,Surp7!$B$1:$C$161,2,0),0)</f>
        <v>0</v>
      </c>
      <c r="AB248" s="29">
        <f>IFERROR(VLOOKUP(S248,Surp8!$B$1:$C$161,2,0),0)</f>
        <v>0</v>
      </c>
    </row>
    <row r="249">
      <c r="A249" s="7">
        <v>248.0</v>
      </c>
      <c r="B249" s="55"/>
      <c r="C249" s="26">
        <f t="shared" si="1"/>
        <v>0</v>
      </c>
      <c r="D249" s="27"/>
      <c r="E249" s="28">
        <f>IFERROR(VLOOKUP($B249,Surp1!$A$1:$B$161,2,0),0)</f>
        <v>0</v>
      </c>
      <c r="F249" s="29">
        <f>IFERROR(VLOOKUP(E249,Surp1!$B$1:$C$161,2,0),0)</f>
        <v>0</v>
      </c>
      <c r="G249" s="28">
        <f>IFERROR(VLOOKUP($B249,Surp2!$A$1:$B$161,2,0),0)</f>
        <v>0</v>
      </c>
      <c r="H249" s="29">
        <f t="shared" si="5"/>
        <v>0</v>
      </c>
      <c r="I249" s="28">
        <f>IFERROR(VLOOKUP($B249,Surp3!$A$1:$B$161,2,0),0)</f>
        <v>0</v>
      </c>
      <c r="J249" s="29">
        <f t="shared" si="2"/>
        <v>0</v>
      </c>
      <c r="K249" s="28">
        <f>IFERROR(VLOOKUP($B249,Surp4!$A$1:$B$161,2,0),0)</f>
        <v>0</v>
      </c>
      <c r="L249" s="29">
        <f t="shared" si="3"/>
        <v>0</v>
      </c>
      <c r="M249" s="28">
        <f>IFERROR(VLOOKUP($B249,Surp5!$A$1:$B$161,2,0),0)</f>
        <v>0</v>
      </c>
      <c r="N249" s="29">
        <f t="shared" si="4"/>
        <v>0</v>
      </c>
      <c r="O249" s="28">
        <f>IFERROR(VLOOKUP($B249,Surp6!$A$1:$B$161,2,0),0)</f>
        <v>0</v>
      </c>
      <c r="P249" s="29">
        <f t="shared" si="6"/>
        <v>0</v>
      </c>
      <c r="Q249" s="28">
        <f>IFERROR(VLOOKUP($B249,Surp7!$A$1:$B$161,2,0),0)</f>
        <v>0</v>
      </c>
      <c r="R249" s="29">
        <f t="shared" si="8"/>
        <v>0</v>
      </c>
      <c r="S249" s="28">
        <f>IFERROR(VLOOKUP($B249,Surp8!$A$1:$B$161,2,0),0)</f>
        <v>0</v>
      </c>
      <c r="T249" s="29">
        <f t="shared" si="7"/>
        <v>0</v>
      </c>
      <c r="U249" s="29">
        <f>IFERROR(VLOOKUP(E249,Surp1!$B$1:$C$161,2,0),0)</f>
        <v>0</v>
      </c>
      <c r="V249" s="29">
        <f>IFERROR(VLOOKUP(G249,Surp2!$B$1:$C$161,2,0),0)</f>
        <v>0</v>
      </c>
      <c r="W249" s="29">
        <f>IFERROR(VLOOKUP(I249,Surp3!$B$1:$C$161,2,0),0)</f>
        <v>0</v>
      </c>
      <c r="X249" s="29">
        <f>IFERROR(VLOOKUP(K249,Surp4!$B$1:$C$161,2,0),0)</f>
        <v>0</v>
      </c>
      <c r="Y249" s="29">
        <f>IFERROR(VLOOKUP(M249,Surp5!$B$1:$C$161,2,0),0)</f>
        <v>0</v>
      </c>
      <c r="Z249" s="29">
        <f>IFERROR(VLOOKUP(O249,Surp6!$B$1:$C$161,2,0),0)</f>
        <v>0</v>
      </c>
      <c r="AA249" s="29">
        <f>IFERROR(VLOOKUP(Q249,Surp7!$B$1:$C$161,2,0),0)</f>
        <v>0</v>
      </c>
      <c r="AB249" s="29">
        <f>IFERROR(VLOOKUP(S249,Surp8!$B$1:$C$161,2,0),0)</f>
        <v>0</v>
      </c>
    </row>
    <row r="250">
      <c r="A250" s="7">
        <v>249.0</v>
      </c>
      <c r="B250" s="55"/>
      <c r="C250" s="26">
        <f t="shared" si="1"/>
        <v>0</v>
      </c>
      <c r="D250" s="27"/>
      <c r="E250" s="28">
        <f>IFERROR(VLOOKUP($B250,Surp1!$A$1:$B$161,2,0),0)</f>
        <v>0</v>
      </c>
      <c r="F250" s="29">
        <f>IFERROR(VLOOKUP(E250,Surp1!$B$1:$C$161,2,0),0)</f>
        <v>0</v>
      </c>
      <c r="G250" s="28">
        <f>IFERROR(VLOOKUP($B250,Surp2!$A$1:$B$161,2,0),0)</f>
        <v>0</v>
      </c>
      <c r="H250" s="29">
        <f t="shared" si="5"/>
        <v>0</v>
      </c>
      <c r="I250" s="28">
        <f>IFERROR(VLOOKUP($B250,Surp3!$A$1:$B$161,2,0),0)</f>
        <v>0</v>
      </c>
      <c r="J250" s="29">
        <f t="shared" si="2"/>
        <v>0</v>
      </c>
      <c r="K250" s="28">
        <f>IFERROR(VLOOKUP($B250,Surp4!$A$1:$B$161,2,0),0)</f>
        <v>0</v>
      </c>
      <c r="L250" s="29">
        <f t="shared" si="3"/>
        <v>0</v>
      </c>
      <c r="M250" s="28">
        <f>IFERROR(VLOOKUP($B250,Surp5!$A$1:$B$161,2,0),0)</f>
        <v>0</v>
      </c>
      <c r="N250" s="29">
        <f t="shared" si="4"/>
        <v>0</v>
      </c>
      <c r="O250" s="28">
        <f>IFERROR(VLOOKUP($B250,Surp6!$A$1:$B$161,2,0),0)</f>
        <v>0</v>
      </c>
      <c r="P250" s="29">
        <f t="shared" si="6"/>
        <v>0</v>
      </c>
      <c r="Q250" s="28">
        <f>IFERROR(VLOOKUP($B250,Surp7!$A$1:$B$161,2,0),0)</f>
        <v>0</v>
      </c>
      <c r="R250" s="29">
        <f t="shared" si="8"/>
        <v>0</v>
      </c>
      <c r="S250" s="28">
        <f>IFERROR(VLOOKUP($B250,Surp8!$A$1:$B$161,2,0),0)</f>
        <v>0</v>
      </c>
      <c r="T250" s="29">
        <f t="shared" si="7"/>
        <v>0</v>
      </c>
      <c r="U250" s="29">
        <f>IFERROR(VLOOKUP(E250,Surp1!$B$1:$C$161,2,0),0)</f>
        <v>0</v>
      </c>
      <c r="V250" s="29">
        <f>IFERROR(VLOOKUP(G250,Surp2!$B$1:$C$161,2,0),0)</f>
        <v>0</v>
      </c>
      <c r="W250" s="29">
        <f>IFERROR(VLOOKUP(I250,Surp3!$B$1:$C$161,2,0),0)</f>
        <v>0</v>
      </c>
      <c r="X250" s="29">
        <f>IFERROR(VLOOKUP(K250,Surp4!$B$1:$C$161,2,0),0)</f>
        <v>0</v>
      </c>
      <c r="Y250" s="29">
        <f>IFERROR(VLOOKUP(M250,Surp5!$B$1:$C$161,2,0),0)</f>
        <v>0</v>
      </c>
      <c r="Z250" s="29">
        <f>IFERROR(VLOOKUP(O250,Surp6!$B$1:$C$161,2,0),0)</f>
        <v>0</v>
      </c>
      <c r="AA250" s="29">
        <f>IFERROR(VLOOKUP(Q250,Surp7!$B$1:$C$161,2,0),0)</f>
        <v>0</v>
      </c>
      <c r="AB250" s="29">
        <f>IFERROR(VLOOKUP(S250,Surp8!$B$1:$C$161,2,0),0)</f>
        <v>0</v>
      </c>
    </row>
    <row r="251">
      <c r="A251" s="7">
        <v>250.0</v>
      </c>
      <c r="B251" s="55"/>
      <c r="C251" s="26">
        <f t="shared" si="1"/>
        <v>0</v>
      </c>
      <c r="D251" s="27"/>
      <c r="E251" s="28">
        <f>IFERROR(VLOOKUP($B251,Surp1!$A$1:$B$161,2,0),0)</f>
        <v>0</v>
      </c>
      <c r="F251" s="29">
        <f>IFERROR(VLOOKUP(E251,Surp1!$B$1:$C$161,2,0),0)</f>
        <v>0</v>
      </c>
      <c r="G251" s="28">
        <f>IFERROR(VLOOKUP($B251,Surp2!$A$1:$B$161,2,0),0)</f>
        <v>0</v>
      </c>
      <c r="H251" s="29">
        <f t="shared" si="5"/>
        <v>0</v>
      </c>
      <c r="I251" s="28">
        <f>IFERROR(VLOOKUP($B251,Surp3!$A$1:$B$161,2,0),0)</f>
        <v>0</v>
      </c>
      <c r="J251" s="29">
        <f t="shared" si="2"/>
        <v>0</v>
      </c>
      <c r="K251" s="28">
        <f>IFERROR(VLOOKUP($B251,Surp4!$A$1:$B$161,2,0),0)</f>
        <v>0</v>
      </c>
      <c r="L251" s="29">
        <f t="shared" si="3"/>
        <v>0</v>
      </c>
      <c r="M251" s="28">
        <f>IFERROR(VLOOKUP($B251,Surp5!$A$1:$B$161,2,0),0)</f>
        <v>0</v>
      </c>
      <c r="N251" s="29">
        <f t="shared" si="4"/>
        <v>0</v>
      </c>
      <c r="O251" s="28">
        <f>IFERROR(VLOOKUP($B251,Surp6!$A$1:$B$161,2,0),0)</f>
        <v>0</v>
      </c>
      <c r="P251" s="29">
        <f t="shared" si="6"/>
        <v>0</v>
      </c>
      <c r="Q251" s="28">
        <f>IFERROR(VLOOKUP($B251,Surp7!$A$1:$B$161,2,0),0)</f>
        <v>0</v>
      </c>
      <c r="R251" s="29">
        <f t="shared" si="8"/>
        <v>0</v>
      </c>
      <c r="S251" s="28">
        <f>IFERROR(VLOOKUP($B251,Surp8!$A$1:$B$161,2,0),0)</f>
        <v>0</v>
      </c>
      <c r="T251" s="29">
        <f t="shared" si="7"/>
        <v>0</v>
      </c>
      <c r="U251" s="29">
        <f>IFERROR(VLOOKUP(E251,Surp1!$B$1:$C$161,2,0),0)</f>
        <v>0</v>
      </c>
      <c r="V251" s="29">
        <f>IFERROR(VLOOKUP(G251,Surp2!$B$1:$C$161,2,0),0)</f>
        <v>0</v>
      </c>
      <c r="W251" s="29">
        <f>IFERROR(VLOOKUP(I251,Surp3!$B$1:$C$161,2,0),0)</f>
        <v>0</v>
      </c>
      <c r="X251" s="29">
        <f>IFERROR(VLOOKUP(K251,Surp4!$B$1:$C$161,2,0),0)</f>
        <v>0</v>
      </c>
      <c r="Y251" s="29">
        <f>IFERROR(VLOOKUP(M251,Surp5!$B$1:$C$161,2,0),0)</f>
        <v>0</v>
      </c>
      <c r="Z251" s="29">
        <f>IFERROR(VLOOKUP(O251,Surp6!$B$1:$C$161,2,0),0)</f>
        <v>0</v>
      </c>
      <c r="AA251" s="29">
        <f>IFERROR(VLOOKUP(Q251,Surp7!$B$1:$C$161,2,0),0)</f>
        <v>0</v>
      </c>
      <c r="AB251" s="29">
        <f>IFERROR(VLOOKUP(S251,Surp8!$B$1:$C$161,2,0),0)</f>
        <v>0</v>
      </c>
    </row>
    <row r="252">
      <c r="A252" s="76"/>
      <c r="B252" s="121"/>
      <c r="C252" s="77"/>
      <c r="D252" s="77"/>
      <c r="E252" s="77"/>
      <c r="F252" s="78"/>
      <c r="G252" s="77"/>
      <c r="H252" s="78"/>
      <c r="I252" s="77"/>
      <c r="J252" s="78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>
      <c r="A253" s="76"/>
      <c r="B253" s="121"/>
      <c r="C253" s="77"/>
      <c r="D253" s="77"/>
      <c r="E253" s="77"/>
      <c r="F253" s="78"/>
      <c r="G253" s="77"/>
      <c r="H253" s="78"/>
      <c r="I253" s="77"/>
      <c r="J253" s="78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>
      <c r="A254" s="76"/>
      <c r="B254" s="121"/>
      <c r="C254" s="77"/>
      <c r="D254" s="77"/>
      <c r="E254" s="77"/>
      <c r="F254" s="78"/>
      <c r="G254" s="77"/>
      <c r="H254" s="78"/>
      <c r="I254" s="77"/>
      <c r="J254" s="78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>
      <c r="A255" s="76"/>
      <c r="B255" s="121"/>
      <c r="C255" s="77"/>
      <c r="D255" s="77"/>
      <c r="E255" s="77"/>
      <c r="F255" s="78"/>
      <c r="G255" s="77"/>
      <c r="H255" s="78"/>
      <c r="I255" s="77"/>
      <c r="J255" s="78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>
      <c r="A256" s="76"/>
      <c r="B256" s="121"/>
      <c r="C256" s="77"/>
      <c r="D256" s="77"/>
      <c r="E256" s="77"/>
      <c r="F256" s="78"/>
      <c r="G256" s="77"/>
      <c r="H256" s="78"/>
      <c r="I256" s="77"/>
      <c r="J256" s="78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>
      <c r="A257" s="76"/>
      <c r="B257" s="121"/>
      <c r="C257" s="77"/>
      <c r="D257" s="77"/>
      <c r="E257" s="77"/>
      <c r="F257" s="78"/>
      <c r="G257" s="77"/>
      <c r="H257" s="78"/>
      <c r="I257" s="77"/>
      <c r="J257" s="78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>
      <c r="A258" s="76"/>
      <c r="B258" s="121"/>
      <c r="C258" s="77"/>
      <c r="D258" s="77"/>
      <c r="E258" s="77"/>
      <c r="F258" s="78"/>
      <c r="G258" s="77"/>
      <c r="H258" s="78"/>
      <c r="I258" s="77"/>
      <c r="J258" s="78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>
      <c r="A259" s="76"/>
      <c r="B259" s="121"/>
      <c r="C259" s="77"/>
      <c r="D259" s="77"/>
      <c r="E259" s="77"/>
      <c r="F259" s="78"/>
      <c r="G259" s="77"/>
      <c r="H259" s="78"/>
      <c r="I259" s="77"/>
      <c r="J259" s="78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>
      <c r="A260" s="76"/>
      <c r="B260" s="121"/>
      <c r="C260" s="77"/>
      <c r="D260" s="77"/>
      <c r="E260" s="77"/>
      <c r="F260" s="78"/>
      <c r="G260" s="77"/>
      <c r="H260" s="78"/>
      <c r="I260" s="77"/>
      <c r="J260" s="78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>
      <c r="A261" s="76"/>
      <c r="B261" s="121"/>
      <c r="C261" s="77"/>
      <c r="D261" s="77"/>
      <c r="E261" s="77"/>
      <c r="F261" s="78"/>
      <c r="G261" s="77"/>
      <c r="H261" s="78"/>
      <c r="I261" s="77"/>
      <c r="J261" s="78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>
      <c r="A262" s="76"/>
      <c r="B262" s="121"/>
      <c r="C262" s="77"/>
      <c r="D262" s="77"/>
      <c r="E262" s="77"/>
      <c r="F262" s="78"/>
      <c r="G262" s="77"/>
      <c r="H262" s="78"/>
      <c r="I262" s="77"/>
      <c r="J262" s="78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>
      <c r="A263" s="76"/>
      <c r="B263" s="121"/>
      <c r="C263" s="77"/>
      <c r="D263" s="77"/>
      <c r="E263" s="77"/>
      <c r="F263" s="78"/>
      <c r="G263" s="77"/>
      <c r="H263" s="78"/>
      <c r="I263" s="77"/>
      <c r="J263" s="78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>
      <c r="A264" s="76"/>
      <c r="B264" s="121"/>
      <c r="C264" s="77"/>
      <c r="D264" s="77"/>
      <c r="E264" s="77"/>
      <c r="F264" s="78"/>
      <c r="G264" s="77"/>
      <c r="H264" s="78"/>
      <c r="I264" s="77"/>
      <c r="J264" s="78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>
      <c r="A265" s="76"/>
      <c r="B265" s="121"/>
      <c r="C265" s="77"/>
      <c r="D265" s="77"/>
      <c r="E265" s="77"/>
      <c r="F265" s="78"/>
      <c r="G265" s="77"/>
      <c r="H265" s="78"/>
      <c r="I265" s="77"/>
      <c r="J265" s="78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>
      <c r="A266" s="76"/>
      <c r="B266" s="121"/>
      <c r="C266" s="77"/>
      <c r="D266" s="77"/>
      <c r="E266" s="77"/>
      <c r="F266" s="78"/>
      <c r="G266" s="77"/>
      <c r="H266" s="78"/>
      <c r="I266" s="77"/>
      <c r="J266" s="78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>
      <c r="A267" s="76"/>
      <c r="B267" s="121"/>
      <c r="C267" s="77"/>
      <c r="D267" s="77"/>
      <c r="E267" s="77"/>
      <c r="F267" s="78"/>
      <c r="G267" s="77"/>
      <c r="H267" s="78"/>
      <c r="I267" s="77"/>
      <c r="J267" s="78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>
      <c r="A268" s="76"/>
      <c r="B268" s="121"/>
      <c r="C268" s="77"/>
      <c r="D268" s="77"/>
      <c r="E268" s="77"/>
      <c r="F268" s="78"/>
      <c r="G268" s="77"/>
      <c r="H268" s="78"/>
      <c r="I268" s="77"/>
      <c r="J268" s="78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>
      <c r="A269" s="76"/>
      <c r="B269" s="121"/>
      <c r="C269" s="77"/>
      <c r="D269" s="77"/>
      <c r="E269" s="77"/>
      <c r="F269" s="78"/>
      <c r="G269" s="77"/>
      <c r="H269" s="78"/>
      <c r="I269" s="77"/>
      <c r="J269" s="78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>
      <c r="A270" s="76"/>
      <c r="B270" s="121"/>
      <c r="C270" s="77"/>
      <c r="D270" s="77"/>
      <c r="E270" s="77"/>
      <c r="F270" s="78"/>
      <c r="G270" s="77"/>
      <c r="H270" s="78"/>
      <c r="I270" s="77"/>
      <c r="J270" s="78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>
      <c r="A271" s="76"/>
      <c r="B271" s="121"/>
      <c r="C271" s="77"/>
      <c r="D271" s="77"/>
      <c r="E271" s="77"/>
      <c r="F271" s="78"/>
      <c r="G271" s="77"/>
      <c r="H271" s="78"/>
      <c r="I271" s="77"/>
      <c r="J271" s="78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>
      <c r="A272" s="76"/>
      <c r="B272" s="121"/>
      <c r="C272" s="77"/>
      <c r="D272" s="77"/>
      <c r="E272" s="77"/>
      <c r="F272" s="78"/>
      <c r="G272" s="77"/>
      <c r="H272" s="78"/>
      <c r="I272" s="77"/>
      <c r="J272" s="78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>
      <c r="A273" s="76"/>
      <c r="B273" s="121"/>
      <c r="C273" s="77"/>
      <c r="D273" s="77"/>
      <c r="E273" s="77"/>
      <c r="F273" s="78"/>
      <c r="G273" s="77"/>
      <c r="H273" s="78"/>
      <c r="I273" s="77"/>
      <c r="J273" s="78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>
      <c r="A274" s="76"/>
      <c r="B274" s="121"/>
      <c r="C274" s="77"/>
      <c r="D274" s="77"/>
      <c r="E274" s="77"/>
      <c r="F274" s="78"/>
      <c r="G274" s="77"/>
      <c r="H274" s="78"/>
      <c r="I274" s="77"/>
      <c r="J274" s="78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>
      <c r="A275" s="76"/>
      <c r="B275" s="121"/>
      <c r="C275" s="77"/>
      <c r="D275" s="77"/>
      <c r="E275" s="77"/>
      <c r="F275" s="78"/>
      <c r="G275" s="77"/>
      <c r="H275" s="78"/>
      <c r="I275" s="77"/>
      <c r="J275" s="78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>
      <c r="A276" s="76"/>
      <c r="B276" s="121"/>
      <c r="C276" s="77"/>
      <c r="D276" s="77"/>
      <c r="E276" s="77"/>
      <c r="F276" s="78"/>
      <c r="G276" s="77"/>
      <c r="H276" s="78"/>
      <c r="I276" s="77"/>
      <c r="J276" s="78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>
      <c r="A277" s="76"/>
      <c r="B277" s="121"/>
      <c r="C277" s="77"/>
      <c r="D277" s="77"/>
      <c r="E277" s="77"/>
      <c r="F277" s="78"/>
      <c r="G277" s="77"/>
      <c r="H277" s="78"/>
      <c r="I277" s="77"/>
      <c r="J277" s="78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>
      <c r="A278" s="76"/>
      <c r="B278" s="121"/>
      <c r="C278" s="77"/>
      <c r="D278" s="77"/>
      <c r="E278" s="77"/>
      <c r="F278" s="78"/>
      <c r="G278" s="77"/>
      <c r="H278" s="78"/>
      <c r="I278" s="77"/>
      <c r="J278" s="78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>
      <c r="A279" s="76"/>
      <c r="B279" s="121"/>
      <c r="C279" s="77"/>
      <c r="D279" s="77"/>
      <c r="E279" s="77"/>
      <c r="F279" s="78"/>
      <c r="G279" s="77"/>
      <c r="H279" s="78"/>
      <c r="I279" s="77"/>
      <c r="J279" s="78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>
      <c r="A280" s="76"/>
      <c r="B280" s="121"/>
      <c r="C280" s="77"/>
      <c r="D280" s="77"/>
      <c r="E280" s="77"/>
      <c r="F280" s="78"/>
      <c r="G280" s="77"/>
      <c r="H280" s="78"/>
      <c r="I280" s="77"/>
      <c r="J280" s="78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>
      <c r="A281" s="76"/>
      <c r="B281" s="121"/>
      <c r="C281" s="77"/>
      <c r="D281" s="77"/>
      <c r="E281" s="77"/>
      <c r="F281" s="78"/>
      <c r="G281" s="77"/>
      <c r="H281" s="78"/>
      <c r="I281" s="77"/>
      <c r="J281" s="78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>
      <c r="A282" s="76"/>
      <c r="B282" s="121"/>
      <c r="C282" s="77"/>
      <c r="D282" s="77"/>
      <c r="E282" s="77"/>
      <c r="F282" s="78"/>
      <c r="G282" s="77"/>
      <c r="H282" s="78"/>
      <c r="I282" s="77"/>
      <c r="J282" s="78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>
      <c r="A283" s="76"/>
      <c r="B283" s="121"/>
      <c r="C283" s="77"/>
      <c r="D283" s="77"/>
      <c r="E283" s="77"/>
      <c r="F283" s="78"/>
      <c r="G283" s="77"/>
      <c r="H283" s="78"/>
      <c r="I283" s="77"/>
      <c r="J283" s="78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>
      <c r="A284" s="76"/>
      <c r="B284" s="121"/>
      <c r="C284" s="77"/>
      <c r="D284" s="77"/>
      <c r="E284" s="77"/>
      <c r="F284" s="78"/>
      <c r="G284" s="77"/>
      <c r="H284" s="78"/>
      <c r="I284" s="77"/>
      <c r="J284" s="78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>
      <c r="A285" s="76"/>
      <c r="B285" s="121"/>
      <c r="C285" s="77"/>
      <c r="D285" s="77"/>
      <c r="E285" s="77"/>
      <c r="F285" s="78"/>
      <c r="G285" s="77"/>
      <c r="H285" s="78"/>
      <c r="I285" s="77"/>
      <c r="J285" s="78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>
      <c r="A286" s="76"/>
      <c r="B286" s="121"/>
      <c r="C286" s="77"/>
      <c r="D286" s="77"/>
      <c r="E286" s="77"/>
      <c r="F286" s="78"/>
      <c r="G286" s="77"/>
      <c r="H286" s="78"/>
      <c r="I286" s="77"/>
      <c r="J286" s="78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>
      <c r="A287" s="76"/>
      <c r="B287" s="121"/>
      <c r="C287" s="77"/>
      <c r="D287" s="77"/>
      <c r="E287" s="77"/>
      <c r="F287" s="78"/>
      <c r="G287" s="77"/>
      <c r="H287" s="78"/>
      <c r="I287" s="77"/>
      <c r="J287" s="78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>
      <c r="A288" s="76"/>
      <c r="B288" s="121"/>
      <c r="C288" s="77"/>
      <c r="D288" s="77"/>
      <c r="E288" s="77"/>
      <c r="F288" s="78"/>
      <c r="G288" s="77"/>
      <c r="H288" s="78"/>
      <c r="I288" s="77"/>
      <c r="J288" s="78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>
      <c r="A289" s="76"/>
      <c r="B289" s="121"/>
      <c r="C289" s="77"/>
      <c r="D289" s="77"/>
      <c r="E289" s="77"/>
      <c r="F289" s="78"/>
      <c r="G289" s="77"/>
      <c r="H289" s="78"/>
      <c r="I289" s="77"/>
      <c r="J289" s="78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>
      <c r="A290" s="76"/>
      <c r="B290" s="121"/>
      <c r="C290" s="77"/>
      <c r="D290" s="77"/>
      <c r="E290" s="77"/>
      <c r="F290" s="78"/>
      <c r="G290" s="77"/>
      <c r="H290" s="78"/>
      <c r="I290" s="77"/>
      <c r="J290" s="78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>
      <c r="A291" s="76"/>
      <c r="B291" s="121"/>
      <c r="C291" s="77"/>
      <c r="D291" s="77"/>
      <c r="E291" s="77"/>
      <c r="F291" s="78"/>
      <c r="G291" s="77"/>
      <c r="H291" s="78"/>
      <c r="I291" s="77"/>
      <c r="J291" s="78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>
      <c r="A292" s="76"/>
      <c r="B292" s="121"/>
      <c r="C292" s="77"/>
      <c r="D292" s="77"/>
      <c r="E292" s="77"/>
      <c r="F292" s="78"/>
      <c r="G292" s="77"/>
      <c r="H292" s="78"/>
      <c r="I292" s="77"/>
      <c r="J292" s="78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>
      <c r="A293" s="76"/>
      <c r="B293" s="121"/>
      <c r="C293" s="77"/>
      <c r="D293" s="77"/>
      <c r="E293" s="77"/>
      <c r="F293" s="78"/>
      <c r="G293" s="77"/>
      <c r="H293" s="78"/>
      <c r="I293" s="77"/>
      <c r="J293" s="78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>
      <c r="A294" s="76"/>
      <c r="B294" s="121"/>
      <c r="C294" s="77"/>
      <c r="D294" s="77"/>
      <c r="E294" s="77"/>
      <c r="F294" s="78"/>
      <c r="G294" s="77"/>
      <c r="H294" s="78"/>
      <c r="I294" s="77"/>
      <c r="J294" s="78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>
      <c r="A295" s="76"/>
      <c r="B295" s="121"/>
      <c r="C295" s="77"/>
      <c r="D295" s="77"/>
      <c r="E295" s="77"/>
      <c r="F295" s="78"/>
      <c r="G295" s="77"/>
      <c r="H295" s="78"/>
      <c r="I295" s="77"/>
      <c r="J295" s="78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>
      <c r="A296" s="76"/>
      <c r="B296" s="121"/>
      <c r="C296" s="77"/>
      <c r="D296" s="77"/>
      <c r="E296" s="77"/>
      <c r="F296" s="78"/>
      <c r="G296" s="77"/>
      <c r="H296" s="78"/>
      <c r="I296" s="77"/>
      <c r="J296" s="78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>
      <c r="A297" s="76"/>
      <c r="B297" s="121"/>
      <c r="C297" s="77"/>
      <c r="D297" s="77"/>
      <c r="E297" s="77"/>
      <c r="F297" s="78"/>
      <c r="G297" s="77"/>
      <c r="H297" s="78"/>
      <c r="I297" s="77"/>
      <c r="J297" s="78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>
      <c r="A298" s="76"/>
      <c r="B298" s="121"/>
      <c r="C298" s="77"/>
      <c r="D298" s="77"/>
      <c r="E298" s="77"/>
      <c r="F298" s="78"/>
      <c r="G298" s="77"/>
      <c r="H298" s="78"/>
      <c r="I298" s="77"/>
      <c r="J298" s="78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>
      <c r="A299" s="76"/>
      <c r="B299" s="121"/>
      <c r="C299" s="77"/>
      <c r="D299" s="77"/>
      <c r="E299" s="77"/>
      <c r="F299" s="78"/>
      <c r="G299" s="77"/>
      <c r="H299" s="78"/>
      <c r="I299" s="77"/>
      <c r="J299" s="78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>
      <c r="A300" s="76"/>
      <c r="B300" s="121"/>
      <c r="C300" s="77"/>
      <c r="D300" s="77"/>
      <c r="E300" s="77"/>
      <c r="F300" s="78"/>
      <c r="G300" s="77"/>
      <c r="H300" s="78"/>
      <c r="I300" s="77"/>
      <c r="J300" s="78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>
      <c r="A301" s="76"/>
      <c r="B301" s="121"/>
      <c r="C301" s="77"/>
      <c r="D301" s="77"/>
      <c r="E301" s="77"/>
      <c r="F301" s="78"/>
      <c r="G301" s="77"/>
      <c r="H301" s="78"/>
      <c r="I301" s="77"/>
      <c r="J301" s="78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>
      <c r="A302" s="76"/>
      <c r="B302" s="121"/>
      <c r="C302" s="77"/>
      <c r="D302" s="77"/>
      <c r="E302" s="77"/>
      <c r="F302" s="78"/>
      <c r="G302" s="77"/>
      <c r="H302" s="78"/>
      <c r="I302" s="77"/>
      <c r="J302" s="78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>
      <c r="A303" s="76"/>
      <c r="B303" s="121"/>
      <c r="C303" s="77"/>
      <c r="D303" s="77"/>
      <c r="E303" s="77"/>
      <c r="F303" s="78"/>
      <c r="G303" s="77"/>
      <c r="H303" s="78"/>
      <c r="I303" s="77"/>
      <c r="J303" s="78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>
      <c r="A304" s="76"/>
      <c r="B304" s="121"/>
      <c r="C304" s="77"/>
      <c r="D304" s="77"/>
      <c r="E304" s="77"/>
      <c r="F304" s="78"/>
      <c r="G304" s="77"/>
      <c r="H304" s="78"/>
      <c r="I304" s="77"/>
      <c r="J304" s="78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>
      <c r="A305" s="76"/>
      <c r="B305" s="121"/>
      <c r="C305" s="77"/>
      <c r="D305" s="77"/>
      <c r="E305" s="77"/>
      <c r="F305" s="78"/>
      <c r="G305" s="77"/>
      <c r="H305" s="78"/>
      <c r="I305" s="77"/>
      <c r="J305" s="78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>
      <c r="A306" s="76"/>
      <c r="B306" s="121"/>
      <c r="C306" s="77"/>
      <c r="D306" s="77"/>
      <c r="E306" s="77"/>
      <c r="F306" s="78"/>
      <c r="G306" s="77"/>
      <c r="H306" s="78"/>
      <c r="I306" s="77"/>
      <c r="J306" s="78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>
      <c r="A307" s="76"/>
      <c r="B307" s="121"/>
      <c r="C307" s="77"/>
      <c r="D307" s="77"/>
      <c r="E307" s="77"/>
      <c r="F307" s="78"/>
      <c r="G307" s="77"/>
      <c r="H307" s="78"/>
      <c r="I307" s="77"/>
      <c r="J307" s="78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>
      <c r="A308" s="76"/>
      <c r="B308" s="121"/>
      <c r="C308" s="77"/>
      <c r="D308" s="77"/>
      <c r="E308" s="77"/>
      <c r="F308" s="78"/>
      <c r="G308" s="77"/>
      <c r="H308" s="78"/>
      <c r="I308" s="77"/>
      <c r="J308" s="78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>
      <c r="A309" s="76"/>
      <c r="B309" s="121"/>
      <c r="C309" s="77"/>
      <c r="D309" s="77"/>
      <c r="E309" s="77"/>
      <c r="F309" s="78"/>
      <c r="G309" s="77"/>
      <c r="H309" s="78"/>
      <c r="I309" s="77"/>
      <c r="J309" s="78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>
      <c r="A310" s="76"/>
      <c r="B310" s="121"/>
      <c r="C310" s="77"/>
      <c r="D310" s="77"/>
      <c r="E310" s="77"/>
      <c r="F310" s="78"/>
      <c r="G310" s="77"/>
      <c r="H310" s="78"/>
      <c r="I310" s="77"/>
      <c r="J310" s="78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>
      <c r="A311" s="76"/>
      <c r="B311" s="121"/>
      <c r="C311" s="77"/>
      <c r="D311" s="77"/>
      <c r="E311" s="77"/>
      <c r="F311" s="78"/>
      <c r="G311" s="77"/>
      <c r="H311" s="78"/>
      <c r="I311" s="77"/>
      <c r="J311" s="78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>
      <c r="A312" s="76"/>
      <c r="B312" s="121"/>
      <c r="C312" s="77"/>
      <c r="D312" s="77"/>
      <c r="E312" s="77"/>
      <c r="F312" s="78"/>
      <c r="G312" s="77"/>
      <c r="H312" s="78"/>
      <c r="I312" s="77"/>
      <c r="J312" s="78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>
      <c r="A313" s="76"/>
      <c r="B313" s="121"/>
      <c r="C313" s="77"/>
      <c r="D313" s="77"/>
      <c r="E313" s="77"/>
      <c r="F313" s="78"/>
      <c r="G313" s="77"/>
      <c r="H313" s="78"/>
      <c r="I313" s="77"/>
      <c r="J313" s="78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>
      <c r="A314" s="76"/>
      <c r="B314" s="121"/>
      <c r="C314" s="77"/>
      <c r="D314" s="77"/>
      <c r="E314" s="77"/>
      <c r="F314" s="78"/>
      <c r="G314" s="77"/>
      <c r="H314" s="78"/>
      <c r="I314" s="77"/>
      <c r="J314" s="78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>
      <c r="A315" s="76"/>
      <c r="B315" s="121"/>
      <c r="C315" s="77"/>
      <c r="D315" s="77"/>
      <c r="E315" s="77"/>
      <c r="F315" s="78"/>
      <c r="G315" s="77"/>
      <c r="H315" s="78"/>
      <c r="I315" s="77"/>
      <c r="J315" s="78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>
      <c r="A316" s="76"/>
      <c r="B316" s="121"/>
      <c r="C316" s="77"/>
      <c r="D316" s="77"/>
      <c r="E316" s="77"/>
      <c r="F316" s="78"/>
      <c r="G316" s="77"/>
      <c r="H316" s="78"/>
      <c r="I316" s="77"/>
      <c r="J316" s="78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>
      <c r="A317" s="76"/>
      <c r="B317" s="121"/>
      <c r="C317" s="77"/>
      <c r="D317" s="77"/>
      <c r="E317" s="77"/>
      <c r="F317" s="78"/>
      <c r="G317" s="77"/>
      <c r="H317" s="78"/>
      <c r="I317" s="77"/>
      <c r="J317" s="78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>
      <c r="A318" s="76"/>
      <c r="B318" s="121"/>
      <c r="C318" s="77"/>
      <c r="D318" s="77"/>
      <c r="E318" s="77"/>
      <c r="F318" s="78"/>
      <c r="G318" s="77"/>
      <c r="H318" s="78"/>
      <c r="I318" s="77"/>
      <c r="J318" s="78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>
      <c r="A319" s="76"/>
      <c r="B319" s="121"/>
      <c r="C319" s="77"/>
      <c r="D319" s="77"/>
      <c r="E319" s="77"/>
      <c r="F319" s="78"/>
      <c r="G319" s="77"/>
      <c r="H319" s="78"/>
      <c r="I319" s="77"/>
      <c r="J319" s="78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>
      <c r="A320" s="76"/>
      <c r="B320" s="121"/>
      <c r="C320" s="77"/>
      <c r="D320" s="77"/>
      <c r="E320" s="77"/>
      <c r="F320" s="78"/>
      <c r="G320" s="77"/>
      <c r="H320" s="78"/>
      <c r="I320" s="77"/>
      <c r="J320" s="78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>
      <c r="A321" s="76"/>
      <c r="B321" s="121"/>
      <c r="C321" s="77"/>
      <c r="D321" s="77"/>
      <c r="E321" s="77"/>
      <c r="F321" s="78"/>
      <c r="G321" s="77"/>
      <c r="H321" s="78"/>
      <c r="I321" s="77"/>
      <c r="J321" s="78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>
      <c r="A322" s="76"/>
      <c r="B322" s="121"/>
      <c r="C322" s="77"/>
      <c r="D322" s="77"/>
      <c r="E322" s="77"/>
      <c r="F322" s="78"/>
      <c r="G322" s="77"/>
      <c r="H322" s="78"/>
      <c r="I322" s="77"/>
      <c r="J322" s="78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>
      <c r="A323" s="76"/>
      <c r="B323" s="121"/>
      <c r="C323" s="77"/>
      <c r="D323" s="77"/>
      <c r="E323" s="77"/>
      <c r="F323" s="78"/>
      <c r="G323" s="77"/>
      <c r="H323" s="78"/>
      <c r="I323" s="77"/>
      <c r="J323" s="78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>
      <c r="A324" s="76"/>
      <c r="B324" s="121"/>
      <c r="C324" s="77"/>
      <c r="D324" s="77"/>
      <c r="E324" s="77"/>
      <c r="F324" s="78"/>
      <c r="G324" s="77"/>
      <c r="H324" s="78"/>
      <c r="I324" s="77"/>
      <c r="J324" s="78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>
      <c r="A325" s="76"/>
      <c r="B325" s="121"/>
      <c r="C325" s="77"/>
      <c r="D325" s="77"/>
      <c r="E325" s="77"/>
      <c r="F325" s="78"/>
      <c r="G325" s="77"/>
      <c r="H325" s="78"/>
      <c r="I325" s="77"/>
      <c r="J325" s="78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>
      <c r="A326" s="76"/>
      <c r="B326" s="121"/>
      <c r="C326" s="77"/>
      <c r="D326" s="77"/>
      <c r="E326" s="77"/>
      <c r="F326" s="78"/>
      <c r="G326" s="77"/>
      <c r="H326" s="78"/>
      <c r="I326" s="77"/>
      <c r="J326" s="78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>
      <c r="A327" s="76"/>
      <c r="B327" s="121"/>
      <c r="C327" s="77"/>
      <c r="D327" s="77"/>
      <c r="E327" s="77"/>
      <c r="F327" s="78"/>
      <c r="G327" s="77"/>
      <c r="H327" s="78"/>
      <c r="I327" s="77"/>
      <c r="J327" s="78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>
      <c r="A328" s="76"/>
      <c r="B328" s="121"/>
      <c r="C328" s="77"/>
      <c r="D328" s="77"/>
      <c r="E328" s="77"/>
      <c r="F328" s="78"/>
      <c r="G328" s="77"/>
      <c r="H328" s="78"/>
      <c r="I328" s="77"/>
      <c r="J328" s="78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>
      <c r="A329" s="76"/>
      <c r="B329" s="121"/>
      <c r="C329" s="77"/>
      <c r="D329" s="77"/>
      <c r="E329" s="77"/>
      <c r="F329" s="78"/>
      <c r="G329" s="77"/>
      <c r="H329" s="78"/>
      <c r="I329" s="77"/>
      <c r="J329" s="78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>
      <c r="A330" s="76"/>
      <c r="B330" s="121"/>
      <c r="C330" s="77"/>
      <c r="D330" s="77"/>
      <c r="E330" s="77"/>
      <c r="F330" s="78"/>
      <c r="G330" s="77"/>
      <c r="H330" s="78"/>
      <c r="I330" s="77"/>
      <c r="J330" s="78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>
      <c r="A331" s="76"/>
      <c r="B331" s="121"/>
      <c r="C331" s="77"/>
      <c r="D331" s="77"/>
      <c r="E331" s="77"/>
      <c r="F331" s="78"/>
      <c r="G331" s="77"/>
      <c r="H331" s="78"/>
      <c r="I331" s="77"/>
      <c r="J331" s="78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>
      <c r="A332" s="76"/>
      <c r="B332" s="121"/>
      <c r="C332" s="77"/>
      <c r="D332" s="77"/>
      <c r="E332" s="77"/>
      <c r="F332" s="78"/>
      <c r="G332" s="77"/>
      <c r="H332" s="78"/>
      <c r="I332" s="77"/>
      <c r="J332" s="78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>
      <c r="A333" s="76"/>
      <c r="B333" s="121"/>
      <c r="C333" s="77"/>
      <c r="D333" s="77"/>
      <c r="E333" s="77"/>
      <c r="F333" s="78"/>
      <c r="G333" s="77"/>
      <c r="H333" s="78"/>
      <c r="I333" s="77"/>
      <c r="J333" s="78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>
      <c r="A334" s="76"/>
      <c r="B334" s="121"/>
      <c r="C334" s="77"/>
      <c r="D334" s="77"/>
      <c r="E334" s="77"/>
      <c r="F334" s="78"/>
      <c r="G334" s="77"/>
      <c r="H334" s="78"/>
      <c r="I334" s="77"/>
      <c r="J334" s="78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>
      <c r="A335" s="76"/>
      <c r="B335" s="121"/>
      <c r="C335" s="77"/>
      <c r="D335" s="77"/>
      <c r="E335" s="77"/>
      <c r="F335" s="78"/>
      <c r="G335" s="77"/>
      <c r="H335" s="78"/>
      <c r="I335" s="77"/>
      <c r="J335" s="78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>
      <c r="A336" s="76"/>
      <c r="B336" s="121"/>
      <c r="C336" s="77"/>
      <c r="D336" s="77"/>
      <c r="E336" s="77"/>
      <c r="F336" s="78"/>
      <c r="G336" s="77"/>
      <c r="H336" s="78"/>
      <c r="I336" s="77"/>
      <c r="J336" s="78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>
      <c r="A337" s="76"/>
      <c r="B337" s="121"/>
      <c r="C337" s="77"/>
      <c r="D337" s="77"/>
      <c r="E337" s="77"/>
      <c r="F337" s="78"/>
      <c r="G337" s="77"/>
      <c r="H337" s="78"/>
      <c r="I337" s="77"/>
      <c r="J337" s="78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>
      <c r="A338" s="76"/>
      <c r="B338" s="121"/>
      <c r="C338" s="77"/>
      <c r="D338" s="77"/>
      <c r="E338" s="77"/>
      <c r="F338" s="78"/>
      <c r="G338" s="77"/>
      <c r="H338" s="78"/>
      <c r="I338" s="77"/>
      <c r="J338" s="78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>
      <c r="A339" s="76"/>
      <c r="B339" s="121"/>
      <c r="C339" s="77"/>
      <c r="D339" s="77"/>
      <c r="E339" s="77"/>
      <c r="F339" s="78"/>
      <c r="G339" s="77"/>
      <c r="H339" s="78"/>
      <c r="I339" s="77"/>
      <c r="J339" s="78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>
      <c r="A340" s="76"/>
      <c r="B340" s="121"/>
      <c r="C340" s="77"/>
      <c r="D340" s="77"/>
      <c r="E340" s="77"/>
      <c r="F340" s="78"/>
      <c r="G340" s="77"/>
      <c r="H340" s="78"/>
      <c r="I340" s="77"/>
      <c r="J340" s="78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>
      <c r="A341" s="76"/>
      <c r="B341" s="121"/>
      <c r="C341" s="77"/>
      <c r="D341" s="77"/>
      <c r="E341" s="77"/>
      <c r="F341" s="78"/>
      <c r="G341" s="77"/>
      <c r="H341" s="78"/>
      <c r="I341" s="77"/>
      <c r="J341" s="78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>
      <c r="A342" s="76"/>
      <c r="B342" s="121"/>
      <c r="C342" s="77"/>
      <c r="D342" s="77"/>
      <c r="E342" s="77"/>
      <c r="F342" s="78"/>
      <c r="G342" s="77"/>
      <c r="H342" s="78"/>
      <c r="I342" s="77"/>
      <c r="J342" s="78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>
      <c r="A343" s="76"/>
      <c r="B343" s="121"/>
      <c r="C343" s="77"/>
      <c r="D343" s="77"/>
      <c r="E343" s="77"/>
      <c r="F343" s="78"/>
      <c r="G343" s="77"/>
      <c r="H343" s="78"/>
      <c r="I343" s="77"/>
      <c r="J343" s="78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>
      <c r="A344" s="76"/>
      <c r="B344" s="121"/>
      <c r="C344" s="77"/>
      <c r="D344" s="77"/>
      <c r="E344" s="77"/>
      <c r="F344" s="78"/>
      <c r="G344" s="77"/>
      <c r="H344" s="78"/>
      <c r="I344" s="77"/>
      <c r="J344" s="78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>
      <c r="A345" s="76"/>
      <c r="B345" s="121"/>
      <c r="C345" s="77"/>
      <c r="D345" s="77"/>
      <c r="E345" s="77"/>
      <c r="F345" s="78"/>
      <c r="G345" s="77"/>
      <c r="H345" s="78"/>
      <c r="I345" s="77"/>
      <c r="J345" s="78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>
      <c r="A346" s="76"/>
      <c r="B346" s="121"/>
      <c r="C346" s="77"/>
      <c r="D346" s="77"/>
      <c r="E346" s="77"/>
      <c r="F346" s="78"/>
      <c r="G346" s="77"/>
      <c r="H346" s="78"/>
      <c r="I346" s="77"/>
      <c r="J346" s="78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>
      <c r="A347" s="76"/>
      <c r="B347" s="121"/>
      <c r="C347" s="77"/>
      <c r="D347" s="77"/>
      <c r="E347" s="77"/>
      <c r="F347" s="78"/>
      <c r="G347" s="77"/>
      <c r="H347" s="78"/>
      <c r="I347" s="77"/>
      <c r="J347" s="78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>
      <c r="A348" s="76"/>
      <c r="B348" s="121"/>
      <c r="C348" s="77"/>
      <c r="D348" s="77"/>
      <c r="E348" s="77"/>
      <c r="F348" s="78"/>
      <c r="G348" s="77"/>
      <c r="H348" s="78"/>
      <c r="I348" s="77"/>
      <c r="J348" s="78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>
      <c r="A349" s="76"/>
      <c r="B349" s="121"/>
      <c r="C349" s="77"/>
      <c r="D349" s="77"/>
      <c r="E349" s="77"/>
      <c r="F349" s="78"/>
      <c r="G349" s="77"/>
      <c r="H349" s="78"/>
      <c r="I349" s="77"/>
      <c r="J349" s="78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>
      <c r="A350" s="76"/>
      <c r="B350" s="121"/>
      <c r="C350" s="77"/>
      <c r="D350" s="77"/>
      <c r="E350" s="77"/>
      <c r="F350" s="78"/>
      <c r="G350" s="77"/>
      <c r="H350" s="78"/>
      <c r="I350" s="77"/>
      <c r="J350" s="78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>
      <c r="A351" s="76"/>
      <c r="B351" s="121"/>
      <c r="C351" s="77"/>
      <c r="D351" s="77"/>
      <c r="E351" s="77"/>
      <c r="F351" s="78"/>
      <c r="G351" s="77"/>
      <c r="H351" s="78"/>
      <c r="I351" s="77"/>
      <c r="J351" s="78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>
      <c r="A352" s="76"/>
      <c r="B352" s="121"/>
      <c r="C352" s="77"/>
      <c r="D352" s="77"/>
      <c r="E352" s="77"/>
      <c r="F352" s="78"/>
      <c r="G352" s="77"/>
      <c r="H352" s="78"/>
      <c r="I352" s="77"/>
      <c r="J352" s="78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>
      <c r="A353" s="76"/>
      <c r="B353" s="121"/>
      <c r="C353" s="77"/>
      <c r="D353" s="77"/>
      <c r="E353" s="77"/>
      <c r="F353" s="78"/>
      <c r="G353" s="77"/>
      <c r="H353" s="78"/>
      <c r="I353" s="77"/>
      <c r="J353" s="78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>
      <c r="A354" s="76"/>
      <c r="B354" s="121"/>
      <c r="C354" s="77"/>
      <c r="D354" s="77"/>
      <c r="E354" s="77"/>
      <c r="F354" s="78"/>
      <c r="G354" s="77"/>
      <c r="H354" s="78"/>
      <c r="I354" s="77"/>
      <c r="J354" s="78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>
      <c r="A355" s="76"/>
      <c r="B355" s="121"/>
      <c r="C355" s="77"/>
      <c r="D355" s="77"/>
      <c r="E355" s="77"/>
      <c r="F355" s="78"/>
      <c r="G355" s="77"/>
      <c r="H355" s="78"/>
      <c r="I355" s="77"/>
      <c r="J355" s="78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>
      <c r="A356" s="76"/>
      <c r="B356" s="121"/>
      <c r="C356" s="77"/>
      <c r="D356" s="77"/>
      <c r="E356" s="77"/>
      <c r="F356" s="78"/>
      <c r="G356" s="77"/>
      <c r="H356" s="78"/>
      <c r="I356" s="77"/>
      <c r="J356" s="78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>
      <c r="A357" s="76"/>
      <c r="B357" s="121"/>
      <c r="C357" s="77"/>
      <c r="D357" s="77"/>
      <c r="E357" s="77"/>
      <c r="F357" s="78"/>
      <c r="G357" s="77"/>
      <c r="H357" s="78"/>
      <c r="I357" s="77"/>
      <c r="J357" s="78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>
      <c r="A358" s="76"/>
      <c r="B358" s="121"/>
      <c r="C358" s="77"/>
      <c r="D358" s="77"/>
      <c r="E358" s="77"/>
      <c r="F358" s="78"/>
      <c r="G358" s="77"/>
      <c r="H358" s="78"/>
      <c r="I358" s="77"/>
      <c r="J358" s="78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>
      <c r="A359" s="76"/>
      <c r="B359" s="121"/>
      <c r="C359" s="77"/>
      <c r="D359" s="77"/>
      <c r="E359" s="77"/>
      <c r="F359" s="78"/>
      <c r="G359" s="77"/>
      <c r="H359" s="78"/>
      <c r="I359" s="77"/>
      <c r="J359" s="78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>
      <c r="A360" s="76"/>
      <c r="B360" s="121"/>
      <c r="C360" s="77"/>
      <c r="D360" s="77"/>
      <c r="E360" s="77"/>
      <c r="F360" s="78"/>
      <c r="G360" s="77"/>
      <c r="H360" s="78"/>
      <c r="I360" s="77"/>
      <c r="J360" s="78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>
      <c r="A361" s="76"/>
      <c r="B361" s="121"/>
      <c r="C361" s="77"/>
      <c r="D361" s="77"/>
      <c r="E361" s="77"/>
      <c r="F361" s="78"/>
      <c r="G361" s="77"/>
      <c r="H361" s="78"/>
      <c r="I361" s="77"/>
      <c r="J361" s="78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>
      <c r="A362" s="76"/>
      <c r="B362" s="121"/>
      <c r="C362" s="77"/>
      <c r="D362" s="77"/>
      <c r="E362" s="77"/>
      <c r="F362" s="78"/>
      <c r="G362" s="77"/>
      <c r="H362" s="78"/>
      <c r="I362" s="77"/>
      <c r="J362" s="78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>
      <c r="A363" s="76"/>
      <c r="B363" s="121"/>
      <c r="C363" s="77"/>
      <c r="D363" s="77"/>
      <c r="E363" s="77"/>
      <c r="F363" s="78"/>
      <c r="G363" s="77"/>
      <c r="H363" s="78"/>
      <c r="I363" s="77"/>
      <c r="J363" s="78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>
      <c r="A364" s="76"/>
      <c r="B364" s="121"/>
      <c r="C364" s="77"/>
      <c r="D364" s="77"/>
      <c r="E364" s="77"/>
      <c r="F364" s="78"/>
      <c r="G364" s="77"/>
      <c r="H364" s="78"/>
      <c r="I364" s="77"/>
      <c r="J364" s="78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>
      <c r="A365" s="76"/>
      <c r="B365" s="121"/>
      <c r="C365" s="77"/>
      <c r="D365" s="77"/>
      <c r="E365" s="77"/>
      <c r="F365" s="78"/>
      <c r="G365" s="77"/>
      <c r="H365" s="78"/>
      <c r="I365" s="77"/>
      <c r="J365" s="78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>
      <c r="A366" s="76"/>
      <c r="B366" s="121"/>
      <c r="C366" s="77"/>
      <c r="D366" s="77"/>
      <c r="E366" s="77"/>
      <c r="F366" s="78"/>
      <c r="G366" s="77"/>
      <c r="H366" s="78"/>
      <c r="I366" s="77"/>
      <c r="J366" s="78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>
      <c r="A367" s="76"/>
      <c r="B367" s="121"/>
      <c r="C367" s="77"/>
      <c r="D367" s="77"/>
      <c r="E367" s="77"/>
      <c r="F367" s="78"/>
      <c r="G367" s="77"/>
      <c r="H367" s="78"/>
      <c r="I367" s="77"/>
      <c r="J367" s="78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>
      <c r="A368" s="76"/>
      <c r="B368" s="121"/>
      <c r="C368" s="77"/>
      <c r="D368" s="77"/>
      <c r="E368" s="77"/>
      <c r="F368" s="78"/>
      <c r="G368" s="77"/>
      <c r="H368" s="78"/>
      <c r="I368" s="77"/>
      <c r="J368" s="78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>
      <c r="A369" s="76"/>
      <c r="B369" s="121"/>
      <c r="C369" s="77"/>
      <c r="D369" s="77"/>
      <c r="E369" s="77"/>
      <c r="F369" s="78"/>
      <c r="G369" s="77"/>
      <c r="H369" s="78"/>
      <c r="I369" s="77"/>
      <c r="J369" s="78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>
      <c r="A370" s="76"/>
      <c r="B370" s="121"/>
      <c r="C370" s="77"/>
      <c r="D370" s="77"/>
      <c r="E370" s="77"/>
      <c r="F370" s="78"/>
      <c r="G370" s="77"/>
      <c r="H370" s="78"/>
      <c r="I370" s="77"/>
      <c r="J370" s="78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>
      <c r="A371" s="76"/>
      <c r="B371" s="121"/>
      <c r="C371" s="77"/>
      <c r="D371" s="77"/>
      <c r="E371" s="77"/>
      <c r="F371" s="78"/>
      <c r="G371" s="77"/>
      <c r="H371" s="78"/>
      <c r="I371" s="77"/>
      <c r="J371" s="78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>
      <c r="A372" s="76"/>
      <c r="B372" s="121"/>
      <c r="C372" s="77"/>
      <c r="D372" s="77"/>
      <c r="E372" s="77"/>
      <c r="F372" s="78"/>
      <c r="G372" s="77"/>
      <c r="H372" s="78"/>
      <c r="I372" s="77"/>
      <c r="J372" s="78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>
      <c r="A373" s="76"/>
      <c r="B373" s="121"/>
      <c r="C373" s="77"/>
      <c r="D373" s="77"/>
      <c r="E373" s="77"/>
      <c r="F373" s="78"/>
      <c r="G373" s="77"/>
      <c r="H373" s="78"/>
      <c r="I373" s="77"/>
      <c r="J373" s="78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>
      <c r="A374" s="76"/>
      <c r="B374" s="121"/>
      <c r="C374" s="77"/>
      <c r="D374" s="77"/>
      <c r="E374" s="77"/>
      <c r="F374" s="78"/>
      <c r="G374" s="77"/>
      <c r="H374" s="78"/>
      <c r="I374" s="77"/>
      <c r="J374" s="78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>
      <c r="A375" s="76"/>
      <c r="B375" s="121"/>
      <c r="C375" s="77"/>
      <c r="D375" s="77"/>
      <c r="E375" s="77"/>
      <c r="F375" s="78"/>
      <c r="G375" s="77"/>
      <c r="H375" s="78"/>
      <c r="I375" s="77"/>
      <c r="J375" s="78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>
      <c r="A376" s="76"/>
      <c r="B376" s="121"/>
      <c r="C376" s="77"/>
      <c r="D376" s="77"/>
      <c r="E376" s="77"/>
      <c r="F376" s="78"/>
      <c r="G376" s="77"/>
      <c r="H376" s="78"/>
      <c r="I376" s="77"/>
      <c r="J376" s="78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>
      <c r="A377" s="76"/>
      <c r="B377" s="121"/>
      <c r="C377" s="77"/>
      <c r="D377" s="77"/>
      <c r="E377" s="77"/>
      <c r="F377" s="78"/>
      <c r="G377" s="77"/>
      <c r="H377" s="78"/>
      <c r="I377" s="77"/>
      <c r="J377" s="78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>
      <c r="A378" s="76"/>
      <c r="B378" s="121"/>
      <c r="C378" s="77"/>
      <c r="D378" s="77"/>
      <c r="E378" s="77"/>
      <c r="F378" s="78"/>
      <c r="G378" s="77"/>
      <c r="H378" s="78"/>
      <c r="I378" s="77"/>
      <c r="J378" s="78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>
      <c r="A379" s="76"/>
      <c r="B379" s="121"/>
      <c r="C379" s="77"/>
      <c r="D379" s="77"/>
      <c r="E379" s="77"/>
      <c r="F379" s="78"/>
      <c r="G379" s="77"/>
      <c r="H379" s="78"/>
      <c r="I379" s="77"/>
      <c r="J379" s="78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>
      <c r="A380" s="76"/>
      <c r="B380" s="121"/>
      <c r="C380" s="77"/>
      <c r="D380" s="77"/>
      <c r="E380" s="77"/>
      <c r="F380" s="78"/>
      <c r="G380" s="77"/>
      <c r="H380" s="78"/>
      <c r="I380" s="77"/>
      <c r="J380" s="78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>
      <c r="A381" s="76"/>
      <c r="B381" s="121"/>
      <c r="C381" s="77"/>
      <c r="D381" s="77"/>
      <c r="E381" s="77"/>
      <c r="F381" s="78"/>
      <c r="G381" s="77"/>
      <c r="H381" s="78"/>
      <c r="I381" s="77"/>
      <c r="J381" s="78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>
      <c r="A382" s="76"/>
      <c r="B382" s="121"/>
      <c r="C382" s="77"/>
      <c r="D382" s="77"/>
      <c r="E382" s="77"/>
      <c r="F382" s="78"/>
      <c r="G382" s="77"/>
      <c r="H382" s="78"/>
      <c r="I382" s="77"/>
      <c r="J382" s="78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>
      <c r="A383" s="76"/>
      <c r="B383" s="121"/>
      <c r="C383" s="77"/>
      <c r="D383" s="77"/>
      <c r="E383" s="77"/>
      <c r="F383" s="78"/>
      <c r="G383" s="77"/>
      <c r="H383" s="78"/>
      <c r="I383" s="77"/>
      <c r="J383" s="78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>
      <c r="A384" s="76"/>
      <c r="B384" s="121"/>
      <c r="C384" s="77"/>
      <c r="D384" s="77"/>
      <c r="E384" s="77"/>
      <c r="F384" s="78"/>
      <c r="G384" s="77"/>
      <c r="H384" s="78"/>
      <c r="I384" s="77"/>
      <c r="J384" s="78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>
      <c r="A385" s="76"/>
      <c r="B385" s="121"/>
      <c r="C385" s="77"/>
      <c r="D385" s="77"/>
      <c r="E385" s="77"/>
      <c r="F385" s="78"/>
      <c r="G385" s="77"/>
      <c r="H385" s="78"/>
      <c r="I385" s="77"/>
      <c r="J385" s="78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>
      <c r="A386" s="76"/>
      <c r="B386" s="121"/>
      <c r="C386" s="77"/>
      <c r="D386" s="77"/>
      <c r="E386" s="77"/>
      <c r="F386" s="78"/>
      <c r="G386" s="77"/>
      <c r="H386" s="78"/>
      <c r="I386" s="77"/>
      <c r="J386" s="78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>
      <c r="A387" s="76"/>
      <c r="B387" s="121"/>
      <c r="C387" s="77"/>
      <c r="D387" s="77"/>
      <c r="E387" s="77"/>
      <c r="F387" s="78"/>
      <c r="G387" s="77"/>
      <c r="H387" s="78"/>
      <c r="I387" s="77"/>
      <c r="J387" s="78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>
      <c r="A388" s="76"/>
      <c r="B388" s="121"/>
      <c r="C388" s="77"/>
      <c r="D388" s="77"/>
      <c r="E388" s="77"/>
      <c r="F388" s="78"/>
      <c r="G388" s="77"/>
      <c r="H388" s="78"/>
      <c r="I388" s="77"/>
      <c r="J388" s="78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>
      <c r="A389" s="76"/>
      <c r="B389" s="121"/>
      <c r="C389" s="77"/>
      <c r="D389" s="77"/>
      <c r="E389" s="77"/>
      <c r="F389" s="78"/>
      <c r="G389" s="77"/>
      <c r="H389" s="78"/>
      <c r="I389" s="77"/>
      <c r="J389" s="78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>
      <c r="A390" s="76"/>
      <c r="B390" s="121"/>
      <c r="C390" s="77"/>
      <c r="D390" s="77"/>
      <c r="E390" s="77"/>
      <c r="F390" s="78"/>
      <c r="G390" s="77"/>
      <c r="H390" s="78"/>
      <c r="I390" s="77"/>
      <c r="J390" s="78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>
      <c r="A391" s="76"/>
      <c r="B391" s="121"/>
      <c r="C391" s="77"/>
      <c r="D391" s="77"/>
      <c r="E391" s="77"/>
      <c r="F391" s="78"/>
      <c r="G391" s="77"/>
      <c r="H391" s="78"/>
      <c r="I391" s="77"/>
      <c r="J391" s="78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>
      <c r="A392" s="76"/>
      <c r="B392" s="121"/>
      <c r="C392" s="77"/>
      <c r="D392" s="77"/>
      <c r="E392" s="77"/>
      <c r="F392" s="78"/>
      <c r="G392" s="77"/>
      <c r="H392" s="78"/>
      <c r="I392" s="77"/>
      <c r="J392" s="78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>
      <c r="A393" s="76"/>
      <c r="B393" s="121"/>
      <c r="C393" s="77"/>
      <c r="D393" s="77"/>
      <c r="E393" s="77"/>
      <c r="F393" s="78"/>
      <c r="G393" s="77"/>
      <c r="H393" s="78"/>
      <c r="I393" s="77"/>
      <c r="J393" s="78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>
      <c r="A394" s="76"/>
      <c r="B394" s="121"/>
      <c r="C394" s="77"/>
      <c r="D394" s="77"/>
      <c r="E394" s="77"/>
      <c r="F394" s="78"/>
      <c r="G394" s="77"/>
      <c r="H394" s="78"/>
      <c r="I394" s="77"/>
      <c r="J394" s="78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>
      <c r="A395" s="76"/>
      <c r="B395" s="121"/>
      <c r="C395" s="77"/>
      <c r="D395" s="77"/>
      <c r="E395" s="77"/>
      <c r="F395" s="78"/>
      <c r="G395" s="77"/>
      <c r="H395" s="78"/>
      <c r="I395" s="77"/>
      <c r="J395" s="78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>
      <c r="A396" s="76"/>
      <c r="B396" s="121"/>
      <c r="C396" s="77"/>
      <c r="D396" s="77"/>
      <c r="E396" s="77"/>
      <c r="F396" s="78"/>
      <c r="G396" s="77"/>
      <c r="H396" s="78"/>
      <c r="I396" s="77"/>
      <c r="J396" s="78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>
      <c r="A397" s="76"/>
      <c r="B397" s="121"/>
      <c r="C397" s="77"/>
      <c r="D397" s="77"/>
      <c r="E397" s="77"/>
      <c r="F397" s="78"/>
      <c r="G397" s="77"/>
      <c r="H397" s="78"/>
      <c r="I397" s="77"/>
      <c r="J397" s="78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>
      <c r="A398" s="76"/>
      <c r="B398" s="121"/>
      <c r="C398" s="77"/>
      <c r="D398" s="77"/>
      <c r="E398" s="77"/>
      <c r="F398" s="78"/>
      <c r="G398" s="77"/>
      <c r="H398" s="78"/>
      <c r="I398" s="77"/>
      <c r="J398" s="78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>
      <c r="A399" s="76"/>
      <c r="B399" s="121"/>
      <c r="C399" s="77"/>
      <c r="D399" s="77"/>
      <c r="E399" s="77"/>
      <c r="F399" s="78"/>
      <c r="G399" s="77"/>
      <c r="H399" s="78"/>
      <c r="I399" s="77"/>
      <c r="J399" s="78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>
      <c r="A400" s="76"/>
      <c r="B400" s="121"/>
      <c r="C400" s="77"/>
      <c r="D400" s="77"/>
      <c r="E400" s="77"/>
      <c r="F400" s="78"/>
      <c r="G400" s="77"/>
      <c r="H400" s="78"/>
      <c r="I400" s="77"/>
      <c r="J400" s="78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>
      <c r="A401" s="76"/>
      <c r="B401" s="121"/>
      <c r="C401" s="77"/>
      <c r="D401" s="77"/>
      <c r="E401" s="77"/>
      <c r="F401" s="78"/>
      <c r="G401" s="77"/>
      <c r="H401" s="78"/>
      <c r="I401" s="77"/>
      <c r="J401" s="78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>
      <c r="A402" s="76"/>
      <c r="B402" s="121"/>
      <c r="C402" s="77"/>
      <c r="D402" s="77"/>
      <c r="E402" s="77"/>
      <c r="F402" s="78"/>
      <c r="G402" s="77"/>
      <c r="H402" s="78"/>
      <c r="I402" s="77"/>
      <c r="J402" s="78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>
      <c r="A403" s="76"/>
      <c r="B403" s="121"/>
      <c r="C403" s="77"/>
      <c r="D403" s="77"/>
      <c r="E403" s="77"/>
      <c r="F403" s="78"/>
      <c r="G403" s="77"/>
      <c r="H403" s="78"/>
      <c r="I403" s="77"/>
      <c r="J403" s="78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>
      <c r="A404" s="76"/>
      <c r="B404" s="121"/>
      <c r="C404" s="77"/>
      <c r="D404" s="77"/>
      <c r="E404" s="77"/>
      <c r="F404" s="78"/>
      <c r="G404" s="77"/>
      <c r="H404" s="78"/>
      <c r="I404" s="77"/>
      <c r="J404" s="78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>
      <c r="A405" s="76"/>
      <c r="B405" s="121"/>
      <c r="C405" s="77"/>
      <c r="D405" s="77"/>
      <c r="E405" s="77"/>
      <c r="F405" s="78"/>
      <c r="G405" s="77"/>
      <c r="H405" s="78"/>
      <c r="I405" s="77"/>
      <c r="J405" s="78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>
      <c r="A406" s="76"/>
      <c r="B406" s="121"/>
      <c r="C406" s="77"/>
      <c r="D406" s="77"/>
      <c r="E406" s="77"/>
      <c r="F406" s="78"/>
      <c r="G406" s="77"/>
      <c r="H406" s="78"/>
      <c r="I406" s="77"/>
      <c r="J406" s="78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>
      <c r="A407" s="76"/>
      <c r="B407" s="121"/>
      <c r="C407" s="77"/>
      <c r="D407" s="77"/>
      <c r="E407" s="77"/>
      <c r="F407" s="78"/>
      <c r="G407" s="77"/>
      <c r="H407" s="78"/>
      <c r="I407" s="77"/>
      <c r="J407" s="78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>
      <c r="A408" s="76"/>
      <c r="B408" s="121"/>
      <c r="C408" s="77"/>
      <c r="D408" s="77"/>
      <c r="E408" s="77"/>
      <c r="F408" s="78"/>
      <c r="G408" s="77"/>
      <c r="H408" s="78"/>
      <c r="I408" s="77"/>
      <c r="J408" s="78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>
      <c r="A409" s="76"/>
      <c r="B409" s="121"/>
      <c r="C409" s="77"/>
      <c r="D409" s="77"/>
      <c r="E409" s="77"/>
      <c r="F409" s="78"/>
      <c r="G409" s="77"/>
      <c r="H409" s="78"/>
      <c r="I409" s="77"/>
      <c r="J409" s="78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>
      <c r="A410" s="76"/>
      <c r="B410" s="121"/>
      <c r="C410" s="77"/>
      <c r="D410" s="77"/>
      <c r="E410" s="77"/>
      <c r="F410" s="78"/>
      <c r="G410" s="77"/>
      <c r="H410" s="78"/>
      <c r="I410" s="77"/>
      <c r="J410" s="78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>
      <c r="A411" s="76"/>
      <c r="B411" s="121"/>
      <c r="C411" s="77"/>
      <c r="D411" s="77"/>
      <c r="E411" s="77"/>
      <c r="F411" s="78"/>
      <c r="G411" s="77"/>
      <c r="H411" s="78"/>
      <c r="I411" s="77"/>
      <c r="J411" s="78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>
      <c r="A412" s="76"/>
      <c r="B412" s="121"/>
      <c r="C412" s="77"/>
      <c r="D412" s="77"/>
      <c r="E412" s="77"/>
      <c r="F412" s="78"/>
      <c r="G412" s="77"/>
      <c r="H412" s="78"/>
      <c r="I412" s="77"/>
      <c r="J412" s="78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>
      <c r="A413" s="76"/>
      <c r="B413" s="121"/>
      <c r="C413" s="77"/>
      <c r="D413" s="77"/>
      <c r="E413" s="77"/>
      <c r="F413" s="78"/>
      <c r="G413" s="77"/>
      <c r="H413" s="78"/>
      <c r="I413" s="77"/>
      <c r="J413" s="78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>
      <c r="A414" s="76"/>
      <c r="B414" s="121"/>
      <c r="C414" s="77"/>
      <c r="D414" s="77"/>
      <c r="E414" s="77"/>
      <c r="F414" s="78"/>
      <c r="G414" s="77"/>
      <c r="H414" s="78"/>
      <c r="I414" s="77"/>
      <c r="J414" s="78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>
      <c r="A415" s="76"/>
      <c r="B415" s="121"/>
      <c r="C415" s="77"/>
      <c r="D415" s="77"/>
      <c r="E415" s="77"/>
      <c r="F415" s="78"/>
      <c r="G415" s="77"/>
      <c r="H415" s="78"/>
      <c r="I415" s="77"/>
      <c r="J415" s="78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>
      <c r="A416" s="76"/>
      <c r="B416" s="121"/>
      <c r="C416" s="77"/>
      <c r="D416" s="77"/>
      <c r="E416" s="77"/>
      <c r="F416" s="78"/>
      <c r="G416" s="77"/>
      <c r="H416" s="78"/>
      <c r="I416" s="77"/>
      <c r="J416" s="78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>
      <c r="A417" s="76"/>
      <c r="B417" s="121"/>
      <c r="C417" s="77"/>
      <c r="D417" s="77"/>
      <c r="E417" s="77"/>
      <c r="F417" s="78"/>
      <c r="G417" s="77"/>
      <c r="H417" s="78"/>
      <c r="I417" s="77"/>
      <c r="J417" s="78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>
      <c r="A418" s="76"/>
      <c r="B418" s="121"/>
      <c r="C418" s="77"/>
      <c r="D418" s="77"/>
      <c r="E418" s="77"/>
      <c r="F418" s="78"/>
      <c r="G418" s="77"/>
      <c r="H418" s="78"/>
      <c r="I418" s="77"/>
      <c r="J418" s="78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>
      <c r="A419" s="76"/>
      <c r="B419" s="121"/>
      <c r="C419" s="77"/>
      <c r="D419" s="77"/>
      <c r="E419" s="77"/>
      <c r="F419" s="78"/>
      <c r="G419" s="77"/>
      <c r="H419" s="78"/>
      <c r="I419" s="77"/>
      <c r="J419" s="78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>
      <c r="A420" s="76"/>
      <c r="B420" s="121"/>
      <c r="C420" s="77"/>
      <c r="D420" s="77"/>
      <c r="E420" s="77"/>
      <c r="F420" s="78"/>
      <c r="G420" s="77"/>
      <c r="H420" s="78"/>
      <c r="I420" s="77"/>
      <c r="J420" s="78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>
      <c r="A421" s="76"/>
      <c r="B421" s="121"/>
      <c r="C421" s="77"/>
      <c r="D421" s="77"/>
      <c r="E421" s="77"/>
      <c r="F421" s="78"/>
      <c r="G421" s="77"/>
      <c r="H421" s="78"/>
      <c r="I421" s="77"/>
      <c r="J421" s="78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>
      <c r="A422" s="76"/>
      <c r="B422" s="121"/>
      <c r="C422" s="77"/>
      <c r="D422" s="77"/>
      <c r="E422" s="77"/>
      <c r="F422" s="78"/>
      <c r="G422" s="77"/>
      <c r="H422" s="78"/>
      <c r="I422" s="77"/>
      <c r="J422" s="78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>
      <c r="A423" s="76"/>
      <c r="B423" s="121"/>
      <c r="C423" s="77"/>
      <c r="D423" s="77"/>
      <c r="E423" s="77"/>
      <c r="F423" s="78"/>
      <c r="G423" s="77"/>
      <c r="H423" s="78"/>
      <c r="I423" s="77"/>
      <c r="J423" s="78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>
      <c r="A424" s="76"/>
      <c r="B424" s="121"/>
      <c r="C424" s="77"/>
      <c r="D424" s="77"/>
      <c r="E424" s="77"/>
      <c r="F424" s="78"/>
      <c r="G424" s="77"/>
      <c r="H424" s="78"/>
      <c r="I424" s="77"/>
      <c r="J424" s="78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>
      <c r="A425" s="76"/>
      <c r="B425" s="121"/>
      <c r="C425" s="77"/>
      <c r="D425" s="77"/>
      <c r="E425" s="77"/>
      <c r="F425" s="78"/>
      <c r="G425" s="77"/>
      <c r="H425" s="78"/>
      <c r="I425" s="77"/>
      <c r="J425" s="78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>
      <c r="A426" s="76"/>
      <c r="B426" s="121"/>
      <c r="C426" s="77"/>
      <c r="D426" s="77"/>
      <c r="E426" s="77"/>
      <c r="F426" s="78"/>
      <c r="G426" s="77"/>
      <c r="H426" s="78"/>
      <c r="I426" s="77"/>
      <c r="J426" s="78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>
      <c r="A427" s="76"/>
      <c r="B427" s="121"/>
      <c r="C427" s="77"/>
      <c r="D427" s="77"/>
      <c r="E427" s="77"/>
      <c r="F427" s="78"/>
      <c r="G427" s="77"/>
      <c r="H427" s="78"/>
      <c r="I427" s="77"/>
      <c r="J427" s="78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>
      <c r="A428" s="76"/>
      <c r="B428" s="121"/>
      <c r="C428" s="77"/>
      <c r="D428" s="77"/>
      <c r="E428" s="77"/>
      <c r="F428" s="78"/>
      <c r="G428" s="77"/>
      <c r="H428" s="78"/>
      <c r="I428" s="77"/>
      <c r="J428" s="78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>
      <c r="A429" s="76"/>
      <c r="B429" s="121"/>
      <c r="C429" s="77"/>
      <c r="D429" s="77"/>
      <c r="E429" s="77"/>
      <c r="F429" s="78"/>
      <c r="G429" s="77"/>
      <c r="H429" s="78"/>
      <c r="I429" s="77"/>
      <c r="J429" s="78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>
      <c r="A430" s="76"/>
      <c r="B430" s="121"/>
      <c r="C430" s="77"/>
      <c r="D430" s="77"/>
      <c r="E430" s="77"/>
      <c r="F430" s="78"/>
      <c r="G430" s="77"/>
      <c r="H430" s="78"/>
      <c r="I430" s="77"/>
      <c r="J430" s="78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>
      <c r="A431" s="76"/>
      <c r="B431" s="121"/>
      <c r="C431" s="77"/>
      <c r="D431" s="77"/>
      <c r="E431" s="77"/>
      <c r="F431" s="78"/>
      <c r="G431" s="77"/>
      <c r="H431" s="78"/>
      <c r="I431" s="77"/>
      <c r="J431" s="78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>
      <c r="A432" s="76"/>
      <c r="B432" s="121"/>
      <c r="C432" s="77"/>
      <c r="D432" s="77"/>
      <c r="E432" s="77"/>
      <c r="F432" s="78"/>
      <c r="G432" s="77"/>
      <c r="H432" s="78"/>
      <c r="I432" s="77"/>
      <c r="J432" s="78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>
      <c r="A433" s="76"/>
      <c r="B433" s="121"/>
      <c r="C433" s="77"/>
      <c r="D433" s="77"/>
      <c r="E433" s="77"/>
      <c r="F433" s="78"/>
      <c r="G433" s="77"/>
      <c r="H433" s="78"/>
      <c r="I433" s="77"/>
      <c r="J433" s="78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>
      <c r="A434" s="76"/>
      <c r="B434" s="121"/>
      <c r="C434" s="77"/>
      <c r="D434" s="77"/>
      <c r="E434" s="77"/>
      <c r="F434" s="78"/>
      <c r="G434" s="77"/>
      <c r="H434" s="78"/>
      <c r="I434" s="77"/>
      <c r="J434" s="78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>
      <c r="A435" s="76"/>
      <c r="B435" s="121"/>
      <c r="C435" s="77"/>
      <c r="D435" s="77"/>
      <c r="E435" s="77"/>
      <c r="F435" s="78"/>
      <c r="G435" s="77"/>
      <c r="H435" s="78"/>
      <c r="I435" s="77"/>
      <c r="J435" s="78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>
      <c r="A436" s="76"/>
      <c r="B436" s="121"/>
      <c r="C436" s="77"/>
      <c r="D436" s="77"/>
      <c r="E436" s="77"/>
      <c r="F436" s="78"/>
      <c r="G436" s="77"/>
      <c r="H436" s="78"/>
      <c r="I436" s="77"/>
      <c r="J436" s="78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>
      <c r="A437" s="76"/>
      <c r="B437" s="121"/>
      <c r="C437" s="77"/>
      <c r="D437" s="77"/>
      <c r="E437" s="77"/>
      <c r="F437" s="78"/>
      <c r="G437" s="77"/>
      <c r="H437" s="78"/>
      <c r="I437" s="77"/>
      <c r="J437" s="78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>
      <c r="A438" s="76"/>
      <c r="B438" s="121"/>
      <c r="C438" s="77"/>
      <c r="D438" s="77"/>
      <c r="E438" s="77"/>
      <c r="F438" s="78"/>
      <c r="G438" s="77"/>
      <c r="H438" s="78"/>
      <c r="I438" s="77"/>
      <c r="J438" s="78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>
      <c r="A439" s="76"/>
      <c r="B439" s="121"/>
      <c r="C439" s="77"/>
      <c r="D439" s="77"/>
      <c r="E439" s="77"/>
      <c r="F439" s="78"/>
      <c r="G439" s="77"/>
      <c r="H439" s="78"/>
      <c r="I439" s="77"/>
      <c r="J439" s="78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>
      <c r="A440" s="76"/>
      <c r="B440" s="121"/>
      <c r="C440" s="77"/>
      <c r="D440" s="77"/>
      <c r="E440" s="77"/>
      <c r="F440" s="78"/>
      <c r="G440" s="77"/>
      <c r="H440" s="78"/>
      <c r="I440" s="77"/>
      <c r="J440" s="78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>
      <c r="A441" s="76"/>
      <c r="B441" s="121"/>
      <c r="C441" s="77"/>
      <c r="D441" s="77"/>
      <c r="E441" s="77"/>
      <c r="F441" s="78"/>
      <c r="G441" s="77"/>
      <c r="H441" s="78"/>
      <c r="I441" s="77"/>
      <c r="J441" s="78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>
      <c r="A442" s="76"/>
      <c r="B442" s="121"/>
      <c r="C442" s="77"/>
      <c r="D442" s="77"/>
      <c r="E442" s="77"/>
      <c r="F442" s="78"/>
      <c r="G442" s="77"/>
      <c r="H442" s="78"/>
      <c r="I442" s="77"/>
      <c r="J442" s="78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>
      <c r="A443" s="76"/>
      <c r="B443" s="121"/>
      <c r="C443" s="77"/>
      <c r="D443" s="77"/>
      <c r="E443" s="77"/>
      <c r="F443" s="78"/>
      <c r="G443" s="77"/>
      <c r="H443" s="78"/>
      <c r="I443" s="77"/>
      <c r="J443" s="78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>
      <c r="A444" s="76"/>
      <c r="B444" s="121"/>
      <c r="C444" s="77"/>
      <c r="D444" s="77"/>
      <c r="E444" s="77"/>
      <c r="F444" s="78"/>
      <c r="G444" s="77"/>
      <c r="H444" s="78"/>
      <c r="I444" s="77"/>
      <c r="J444" s="78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>
      <c r="A445" s="76"/>
      <c r="B445" s="121"/>
      <c r="C445" s="77"/>
      <c r="D445" s="77"/>
      <c r="E445" s="77"/>
      <c r="F445" s="78"/>
      <c r="G445" s="77"/>
      <c r="H445" s="78"/>
      <c r="I445" s="77"/>
      <c r="J445" s="78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>
      <c r="A446" s="76"/>
      <c r="B446" s="121"/>
      <c r="C446" s="77"/>
      <c r="D446" s="77"/>
      <c r="E446" s="77"/>
      <c r="F446" s="78"/>
      <c r="G446" s="77"/>
      <c r="H446" s="78"/>
      <c r="I446" s="77"/>
      <c r="J446" s="78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>
      <c r="A447" s="76"/>
      <c r="B447" s="121"/>
      <c r="C447" s="77"/>
      <c r="D447" s="77"/>
      <c r="E447" s="77"/>
      <c r="F447" s="78"/>
      <c r="G447" s="77"/>
      <c r="H447" s="78"/>
      <c r="I447" s="77"/>
      <c r="J447" s="78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>
      <c r="A448" s="76"/>
      <c r="B448" s="121"/>
      <c r="C448" s="77"/>
      <c r="D448" s="77"/>
      <c r="E448" s="77"/>
      <c r="F448" s="78"/>
      <c r="G448" s="77"/>
      <c r="H448" s="78"/>
      <c r="I448" s="77"/>
      <c r="J448" s="78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>
      <c r="A449" s="76"/>
      <c r="B449" s="121"/>
      <c r="C449" s="77"/>
      <c r="D449" s="77"/>
      <c r="E449" s="77"/>
      <c r="F449" s="78"/>
      <c r="G449" s="77"/>
      <c r="H449" s="78"/>
      <c r="I449" s="77"/>
      <c r="J449" s="78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>
      <c r="A450" s="76"/>
      <c r="B450" s="121"/>
      <c r="C450" s="77"/>
      <c r="D450" s="77"/>
      <c r="E450" s="77"/>
      <c r="F450" s="78"/>
      <c r="G450" s="77"/>
      <c r="H450" s="78"/>
      <c r="I450" s="77"/>
      <c r="J450" s="78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>
      <c r="A451" s="76"/>
      <c r="B451" s="121"/>
      <c r="C451" s="77"/>
      <c r="D451" s="77"/>
      <c r="E451" s="77"/>
      <c r="F451" s="78"/>
      <c r="G451" s="77"/>
      <c r="H451" s="78"/>
      <c r="I451" s="77"/>
      <c r="J451" s="78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>
      <c r="A452" s="76"/>
      <c r="B452" s="121"/>
      <c r="C452" s="77"/>
      <c r="D452" s="77"/>
      <c r="E452" s="77"/>
      <c r="F452" s="78"/>
      <c r="G452" s="77"/>
      <c r="H452" s="78"/>
      <c r="I452" s="77"/>
      <c r="J452" s="78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>
      <c r="A453" s="76"/>
      <c r="B453" s="121"/>
      <c r="C453" s="77"/>
      <c r="D453" s="77"/>
      <c r="E453" s="77"/>
      <c r="F453" s="78"/>
      <c r="G453" s="77"/>
      <c r="H453" s="78"/>
      <c r="I453" s="77"/>
      <c r="J453" s="78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>
      <c r="A454" s="76"/>
      <c r="B454" s="121"/>
      <c r="C454" s="77"/>
      <c r="D454" s="77"/>
      <c r="E454" s="77"/>
      <c r="F454" s="78"/>
      <c r="G454" s="77"/>
      <c r="H454" s="78"/>
      <c r="I454" s="77"/>
      <c r="J454" s="78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>
      <c r="A455" s="76"/>
      <c r="B455" s="121"/>
      <c r="C455" s="77"/>
      <c r="D455" s="77"/>
      <c r="E455" s="77"/>
      <c r="F455" s="78"/>
      <c r="G455" s="77"/>
      <c r="H455" s="78"/>
      <c r="I455" s="77"/>
      <c r="J455" s="78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>
      <c r="A456" s="76"/>
      <c r="B456" s="121"/>
      <c r="C456" s="77"/>
      <c r="D456" s="77"/>
      <c r="E456" s="77"/>
      <c r="F456" s="78"/>
      <c r="G456" s="77"/>
      <c r="H456" s="78"/>
      <c r="I456" s="77"/>
      <c r="J456" s="78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>
      <c r="A457" s="76"/>
      <c r="B457" s="121"/>
      <c r="C457" s="77"/>
      <c r="D457" s="77"/>
      <c r="E457" s="77"/>
      <c r="F457" s="78"/>
      <c r="G457" s="77"/>
      <c r="H457" s="78"/>
      <c r="I457" s="77"/>
      <c r="J457" s="78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>
      <c r="A458" s="76"/>
      <c r="B458" s="121"/>
      <c r="C458" s="77"/>
      <c r="D458" s="77"/>
      <c r="E458" s="77"/>
      <c r="F458" s="78"/>
      <c r="G458" s="77"/>
      <c r="H458" s="78"/>
      <c r="I458" s="77"/>
      <c r="J458" s="78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>
      <c r="A459" s="76"/>
      <c r="B459" s="121"/>
      <c r="C459" s="77"/>
      <c r="D459" s="77"/>
      <c r="E459" s="77"/>
      <c r="F459" s="78"/>
      <c r="G459" s="77"/>
      <c r="H459" s="78"/>
      <c r="I459" s="77"/>
      <c r="J459" s="78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>
      <c r="A460" s="76"/>
      <c r="B460" s="121"/>
      <c r="C460" s="77"/>
      <c r="D460" s="77"/>
      <c r="E460" s="77"/>
      <c r="F460" s="78"/>
      <c r="G460" s="77"/>
      <c r="H460" s="78"/>
      <c r="I460" s="77"/>
      <c r="J460" s="78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>
      <c r="A461" s="76"/>
      <c r="B461" s="121"/>
      <c r="C461" s="77"/>
      <c r="D461" s="77"/>
      <c r="E461" s="77"/>
      <c r="F461" s="78"/>
      <c r="G461" s="77"/>
      <c r="H461" s="78"/>
      <c r="I461" s="77"/>
      <c r="J461" s="78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>
      <c r="A462" s="76"/>
      <c r="B462" s="121"/>
      <c r="C462" s="77"/>
      <c r="D462" s="77"/>
      <c r="E462" s="77"/>
      <c r="F462" s="78"/>
      <c r="G462" s="77"/>
      <c r="H462" s="78"/>
      <c r="I462" s="77"/>
      <c r="J462" s="78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>
      <c r="A463" s="76"/>
      <c r="B463" s="121"/>
      <c r="C463" s="77"/>
      <c r="D463" s="77"/>
      <c r="E463" s="77"/>
      <c r="F463" s="78"/>
      <c r="G463" s="77"/>
      <c r="H463" s="78"/>
      <c r="I463" s="77"/>
      <c r="J463" s="78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>
      <c r="A464" s="76"/>
      <c r="B464" s="121"/>
      <c r="C464" s="77"/>
      <c r="D464" s="77"/>
      <c r="E464" s="77"/>
      <c r="F464" s="78"/>
      <c r="G464" s="77"/>
      <c r="H464" s="78"/>
      <c r="I464" s="77"/>
      <c r="J464" s="78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>
      <c r="A465" s="76"/>
      <c r="B465" s="121"/>
      <c r="C465" s="77"/>
      <c r="D465" s="77"/>
      <c r="E465" s="77"/>
      <c r="F465" s="78"/>
      <c r="G465" s="77"/>
      <c r="H465" s="78"/>
      <c r="I465" s="77"/>
      <c r="J465" s="78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>
      <c r="A466" s="76"/>
      <c r="B466" s="121"/>
      <c r="C466" s="77"/>
      <c r="D466" s="77"/>
      <c r="E466" s="77"/>
      <c r="F466" s="78"/>
      <c r="G466" s="77"/>
      <c r="H466" s="78"/>
      <c r="I466" s="77"/>
      <c r="J466" s="78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>
      <c r="A467" s="76"/>
      <c r="B467" s="121"/>
      <c r="C467" s="77"/>
      <c r="D467" s="77"/>
      <c r="E467" s="77"/>
      <c r="F467" s="78"/>
      <c r="G467" s="77"/>
      <c r="H467" s="78"/>
      <c r="I467" s="77"/>
      <c r="J467" s="78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>
      <c r="A468" s="76"/>
      <c r="B468" s="121"/>
      <c r="C468" s="77"/>
      <c r="D468" s="77"/>
      <c r="E468" s="77"/>
      <c r="F468" s="78"/>
      <c r="G468" s="77"/>
      <c r="H468" s="78"/>
      <c r="I468" s="77"/>
      <c r="J468" s="78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>
      <c r="A469" s="76"/>
      <c r="B469" s="121"/>
      <c r="C469" s="77"/>
      <c r="D469" s="77"/>
      <c r="E469" s="77"/>
      <c r="F469" s="78"/>
      <c r="G469" s="77"/>
      <c r="H469" s="78"/>
      <c r="I469" s="77"/>
      <c r="J469" s="78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>
      <c r="A470" s="76"/>
      <c r="B470" s="121"/>
      <c r="C470" s="77"/>
      <c r="D470" s="77"/>
      <c r="E470" s="77"/>
      <c r="F470" s="78"/>
      <c r="G470" s="77"/>
      <c r="H470" s="78"/>
      <c r="I470" s="77"/>
      <c r="J470" s="78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>
      <c r="A471" s="76"/>
      <c r="B471" s="121"/>
      <c r="C471" s="77"/>
      <c r="D471" s="77"/>
      <c r="E471" s="77"/>
      <c r="F471" s="78"/>
      <c r="G471" s="77"/>
      <c r="H471" s="78"/>
      <c r="I471" s="77"/>
      <c r="J471" s="78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>
      <c r="A472" s="76"/>
      <c r="B472" s="121"/>
      <c r="C472" s="77"/>
      <c r="D472" s="77"/>
      <c r="E472" s="77"/>
      <c r="F472" s="78"/>
      <c r="G472" s="77"/>
      <c r="H472" s="78"/>
      <c r="I472" s="77"/>
      <c r="J472" s="78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>
      <c r="A473" s="76"/>
      <c r="B473" s="121"/>
      <c r="C473" s="77"/>
      <c r="D473" s="77"/>
      <c r="E473" s="77"/>
      <c r="F473" s="78"/>
      <c r="G473" s="77"/>
      <c r="H473" s="78"/>
      <c r="I473" s="77"/>
      <c r="J473" s="78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>
      <c r="A474" s="76"/>
      <c r="B474" s="121"/>
      <c r="C474" s="77"/>
      <c r="D474" s="77"/>
      <c r="E474" s="77"/>
      <c r="F474" s="78"/>
      <c r="G474" s="77"/>
      <c r="H474" s="78"/>
      <c r="I474" s="77"/>
      <c r="J474" s="78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>
      <c r="A475" s="76"/>
      <c r="B475" s="121"/>
      <c r="C475" s="77"/>
      <c r="D475" s="77"/>
      <c r="E475" s="77"/>
      <c r="F475" s="78"/>
      <c r="G475" s="77"/>
      <c r="H475" s="78"/>
      <c r="I475" s="77"/>
      <c r="J475" s="78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>
      <c r="A476" s="76"/>
      <c r="B476" s="121"/>
      <c r="C476" s="77"/>
      <c r="D476" s="77"/>
      <c r="E476" s="77"/>
      <c r="F476" s="78"/>
      <c r="G476" s="77"/>
      <c r="H476" s="78"/>
      <c r="I476" s="77"/>
      <c r="J476" s="78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>
      <c r="A477" s="76"/>
      <c r="B477" s="121"/>
      <c r="C477" s="77"/>
      <c r="D477" s="77"/>
      <c r="E477" s="77"/>
      <c r="F477" s="78"/>
      <c r="G477" s="77"/>
      <c r="H477" s="78"/>
      <c r="I477" s="77"/>
      <c r="J477" s="78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>
      <c r="A478" s="76"/>
      <c r="B478" s="121"/>
      <c r="C478" s="77"/>
      <c r="D478" s="77"/>
      <c r="E478" s="77"/>
      <c r="F478" s="78"/>
      <c r="G478" s="77"/>
      <c r="H478" s="78"/>
      <c r="I478" s="77"/>
      <c r="J478" s="78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>
      <c r="A479" s="76"/>
      <c r="B479" s="121"/>
      <c r="C479" s="77"/>
      <c r="D479" s="77"/>
      <c r="E479" s="77"/>
      <c r="F479" s="78"/>
      <c r="G479" s="77"/>
      <c r="H479" s="78"/>
      <c r="I479" s="77"/>
      <c r="J479" s="78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>
      <c r="A480" s="76"/>
      <c r="B480" s="121"/>
      <c r="C480" s="77"/>
      <c r="D480" s="77"/>
      <c r="E480" s="77"/>
      <c r="F480" s="78"/>
      <c r="G480" s="77"/>
      <c r="H480" s="78"/>
      <c r="I480" s="77"/>
      <c r="J480" s="78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>
      <c r="A481" s="76"/>
      <c r="B481" s="121"/>
      <c r="C481" s="77"/>
      <c r="D481" s="77"/>
      <c r="E481" s="77"/>
      <c r="F481" s="78"/>
      <c r="G481" s="77"/>
      <c r="H481" s="78"/>
      <c r="I481" s="77"/>
      <c r="J481" s="78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>
      <c r="A482" s="76"/>
      <c r="B482" s="121"/>
      <c r="C482" s="77"/>
      <c r="D482" s="77"/>
      <c r="E482" s="77"/>
      <c r="F482" s="78"/>
      <c r="G482" s="77"/>
      <c r="H482" s="78"/>
      <c r="I482" s="77"/>
      <c r="J482" s="78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>
      <c r="A483" s="76"/>
      <c r="B483" s="121"/>
      <c r="C483" s="77"/>
      <c r="D483" s="77"/>
      <c r="E483" s="77"/>
      <c r="F483" s="78"/>
      <c r="G483" s="77"/>
      <c r="H483" s="78"/>
      <c r="I483" s="77"/>
      <c r="J483" s="78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>
      <c r="A484" s="76"/>
      <c r="B484" s="121"/>
      <c r="C484" s="77"/>
      <c r="D484" s="77"/>
      <c r="E484" s="77"/>
      <c r="F484" s="78"/>
      <c r="G484" s="77"/>
      <c r="H484" s="78"/>
      <c r="I484" s="77"/>
      <c r="J484" s="78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>
      <c r="A485" s="76"/>
      <c r="B485" s="121"/>
      <c r="C485" s="77"/>
      <c r="D485" s="77"/>
      <c r="E485" s="77"/>
      <c r="F485" s="78"/>
      <c r="G485" s="77"/>
      <c r="H485" s="78"/>
      <c r="I485" s="77"/>
      <c r="J485" s="78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>
      <c r="A486" s="76"/>
      <c r="B486" s="121"/>
      <c r="C486" s="77"/>
      <c r="D486" s="77"/>
      <c r="E486" s="77"/>
      <c r="F486" s="78"/>
      <c r="G486" s="77"/>
      <c r="H486" s="78"/>
      <c r="I486" s="77"/>
      <c r="J486" s="78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>
      <c r="A487" s="76"/>
      <c r="B487" s="121"/>
      <c r="C487" s="77"/>
      <c r="D487" s="77"/>
      <c r="E487" s="77"/>
      <c r="F487" s="78"/>
      <c r="G487" s="77"/>
      <c r="H487" s="78"/>
      <c r="I487" s="77"/>
      <c r="J487" s="78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>
      <c r="A488" s="76"/>
      <c r="B488" s="121"/>
      <c r="C488" s="77"/>
      <c r="D488" s="77"/>
      <c r="E488" s="77"/>
      <c r="F488" s="78"/>
      <c r="G488" s="77"/>
      <c r="H488" s="78"/>
      <c r="I488" s="77"/>
      <c r="J488" s="78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>
      <c r="A489" s="76"/>
      <c r="B489" s="121"/>
      <c r="C489" s="77"/>
      <c r="D489" s="77"/>
      <c r="E489" s="77"/>
      <c r="F489" s="78"/>
      <c r="G489" s="77"/>
      <c r="H489" s="78"/>
      <c r="I489" s="77"/>
      <c r="J489" s="78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>
      <c r="A490" s="76"/>
      <c r="B490" s="121"/>
      <c r="C490" s="77"/>
      <c r="D490" s="77"/>
      <c r="E490" s="77"/>
      <c r="F490" s="78"/>
      <c r="G490" s="77"/>
      <c r="H490" s="78"/>
      <c r="I490" s="77"/>
      <c r="J490" s="78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>
      <c r="A491" s="76"/>
      <c r="B491" s="121"/>
      <c r="C491" s="77"/>
      <c r="D491" s="77"/>
      <c r="E491" s="77"/>
      <c r="F491" s="78"/>
      <c r="G491" s="77"/>
      <c r="H491" s="78"/>
      <c r="I491" s="77"/>
      <c r="J491" s="78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>
      <c r="A492" s="76"/>
      <c r="B492" s="121"/>
      <c r="C492" s="77"/>
      <c r="D492" s="77"/>
      <c r="E492" s="77"/>
      <c r="F492" s="78"/>
      <c r="G492" s="77"/>
      <c r="H492" s="78"/>
      <c r="I492" s="77"/>
      <c r="J492" s="78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>
      <c r="A493" s="76"/>
      <c r="B493" s="121"/>
      <c r="C493" s="77"/>
      <c r="D493" s="77"/>
      <c r="E493" s="77"/>
      <c r="F493" s="78"/>
      <c r="G493" s="77"/>
      <c r="H493" s="78"/>
      <c r="I493" s="77"/>
      <c r="J493" s="78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>
      <c r="A494" s="76"/>
      <c r="B494" s="121"/>
      <c r="C494" s="77"/>
      <c r="D494" s="77"/>
      <c r="E494" s="77"/>
      <c r="F494" s="78"/>
      <c r="G494" s="77"/>
      <c r="H494" s="78"/>
      <c r="I494" s="77"/>
      <c r="J494" s="78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>
      <c r="A495" s="76"/>
      <c r="B495" s="121"/>
      <c r="C495" s="77"/>
      <c r="D495" s="77"/>
      <c r="E495" s="77"/>
      <c r="F495" s="78"/>
      <c r="G495" s="77"/>
      <c r="H495" s="78"/>
      <c r="I495" s="77"/>
      <c r="J495" s="78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>
      <c r="A496" s="76"/>
      <c r="B496" s="121"/>
      <c r="C496" s="77"/>
      <c r="D496" s="77"/>
      <c r="E496" s="77"/>
      <c r="F496" s="78"/>
      <c r="G496" s="77"/>
      <c r="H496" s="78"/>
      <c r="I496" s="77"/>
      <c r="J496" s="78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>
      <c r="A497" s="76"/>
      <c r="B497" s="121"/>
      <c r="C497" s="77"/>
      <c r="D497" s="77"/>
      <c r="E497" s="77"/>
      <c r="F497" s="78"/>
      <c r="G497" s="77"/>
      <c r="H497" s="78"/>
      <c r="I497" s="77"/>
      <c r="J497" s="78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>
      <c r="A498" s="76"/>
      <c r="B498" s="121"/>
      <c r="C498" s="77"/>
      <c r="D498" s="77"/>
      <c r="E498" s="77"/>
      <c r="F498" s="78"/>
      <c r="G498" s="77"/>
      <c r="H498" s="78"/>
      <c r="I498" s="77"/>
      <c r="J498" s="78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>
      <c r="A499" s="76"/>
      <c r="B499" s="121"/>
      <c r="C499" s="77"/>
      <c r="D499" s="77"/>
      <c r="E499" s="77"/>
      <c r="F499" s="78"/>
      <c r="G499" s="77"/>
      <c r="H499" s="78"/>
      <c r="I499" s="77"/>
      <c r="J499" s="78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>
      <c r="A500" s="76"/>
      <c r="B500" s="121"/>
      <c r="C500" s="77"/>
      <c r="D500" s="77"/>
      <c r="E500" s="77"/>
      <c r="F500" s="78"/>
      <c r="G500" s="77"/>
      <c r="H500" s="78"/>
      <c r="I500" s="77"/>
      <c r="J500" s="78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>
      <c r="A501" s="76"/>
      <c r="B501" s="121"/>
      <c r="C501" s="77"/>
      <c r="D501" s="77"/>
      <c r="E501" s="77"/>
      <c r="F501" s="78"/>
      <c r="G501" s="77"/>
      <c r="H501" s="78"/>
      <c r="I501" s="77"/>
      <c r="J501" s="78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>
      <c r="A502" s="76"/>
      <c r="B502" s="121"/>
      <c r="C502" s="77"/>
      <c r="D502" s="77"/>
      <c r="E502" s="77"/>
      <c r="F502" s="78"/>
      <c r="G502" s="77"/>
      <c r="H502" s="78"/>
      <c r="I502" s="77"/>
      <c r="J502" s="78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>
      <c r="A503" s="76"/>
      <c r="B503" s="121"/>
      <c r="C503" s="77"/>
      <c r="D503" s="77"/>
      <c r="E503" s="77"/>
      <c r="F503" s="78"/>
      <c r="G503" s="77"/>
      <c r="H503" s="78"/>
      <c r="I503" s="77"/>
      <c r="J503" s="78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>
      <c r="A504" s="76"/>
      <c r="B504" s="121"/>
      <c r="C504" s="77"/>
      <c r="D504" s="77"/>
      <c r="E504" s="77"/>
      <c r="F504" s="78"/>
      <c r="G504" s="77"/>
      <c r="H504" s="78"/>
      <c r="I504" s="77"/>
      <c r="J504" s="78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>
      <c r="A505" s="76"/>
      <c r="B505" s="121"/>
      <c r="C505" s="77"/>
      <c r="D505" s="77"/>
      <c r="E505" s="77"/>
      <c r="F505" s="78"/>
      <c r="G505" s="77"/>
      <c r="H505" s="78"/>
      <c r="I505" s="77"/>
      <c r="J505" s="78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>
      <c r="A506" s="76"/>
      <c r="B506" s="121"/>
      <c r="C506" s="77"/>
      <c r="D506" s="77"/>
      <c r="E506" s="77"/>
      <c r="F506" s="78"/>
      <c r="G506" s="77"/>
      <c r="H506" s="78"/>
      <c r="I506" s="77"/>
      <c r="J506" s="78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>
      <c r="A507" s="76"/>
      <c r="B507" s="121"/>
      <c r="C507" s="77"/>
      <c r="D507" s="77"/>
      <c r="E507" s="77"/>
      <c r="F507" s="78"/>
      <c r="G507" s="77"/>
      <c r="H507" s="78"/>
      <c r="I507" s="77"/>
      <c r="J507" s="78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>
      <c r="A508" s="76"/>
      <c r="B508" s="121"/>
      <c r="C508" s="77"/>
      <c r="D508" s="77"/>
      <c r="E508" s="77"/>
      <c r="F508" s="78"/>
      <c r="G508" s="77"/>
      <c r="H508" s="78"/>
      <c r="I508" s="77"/>
      <c r="J508" s="78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>
      <c r="A509" s="76"/>
      <c r="B509" s="121"/>
      <c r="C509" s="77"/>
      <c r="D509" s="77"/>
      <c r="E509" s="77"/>
      <c r="F509" s="78"/>
      <c r="G509" s="77"/>
      <c r="H509" s="78"/>
      <c r="I509" s="77"/>
      <c r="J509" s="78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>
      <c r="A510" s="76"/>
      <c r="B510" s="121"/>
      <c r="C510" s="77"/>
      <c r="D510" s="77"/>
      <c r="E510" s="77"/>
      <c r="F510" s="78"/>
      <c r="G510" s="77"/>
      <c r="H510" s="78"/>
      <c r="I510" s="77"/>
      <c r="J510" s="78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>
      <c r="A511" s="76"/>
      <c r="B511" s="121"/>
      <c r="C511" s="77"/>
      <c r="D511" s="77"/>
      <c r="E511" s="77"/>
      <c r="F511" s="78"/>
      <c r="G511" s="77"/>
      <c r="H511" s="78"/>
      <c r="I511" s="77"/>
      <c r="J511" s="78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>
      <c r="A512" s="76"/>
      <c r="B512" s="121"/>
      <c r="C512" s="77"/>
      <c r="D512" s="77"/>
      <c r="E512" s="77"/>
      <c r="F512" s="78"/>
      <c r="G512" s="77"/>
      <c r="H512" s="78"/>
      <c r="I512" s="77"/>
      <c r="J512" s="78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>
      <c r="A513" s="76"/>
      <c r="B513" s="121"/>
      <c r="C513" s="77"/>
      <c r="D513" s="77"/>
      <c r="E513" s="77"/>
      <c r="F513" s="78"/>
      <c r="G513" s="77"/>
      <c r="H513" s="78"/>
      <c r="I513" s="77"/>
      <c r="J513" s="78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>
      <c r="A514" s="76"/>
      <c r="B514" s="121"/>
      <c r="C514" s="77"/>
      <c r="D514" s="77"/>
      <c r="E514" s="77"/>
      <c r="F514" s="78"/>
      <c r="G514" s="77"/>
      <c r="H514" s="78"/>
      <c r="I514" s="77"/>
      <c r="J514" s="78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>
      <c r="A515" s="76"/>
      <c r="B515" s="121"/>
      <c r="C515" s="77"/>
      <c r="D515" s="77"/>
      <c r="E515" s="77"/>
      <c r="F515" s="78"/>
      <c r="G515" s="77"/>
      <c r="H515" s="78"/>
      <c r="I515" s="77"/>
      <c r="J515" s="78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>
      <c r="A516" s="76"/>
      <c r="B516" s="121"/>
      <c r="C516" s="77"/>
      <c r="D516" s="77"/>
      <c r="E516" s="77"/>
      <c r="F516" s="78"/>
      <c r="G516" s="77"/>
      <c r="H516" s="78"/>
      <c r="I516" s="77"/>
      <c r="J516" s="78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>
      <c r="A517" s="76"/>
      <c r="B517" s="121"/>
      <c r="C517" s="77"/>
      <c r="D517" s="77"/>
      <c r="E517" s="77"/>
      <c r="F517" s="78"/>
      <c r="G517" s="77"/>
      <c r="H517" s="78"/>
      <c r="I517" s="77"/>
      <c r="J517" s="78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>
      <c r="A518" s="76"/>
      <c r="B518" s="121"/>
      <c r="C518" s="77"/>
      <c r="D518" s="77"/>
      <c r="E518" s="77"/>
      <c r="F518" s="78"/>
      <c r="G518" s="77"/>
      <c r="H518" s="78"/>
      <c r="I518" s="77"/>
      <c r="J518" s="78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>
      <c r="A519" s="76"/>
      <c r="B519" s="121"/>
      <c r="C519" s="77"/>
      <c r="D519" s="77"/>
      <c r="E519" s="77"/>
      <c r="F519" s="78"/>
      <c r="G519" s="77"/>
      <c r="H519" s="78"/>
      <c r="I519" s="77"/>
      <c r="J519" s="78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>
      <c r="A520" s="76"/>
      <c r="B520" s="121"/>
      <c r="C520" s="77"/>
      <c r="D520" s="77"/>
      <c r="E520" s="77"/>
      <c r="F520" s="78"/>
      <c r="G520" s="77"/>
      <c r="H520" s="78"/>
      <c r="I520" s="77"/>
      <c r="J520" s="78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>
      <c r="A521" s="76"/>
      <c r="B521" s="121"/>
      <c r="C521" s="77"/>
      <c r="D521" s="77"/>
      <c r="E521" s="77"/>
      <c r="F521" s="78"/>
      <c r="G521" s="77"/>
      <c r="H521" s="78"/>
      <c r="I521" s="77"/>
      <c r="J521" s="78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>
      <c r="A522" s="76"/>
      <c r="B522" s="121"/>
      <c r="C522" s="77"/>
      <c r="D522" s="77"/>
      <c r="E522" s="77"/>
      <c r="F522" s="78"/>
      <c r="G522" s="77"/>
      <c r="H522" s="78"/>
      <c r="I522" s="77"/>
      <c r="J522" s="78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>
      <c r="A523" s="76"/>
      <c r="B523" s="121"/>
      <c r="C523" s="77"/>
      <c r="D523" s="77"/>
      <c r="E523" s="77"/>
      <c r="F523" s="78"/>
      <c r="G523" s="77"/>
      <c r="H523" s="78"/>
      <c r="I523" s="77"/>
      <c r="J523" s="78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>
      <c r="A524" s="76"/>
      <c r="B524" s="121"/>
      <c r="C524" s="77"/>
      <c r="D524" s="77"/>
      <c r="E524" s="77"/>
      <c r="F524" s="78"/>
      <c r="G524" s="77"/>
      <c r="H524" s="78"/>
      <c r="I524" s="77"/>
      <c r="J524" s="78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>
      <c r="A525" s="76"/>
      <c r="B525" s="121"/>
      <c r="C525" s="77"/>
      <c r="D525" s="77"/>
      <c r="E525" s="77"/>
      <c r="F525" s="78"/>
      <c r="G525" s="77"/>
      <c r="H525" s="78"/>
      <c r="I525" s="77"/>
      <c r="J525" s="78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>
      <c r="A526" s="76"/>
      <c r="B526" s="121"/>
      <c r="C526" s="77"/>
      <c r="D526" s="77"/>
      <c r="E526" s="77"/>
      <c r="F526" s="78"/>
      <c r="G526" s="77"/>
      <c r="H526" s="78"/>
      <c r="I526" s="77"/>
      <c r="J526" s="78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>
      <c r="A527" s="76"/>
      <c r="B527" s="121"/>
      <c r="C527" s="77"/>
      <c r="D527" s="77"/>
      <c r="E527" s="77"/>
      <c r="F527" s="78"/>
      <c r="G527" s="77"/>
      <c r="H527" s="78"/>
      <c r="I527" s="77"/>
      <c r="J527" s="78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>
      <c r="A528" s="76"/>
      <c r="B528" s="121"/>
      <c r="C528" s="77"/>
      <c r="D528" s="77"/>
      <c r="E528" s="77"/>
      <c r="F528" s="78"/>
      <c r="G528" s="77"/>
      <c r="H528" s="78"/>
      <c r="I528" s="77"/>
      <c r="J528" s="78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>
      <c r="A529" s="76"/>
      <c r="B529" s="121"/>
      <c r="C529" s="77"/>
      <c r="D529" s="77"/>
      <c r="E529" s="77"/>
      <c r="F529" s="78"/>
      <c r="G529" s="77"/>
      <c r="H529" s="78"/>
      <c r="I529" s="77"/>
      <c r="J529" s="78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>
      <c r="A530" s="76"/>
      <c r="B530" s="121"/>
      <c r="C530" s="77"/>
      <c r="D530" s="77"/>
      <c r="E530" s="77"/>
      <c r="F530" s="78"/>
      <c r="G530" s="77"/>
      <c r="H530" s="78"/>
      <c r="I530" s="77"/>
      <c r="J530" s="78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>
      <c r="A531" s="76"/>
      <c r="B531" s="121"/>
      <c r="C531" s="77"/>
      <c r="D531" s="77"/>
      <c r="E531" s="77"/>
      <c r="F531" s="78"/>
      <c r="G531" s="77"/>
      <c r="H531" s="78"/>
      <c r="I531" s="77"/>
      <c r="J531" s="78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>
      <c r="A532" s="76"/>
      <c r="B532" s="121"/>
      <c r="C532" s="77"/>
      <c r="D532" s="77"/>
      <c r="E532" s="77"/>
      <c r="F532" s="78"/>
      <c r="G532" s="77"/>
      <c r="H532" s="78"/>
      <c r="I532" s="77"/>
      <c r="J532" s="78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>
      <c r="A533" s="76"/>
      <c r="B533" s="121"/>
      <c r="C533" s="77"/>
      <c r="D533" s="77"/>
      <c r="E533" s="77"/>
      <c r="F533" s="78"/>
      <c r="G533" s="77"/>
      <c r="H533" s="78"/>
      <c r="I533" s="77"/>
      <c r="J533" s="78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>
      <c r="A534" s="76"/>
      <c r="B534" s="121"/>
      <c r="C534" s="77"/>
      <c r="D534" s="77"/>
      <c r="E534" s="77"/>
      <c r="F534" s="78"/>
      <c r="G534" s="77"/>
      <c r="H534" s="78"/>
      <c r="I534" s="77"/>
      <c r="J534" s="78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>
      <c r="A535" s="76"/>
      <c r="B535" s="121"/>
      <c r="C535" s="77"/>
      <c r="D535" s="77"/>
      <c r="E535" s="77"/>
      <c r="F535" s="78"/>
      <c r="G535" s="77"/>
      <c r="H535" s="78"/>
      <c r="I535" s="77"/>
      <c r="J535" s="78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>
      <c r="A536" s="76"/>
      <c r="B536" s="121"/>
      <c r="C536" s="77"/>
      <c r="D536" s="77"/>
      <c r="E536" s="77"/>
      <c r="F536" s="78"/>
      <c r="G536" s="77"/>
      <c r="H536" s="78"/>
      <c r="I536" s="77"/>
      <c r="J536" s="78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>
      <c r="A537" s="76"/>
      <c r="B537" s="121"/>
      <c r="C537" s="77"/>
      <c r="D537" s="77"/>
      <c r="E537" s="77"/>
      <c r="F537" s="78"/>
      <c r="G537" s="77"/>
      <c r="H537" s="78"/>
      <c r="I537" s="77"/>
      <c r="J537" s="78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>
      <c r="A538" s="76"/>
      <c r="B538" s="121"/>
      <c r="C538" s="77"/>
      <c r="D538" s="77"/>
      <c r="E538" s="77"/>
      <c r="F538" s="78"/>
      <c r="G538" s="77"/>
      <c r="H538" s="78"/>
      <c r="I538" s="77"/>
      <c r="J538" s="78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>
      <c r="A539" s="76"/>
      <c r="B539" s="121"/>
      <c r="C539" s="77"/>
      <c r="D539" s="77"/>
      <c r="E539" s="77"/>
      <c r="F539" s="78"/>
      <c r="G539" s="77"/>
      <c r="H539" s="78"/>
      <c r="I539" s="77"/>
      <c r="J539" s="78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>
      <c r="A540" s="76"/>
      <c r="B540" s="121"/>
      <c r="C540" s="77"/>
      <c r="D540" s="77"/>
      <c r="E540" s="77"/>
      <c r="F540" s="78"/>
      <c r="G540" s="77"/>
      <c r="H540" s="78"/>
      <c r="I540" s="77"/>
      <c r="J540" s="78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>
      <c r="A541" s="76"/>
      <c r="B541" s="121"/>
      <c r="C541" s="77"/>
      <c r="D541" s="77"/>
      <c r="E541" s="77"/>
      <c r="F541" s="78"/>
      <c r="G541" s="77"/>
      <c r="H541" s="78"/>
      <c r="I541" s="77"/>
      <c r="J541" s="78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>
      <c r="A542" s="76"/>
      <c r="B542" s="121"/>
      <c r="C542" s="77"/>
      <c r="D542" s="77"/>
      <c r="E542" s="77"/>
      <c r="F542" s="78"/>
      <c r="G542" s="77"/>
      <c r="H542" s="78"/>
      <c r="I542" s="77"/>
      <c r="J542" s="78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>
      <c r="A543" s="76"/>
      <c r="B543" s="121"/>
      <c r="C543" s="77"/>
      <c r="D543" s="77"/>
      <c r="E543" s="77"/>
      <c r="F543" s="78"/>
      <c r="G543" s="77"/>
      <c r="H543" s="78"/>
      <c r="I543" s="77"/>
      <c r="J543" s="78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>
      <c r="A544" s="76"/>
      <c r="B544" s="121"/>
      <c r="C544" s="77"/>
      <c r="D544" s="77"/>
      <c r="E544" s="77"/>
      <c r="F544" s="78"/>
      <c r="G544" s="77"/>
      <c r="H544" s="78"/>
      <c r="I544" s="77"/>
      <c r="J544" s="78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>
      <c r="A545" s="76"/>
      <c r="B545" s="121"/>
      <c r="C545" s="77"/>
      <c r="D545" s="77"/>
      <c r="E545" s="77"/>
      <c r="F545" s="78"/>
      <c r="G545" s="77"/>
      <c r="H545" s="78"/>
      <c r="I545" s="77"/>
      <c r="J545" s="78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>
      <c r="A546" s="76"/>
      <c r="B546" s="121"/>
      <c r="C546" s="77"/>
      <c r="D546" s="77"/>
      <c r="E546" s="77"/>
      <c r="F546" s="78"/>
      <c r="G546" s="77"/>
      <c r="H546" s="78"/>
      <c r="I546" s="77"/>
      <c r="J546" s="78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>
      <c r="A547" s="76"/>
      <c r="B547" s="121"/>
      <c r="C547" s="77"/>
      <c r="D547" s="77"/>
      <c r="E547" s="77"/>
      <c r="F547" s="78"/>
      <c r="G547" s="77"/>
      <c r="H547" s="78"/>
      <c r="I547" s="77"/>
      <c r="J547" s="78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>
      <c r="A548" s="76"/>
      <c r="B548" s="121"/>
      <c r="C548" s="77"/>
      <c r="D548" s="77"/>
      <c r="E548" s="77"/>
      <c r="F548" s="78"/>
      <c r="G548" s="77"/>
      <c r="H548" s="78"/>
      <c r="I548" s="77"/>
      <c r="J548" s="78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>
      <c r="A549" s="76"/>
      <c r="B549" s="121"/>
      <c r="C549" s="77"/>
      <c r="D549" s="77"/>
      <c r="E549" s="77"/>
      <c r="F549" s="78"/>
      <c r="G549" s="77"/>
      <c r="H549" s="78"/>
      <c r="I549" s="77"/>
      <c r="J549" s="78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>
      <c r="A550" s="76"/>
      <c r="B550" s="121"/>
      <c r="C550" s="77"/>
      <c r="D550" s="77"/>
      <c r="E550" s="77"/>
      <c r="F550" s="78"/>
      <c r="G550" s="77"/>
      <c r="H550" s="78"/>
      <c r="I550" s="77"/>
      <c r="J550" s="78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>
      <c r="A551" s="76"/>
      <c r="B551" s="121"/>
      <c r="C551" s="77"/>
      <c r="D551" s="77"/>
      <c r="E551" s="77"/>
      <c r="F551" s="78"/>
      <c r="G551" s="77"/>
      <c r="H551" s="78"/>
      <c r="I551" s="77"/>
      <c r="J551" s="78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>
      <c r="A552" s="76"/>
      <c r="B552" s="121"/>
      <c r="C552" s="77"/>
      <c r="D552" s="77"/>
      <c r="E552" s="77"/>
      <c r="F552" s="78"/>
      <c r="G552" s="77"/>
      <c r="H552" s="78"/>
      <c r="I552" s="77"/>
      <c r="J552" s="78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>
      <c r="A553" s="76"/>
      <c r="B553" s="121"/>
      <c r="C553" s="77"/>
      <c r="D553" s="77"/>
      <c r="E553" s="77"/>
      <c r="F553" s="78"/>
      <c r="G553" s="77"/>
      <c r="H553" s="78"/>
      <c r="I553" s="77"/>
      <c r="J553" s="78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>
      <c r="A554" s="76"/>
      <c r="B554" s="121"/>
      <c r="C554" s="77"/>
      <c r="D554" s="77"/>
      <c r="E554" s="77"/>
      <c r="F554" s="78"/>
      <c r="G554" s="77"/>
      <c r="H554" s="78"/>
      <c r="I554" s="77"/>
      <c r="J554" s="78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>
      <c r="A555" s="76"/>
      <c r="B555" s="121"/>
      <c r="C555" s="77"/>
      <c r="D555" s="77"/>
      <c r="E555" s="77"/>
      <c r="F555" s="78"/>
      <c r="G555" s="77"/>
      <c r="H555" s="78"/>
      <c r="I555" s="77"/>
      <c r="J555" s="78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>
      <c r="A556" s="76"/>
      <c r="B556" s="121"/>
      <c r="C556" s="77"/>
      <c r="D556" s="77"/>
      <c r="E556" s="77"/>
      <c r="F556" s="78"/>
      <c r="G556" s="77"/>
      <c r="H556" s="78"/>
      <c r="I556" s="77"/>
      <c r="J556" s="78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>
      <c r="A557" s="76"/>
      <c r="B557" s="121"/>
      <c r="C557" s="77"/>
      <c r="D557" s="77"/>
      <c r="E557" s="77"/>
      <c r="F557" s="78"/>
      <c r="G557" s="77"/>
      <c r="H557" s="78"/>
      <c r="I557" s="77"/>
      <c r="J557" s="78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>
      <c r="A558" s="76"/>
      <c r="B558" s="121"/>
      <c r="C558" s="77"/>
      <c r="D558" s="77"/>
      <c r="E558" s="77"/>
      <c r="F558" s="78"/>
      <c r="G558" s="77"/>
      <c r="H558" s="78"/>
      <c r="I558" s="77"/>
      <c r="J558" s="78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>
      <c r="A559" s="76"/>
      <c r="B559" s="121"/>
      <c r="C559" s="77"/>
      <c r="D559" s="77"/>
      <c r="E559" s="77"/>
      <c r="F559" s="78"/>
      <c r="G559" s="77"/>
      <c r="H559" s="78"/>
      <c r="I559" s="77"/>
      <c r="J559" s="78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>
      <c r="A560" s="76"/>
      <c r="B560" s="121"/>
      <c r="C560" s="77"/>
      <c r="D560" s="77"/>
      <c r="E560" s="77"/>
      <c r="F560" s="78"/>
      <c r="G560" s="77"/>
      <c r="H560" s="78"/>
      <c r="I560" s="77"/>
      <c r="J560" s="78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>
      <c r="A561" s="76"/>
      <c r="B561" s="121"/>
      <c r="C561" s="77"/>
      <c r="D561" s="77"/>
      <c r="E561" s="77"/>
      <c r="F561" s="78"/>
      <c r="G561" s="77"/>
      <c r="H561" s="78"/>
      <c r="I561" s="77"/>
      <c r="J561" s="78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>
      <c r="A562" s="76"/>
      <c r="B562" s="121"/>
      <c r="C562" s="77"/>
      <c r="D562" s="77"/>
      <c r="E562" s="77"/>
      <c r="F562" s="78"/>
      <c r="G562" s="77"/>
      <c r="H562" s="78"/>
      <c r="I562" s="77"/>
      <c r="J562" s="78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>
      <c r="A563" s="76"/>
      <c r="B563" s="121"/>
      <c r="C563" s="77"/>
      <c r="D563" s="77"/>
      <c r="E563" s="77"/>
      <c r="F563" s="78"/>
      <c r="G563" s="77"/>
      <c r="H563" s="78"/>
      <c r="I563" s="77"/>
      <c r="J563" s="78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>
      <c r="A564" s="76"/>
      <c r="B564" s="121"/>
      <c r="C564" s="77"/>
      <c r="D564" s="77"/>
      <c r="E564" s="77"/>
      <c r="F564" s="78"/>
      <c r="G564" s="77"/>
      <c r="H564" s="78"/>
      <c r="I564" s="77"/>
      <c r="J564" s="78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>
      <c r="A565" s="76"/>
      <c r="B565" s="121"/>
      <c r="C565" s="77"/>
      <c r="D565" s="77"/>
      <c r="E565" s="77"/>
      <c r="F565" s="78"/>
      <c r="G565" s="77"/>
      <c r="H565" s="78"/>
      <c r="I565" s="77"/>
      <c r="J565" s="78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>
      <c r="A566" s="76"/>
      <c r="B566" s="121"/>
      <c r="C566" s="77"/>
      <c r="D566" s="77"/>
      <c r="E566" s="77"/>
      <c r="F566" s="78"/>
      <c r="G566" s="77"/>
      <c r="H566" s="78"/>
      <c r="I566" s="77"/>
      <c r="J566" s="78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>
      <c r="A567" s="76"/>
      <c r="B567" s="121"/>
      <c r="C567" s="77"/>
      <c r="D567" s="77"/>
      <c r="E567" s="77"/>
      <c r="F567" s="78"/>
      <c r="G567" s="77"/>
      <c r="H567" s="78"/>
      <c r="I567" s="77"/>
      <c r="J567" s="78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>
      <c r="A568" s="76"/>
      <c r="B568" s="121"/>
      <c r="C568" s="77"/>
      <c r="D568" s="77"/>
      <c r="E568" s="77"/>
      <c r="F568" s="78"/>
      <c r="G568" s="77"/>
      <c r="H568" s="78"/>
      <c r="I568" s="77"/>
      <c r="J568" s="78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>
      <c r="A569" s="76"/>
      <c r="B569" s="121"/>
      <c r="C569" s="77"/>
      <c r="D569" s="77"/>
      <c r="E569" s="77"/>
      <c r="F569" s="78"/>
      <c r="G569" s="77"/>
      <c r="H569" s="78"/>
      <c r="I569" s="77"/>
      <c r="J569" s="78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>
      <c r="A570" s="76"/>
      <c r="B570" s="121"/>
      <c r="C570" s="77"/>
      <c r="D570" s="77"/>
      <c r="E570" s="77"/>
      <c r="F570" s="78"/>
      <c r="G570" s="77"/>
      <c r="H570" s="78"/>
      <c r="I570" s="77"/>
      <c r="J570" s="78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>
      <c r="A571" s="76"/>
      <c r="B571" s="121"/>
      <c r="C571" s="77"/>
      <c r="D571" s="77"/>
      <c r="E571" s="77"/>
      <c r="F571" s="78"/>
      <c r="G571" s="77"/>
      <c r="H571" s="78"/>
      <c r="I571" s="77"/>
      <c r="J571" s="78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>
      <c r="A572" s="76"/>
      <c r="B572" s="121"/>
      <c r="C572" s="77"/>
      <c r="D572" s="77"/>
      <c r="E572" s="77"/>
      <c r="F572" s="78"/>
      <c r="G572" s="77"/>
      <c r="H572" s="78"/>
      <c r="I572" s="77"/>
      <c r="J572" s="78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>
      <c r="A573" s="76"/>
      <c r="B573" s="121"/>
      <c r="C573" s="77"/>
      <c r="D573" s="77"/>
      <c r="E573" s="77"/>
      <c r="F573" s="78"/>
      <c r="G573" s="77"/>
      <c r="H573" s="78"/>
      <c r="I573" s="77"/>
      <c r="J573" s="78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>
      <c r="A574" s="76"/>
      <c r="B574" s="121"/>
      <c r="C574" s="77"/>
      <c r="D574" s="77"/>
      <c r="E574" s="77"/>
      <c r="F574" s="78"/>
      <c r="G574" s="77"/>
      <c r="H574" s="78"/>
      <c r="I574" s="77"/>
      <c r="J574" s="78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>
      <c r="A575" s="76"/>
      <c r="B575" s="121"/>
      <c r="C575" s="77"/>
      <c r="D575" s="77"/>
      <c r="E575" s="77"/>
      <c r="F575" s="78"/>
      <c r="G575" s="77"/>
      <c r="H575" s="78"/>
      <c r="I575" s="77"/>
      <c r="J575" s="78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>
      <c r="A576" s="76"/>
      <c r="B576" s="121"/>
      <c r="C576" s="77"/>
      <c r="D576" s="77"/>
      <c r="E576" s="77"/>
      <c r="F576" s="78"/>
      <c r="G576" s="77"/>
      <c r="H576" s="78"/>
      <c r="I576" s="77"/>
      <c r="J576" s="78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>
      <c r="A577" s="76"/>
      <c r="B577" s="121"/>
      <c r="C577" s="77"/>
      <c r="D577" s="77"/>
      <c r="E577" s="77"/>
      <c r="F577" s="78"/>
      <c r="G577" s="77"/>
      <c r="H577" s="78"/>
      <c r="I577" s="77"/>
      <c r="J577" s="78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>
      <c r="A578" s="76"/>
      <c r="B578" s="121"/>
      <c r="C578" s="77"/>
      <c r="D578" s="77"/>
      <c r="E578" s="77"/>
      <c r="F578" s="78"/>
      <c r="G578" s="77"/>
      <c r="H578" s="78"/>
      <c r="I578" s="77"/>
      <c r="J578" s="78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>
      <c r="A579" s="76"/>
      <c r="B579" s="121"/>
      <c r="C579" s="77"/>
      <c r="D579" s="77"/>
      <c r="E579" s="77"/>
      <c r="F579" s="78"/>
      <c r="G579" s="77"/>
      <c r="H579" s="78"/>
      <c r="I579" s="77"/>
      <c r="J579" s="78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>
      <c r="A580" s="76"/>
      <c r="B580" s="121"/>
      <c r="C580" s="77"/>
      <c r="D580" s="77"/>
      <c r="E580" s="77"/>
      <c r="F580" s="78"/>
      <c r="G580" s="77"/>
      <c r="H580" s="78"/>
      <c r="I580" s="77"/>
      <c r="J580" s="78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>
      <c r="A581" s="76"/>
      <c r="B581" s="121"/>
      <c r="C581" s="77"/>
      <c r="D581" s="77"/>
      <c r="E581" s="77"/>
      <c r="F581" s="78"/>
      <c r="G581" s="77"/>
      <c r="H581" s="78"/>
      <c r="I581" s="77"/>
      <c r="J581" s="78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>
      <c r="A582" s="76"/>
      <c r="B582" s="121"/>
      <c r="C582" s="77"/>
      <c r="D582" s="77"/>
      <c r="E582" s="77"/>
      <c r="F582" s="78"/>
      <c r="G582" s="77"/>
      <c r="H582" s="78"/>
      <c r="I582" s="77"/>
      <c r="J582" s="78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>
      <c r="A583" s="76"/>
      <c r="B583" s="121"/>
      <c r="C583" s="77"/>
      <c r="D583" s="77"/>
      <c r="E583" s="77"/>
      <c r="F583" s="78"/>
      <c r="G583" s="77"/>
      <c r="H583" s="78"/>
      <c r="I583" s="77"/>
      <c r="J583" s="78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>
      <c r="A584" s="76"/>
      <c r="B584" s="121"/>
      <c r="C584" s="77"/>
      <c r="D584" s="77"/>
      <c r="E584" s="77"/>
      <c r="F584" s="78"/>
      <c r="G584" s="77"/>
      <c r="H584" s="78"/>
      <c r="I584" s="77"/>
      <c r="J584" s="78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>
      <c r="A585" s="76"/>
      <c r="B585" s="121"/>
      <c r="C585" s="77"/>
      <c r="D585" s="77"/>
      <c r="E585" s="77"/>
      <c r="F585" s="78"/>
      <c r="G585" s="77"/>
      <c r="H585" s="78"/>
      <c r="I585" s="77"/>
      <c r="J585" s="78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>
      <c r="A586" s="76"/>
      <c r="B586" s="121"/>
      <c r="C586" s="77"/>
      <c r="D586" s="77"/>
      <c r="E586" s="77"/>
      <c r="F586" s="78"/>
      <c r="G586" s="77"/>
      <c r="H586" s="78"/>
      <c r="I586" s="77"/>
      <c r="J586" s="78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>
      <c r="A587" s="76"/>
      <c r="B587" s="121"/>
      <c r="C587" s="77"/>
      <c r="D587" s="77"/>
      <c r="E587" s="77"/>
      <c r="F587" s="78"/>
      <c r="G587" s="77"/>
      <c r="H587" s="78"/>
      <c r="I587" s="77"/>
      <c r="J587" s="78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>
      <c r="A588" s="76"/>
      <c r="B588" s="121"/>
      <c r="C588" s="77"/>
      <c r="D588" s="77"/>
      <c r="E588" s="77"/>
      <c r="F588" s="78"/>
      <c r="G588" s="77"/>
      <c r="H588" s="78"/>
      <c r="I588" s="77"/>
      <c r="J588" s="78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>
      <c r="A589" s="76"/>
      <c r="B589" s="121"/>
      <c r="C589" s="77"/>
      <c r="D589" s="77"/>
      <c r="E589" s="77"/>
      <c r="F589" s="78"/>
      <c r="G589" s="77"/>
      <c r="H589" s="78"/>
      <c r="I589" s="77"/>
      <c r="J589" s="78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>
      <c r="A590" s="76"/>
      <c r="B590" s="121"/>
      <c r="C590" s="77"/>
      <c r="D590" s="77"/>
      <c r="E590" s="77"/>
      <c r="F590" s="78"/>
      <c r="G590" s="77"/>
      <c r="H590" s="78"/>
      <c r="I590" s="77"/>
      <c r="J590" s="78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>
      <c r="A591" s="76"/>
      <c r="B591" s="121"/>
      <c r="C591" s="77"/>
      <c r="D591" s="77"/>
      <c r="E591" s="77"/>
      <c r="F591" s="78"/>
      <c r="G591" s="77"/>
      <c r="H591" s="78"/>
      <c r="I591" s="77"/>
      <c r="J591" s="78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>
      <c r="A592" s="76"/>
      <c r="B592" s="121"/>
      <c r="C592" s="77"/>
      <c r="D592" s="77"/>
      <c r="E592" s="77"/>
      <c r="F592" s="78"/>
      <c r="G592" s="77"/>
      <c r="H592" s="78"/>
      <c r="I592" s="77"/>
      <c r="J592" s="78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>
      <c r="A593" s="76"/>
      <c r="B593" s="121"/>
      <c r="C593" s="77"/>
      <c r="D593" s="77"/>
      <c r="E593" s="77"/>
      <c r="F593" s="78"/>
      <c r="G593" s="77"/>
      <c r="H593" s="78"/>
      <c r="I593" s="77"/>
      <c r="J593" s="78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>
      <c r="A594" s="76"/>
      <c r="B594" s="121"/>
      <c r="C594" s="77"/>
      <c r="D594" s="77"/>
      <c r="E594" s="77"/>
      <c r="F594" s="78"/>
      <c r="G594" s="77"/>
      <c r="H594" s="78"/>
      <c r="I594" s="77"/>
      <c r="J594" s="78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>
      <c r="A595" s="76"/>
      <c r="B595" s="121"/>
      <c r="C595" s="77"/>
      <c r="D595" s="77"/>
      <c r="E595" s="77"/>
      <c r="F595" s="78"/>
      <c r="G595" s="77"/>
      <c r="H595" s="78"/>
      <c r="I595" s="77"/>
      <c r="J595" s="78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>
      <c r="A596" s="76"/>
      <c r="B596" s="121"/>
      <c r="C596" s="77"/>
      <c r="D596" s="77"/>
      <c r="E596" s="77"/>
      <c r="F596" s="78"/>
      <c r="G596" s="77"/>
      <c r="H596" s="78"/>
      <c r="I596" s="77"/>
      <c r="J596" s="78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>
      <c r="A597" s="76"/>
      <c r="B597" s="121"/>
      <c r="C597" s="77"/>
      <c r="D597" s="77"/>
      <c r="E597" s="77"/>
      <c r="F597" s="78"/>
      <c r="G597" s="77"/>
      <c r="H597" s="78"/>
      <c r="I597" s="77"/>
      <c r="J597" s="78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>
      <c r="A598" s="76"/>
      <c r="B598" s="121"/>
      <c r="C598" s="77"/>
      <c r="D598" s="77"/>
      <c r="E598" s="77"/>
      <c r="F598" s="78"/>
      <c r="G598" s="77"/>
      <c r="H598" s="78"/>
      <c r="I598" s="77"/>
      <c r="J598" s="78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>
      <c r="A599" s="76"/>
      <c r="B599" s="121"/>
      <c r="C599" s="77"/>
      <c r="D599" s="77"/>
      <c r="E599" s="77"/>
      <c r="F599" s="78"/>
      <c r="G599" s="77"/>
      <c r="H599" s="78"/>
      <c r="I599" s="77"/>
      <c r="J599" s="78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>
      <c r="A600" s="76"/>
      <c r="B600" s="121"/>
      <c r="C600" s="77"/>
      <c r="D600" s="77"/>
      <c r="E600" s="77"/>
      <c r="F600" s="78"/>
      <c r="G600" s="77"/>
      <c r="H600" s="78"/>
      <c r="I600" s="77"/>
      <c r="J600" s="78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>
      <c r="A601" s="76"/>
      <c r="B601" s="121"/>
      <c r="C601" s="77"/>
      <c r="D601" s="77"/>
      <c r="E601" s="77"/>
      <c r="F601" s="78"/>
      <c r="G601" s="77"/>
      <c r="H601" s="78"/>
      <c r="I601" s="77"/>
      <c r="J601" s="78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>
      <c r="A602" s="76"/>
      <c r="B602" s="121"/>
      <c r="C602" s="77"/>
      <c r="D602" s="77"/>
      <c r="E602" s="77"/>
      <c r="F602" s="78"/>
      <c r="G602" s="77"/>
      <c r="H602" s="78"/>
      <c r="I602" s="77"/>
      <c r="J602" s="78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>
      <c r="A603" s="76"/>
      <c r="B603" s="121"/>
      <c r="C603" s="77"/>
      <c r="D603" s="77"/>
      <c r="E603" s="77"/>
      <c r="F603" s="78"/>
      <c r="G603" s="77"/>
      <c r="H603" s="78"/>
      <c r="I603" s="77"/>
      <c r="J603" s="78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>
      <c r="A604" s="76"/>
      <c r="B604" s="121"/>
      <c r="C604" s="77"/>
      <c r="D604" s="77"/>
      <c r="E604" s="77"/>
      <c r="F604" s="78"/>
      <c r="G604" s="77"/>
      <c r="H604" s="78"/>
      <c r="I604" s="77"/>
      <c r="J604" s="78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>
      <c r="A605" s="76"/>
      <c r="B605" s="121"/>
      <c r="C605" s="77"/>
      <c r="D605" s="77"/>
      <c r="E605" s="77"/>
      <c r="F605" s="78"/>
      <c r="G605" s="77"/>
      <c r="H605" s="78"/>
      <c r="I605" s="77"/>
      <c r="J605" s="78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>
      <c r="A606" s="76"/>
      <c r="B606" s="121"/>
      <c r="C606" s="77"/>
      <c r="D606" s="77"/>
      <c r="E606" s="77"/>
      <c r="F606" s="78"/>
      <c r="G606" s="77"/>
      <c r="H606" s="78"/>
      <c r="I606" s="77"/>
      <c r="J606" s="78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>
      <c r="A607" s="76"/>
      <c r="B607" s="121"/>
      <c r="C607" s="77"/>
      <c r="D607" s="77"/>
      <c r="E607" s="77"/>
      <c r="F607" s="78"/>
      <c r="G607" s="77"/>
      <c r="H607" s="78"/>
      <c r="I607" s="77"/>
      <c r="J607" s="78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>
      <c r="A608" s="76"/>
      <c r="B608" s="121"/>
      <c r="C608" s="77"/>
      <c r="D608" s="77"/>
      <c r="E608" s="77"/>
      <c r="F608" s="78"/>
      <c r="G608" s="77"/>
      <c r="H608" s="78"/>
      <c r="I608" s="77"/>
      <c r="J608" s="78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>
      <c r="A609" s="76"/>
      <c r="B609" s="121"/>
      <c r="C609" s="77"/>
      <c r="D609" s="77"/>
      <c r="E609" s="77"/>
      <c r="F609" s="78"/>
      <c r="G609" s="77"/>
      <c r="H609" s="78"/>
      <c r="I609" s="77"/>
      <c r="J609" s="78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>
      <c r="A610" s="76"/>
      <c r="B610" s="121"/>
      <c r="C610" s="77"/>
      <c r="D610" s="77"/>
      <c r="E610" s="77"/>
      <c r="F610" s="78"/>
      <c r="G610" s="77"/>
      <c r="H610" s="78"/>
      <c r="I610" s="77"/>
      <c r="J610" s="78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>
      <c r="A611" s="76"/>
      <c r="B611" s="121"/>
      <c r="C611" s="77"/>
      <c r="D611" s="77"/>
      <c r="E611" s="77"/>
      <c r="F611" s="78"/>
      <c r="G611" s="77"/>
      <c r="H611" s="78"/>
      <c r="I611" s="77"/>
      <c r="J611" s="78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>
      <c r="A612" s="76"/>
      <c r="B612" s="121"/>
      <c r="C612" s="77"/>
      <c r="D612" s="77"/>
      <c r="E612" s="77"/>
      <c r="F612" s="78"/>
      <c r="G612" s="77"/>
      <c r="H612" s="78"/>
      <c r="I612" s="77"/>
      <c r="J612" s="78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>
      <c r="A613" s="76"/>
      <c r="B613" s="121"/>
      <c r="C613" s="77"/>
      <c r="D613" s="77"/>
      <c r="E613" s="77"/>
      <c r="F613" s="78"/>
      <c r="G613" s="77"/>
      <c r="H613" s="78"/>
      <c r="I613" s="77"/>
      <c r="J613" s="78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>
      <c r="A614" s="76"/>
      <c r="B614" s="121"/>
      <c r="C614" s="77"/>
      <c r="D614" s="77"/>
      <c r="E614" s="77"/>
      <c r="F614" s="78"/>
      <c r="G614" s="77"/>
      <c r="H614" s="78"/>
      <c r="I614" s="77"/>
      <c r="J614" s="78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>
      <c r="A615" s="76"/>
      <c r="B615" s="121"/>
      <c r="C615" s="77"/>
      <c r="D615" s="77"/>
      <c r="E615" s="77"/>
      <c r="F615" s="78"/>
      <c r="G615" s="77"/>
      <c r="H615" s="78"/>
      <c r="I615" s="77"/>
      <c r="J615" s="78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>
      <c r="A616" s="76"/>
      <c r="B616" s="121"/>
      <c r="C616" s="77"/>
      <c r="D616" s="77"/>
      <c r="E616" s="77"/>
      <c r="F616" s="78"/>
      <c r="G616" s="77"/>
      <c r="H616" s="78"/>
      <c r="I616" s="77"/>
      <c r="J616" s="78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>
      <c r="A617" s="76"/>
      <c r="B617" s="121"/>
      <c r="C617" s="77"/>
      <c r="D617" s="77"/>
      <c r="E617" s="77"/>
      <c r="F617" s="78"/>
      <c r="G617" s="77"/>
      <c r="H617" s="78"/>
      <c r="I617" s="77"/>
      <c r="J617" s="78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>
      <c r="A618" s="76"/>
      <c r="B618" s="121"/>
      <c r="C618" s="77"/>
      <c r="D618" s="77"/>
      <c r="E618" s="77"/>
      <c r="F618" s="78"/>
      <c r="G618" s="77"/>
      <c r="H618" s="78"/>
      <c r="I618" s="77"/>
      <c r="J618" s="78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>
      <c r="A619" s="76"/>
      <c r="B619" s="121"/>
      <c r="C619" s="77"/>
      <c r="D619" s="77"/>
      <c r="E619" s="77"/>
      <c r="F619" s="78"/>
      <c r="G619" s="77"/>
      <c r="H619" s="78"/>
      <c r="I619" s="77"/>
      <c r="J619" s="78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>
      <c r="A620" s="76"/>
      <c r="B620" s="121"/>
      <c r="C620" s="77"/>
      <c r="D620" s="77"/>
      <c r="E620" s="77"/>
      <c r="F620" s="78"/>
      <c r="G620" s="77"/>
      <c r="H620" s="78"/>
      <c r="I620" s="77"/>
      <c r="J620" s="78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>
      <c r="A621" s="76"/>
      <c r="B621" s="121"/>
      <c r="C621" s="77"/>
      <c r="D621" s="77"/>
      <c r="E621" s="77"/>
      <c r="F621" s="78"/>
      <c r="G621" s="77"/>
      <c r="H621" s="78"/>
      <c r="I621" s="77"/>
      <c r="J621" s="78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>
      <c r="A622" s="76"/>
      <c r="B622" s="121"/>
      <c r="C622" s="77"/>
      <c r="D622" s="77"/>
      <c r="E622" s="77"/>
      <c r="F622" s="78"/>
      <c r="G622" s="77"/>
      <c r="H622" s="78"/>
      <c r="I622" s="77"/>
      <c r="J622" s="78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>
      <c r="A623" s="76"/>
      <c r="B623" s="121"/>
      <c r="C623" s="77"/>
      <c r="D623" s="77"/>
      <c r="E623" s="77"/>
      <c r="F623" s="78"/>
      <c r="G623" s="77"/>
      <c r="H623" s="78"/>
      <c r="I623" s="77"/>
      <c r="J623" s="78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>
      <c r="A624" s="76"/>
      <c r="B624" s="121"/>
      <c r="C624" s="77"/>
      <c r="D624" s="77"/>
      <c r="E624" s="77"/>
      <c r="F624" s="78"/>
      <c r="G624" s="77"/>
      <c r="H624" s="78"/>
      <c r="I624" s="77"/>
      <c r="J624" s="78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>
      <c r="A625" s="76"/>
      <c r="B625" s="121"/>
      <c r="C625" s="77"/>
      <c r="D625" s="77"/>
      <c r="E625" s="77"/>
      <c r="F625" s="78"/>
      <c r="G625" s="77"/>
      <c r="H625" s="78"/>
      <c r="I625" s="77"/>
      <c r="J625" s="78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>
      <c r="A626" s="76"/>
      <c r="B626" s="121"/>
      <c r="C626" s="77"/>
      <c r="D626" s="77"/>
      <c r="E626" s="77"/>
      <c r="F626" s="78"/>
      <c r="G626" s="77"/>
      <c r="H626" s="78"/>
      <c r="I626" s="77"/>
      <c r="J626" s="78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>
      <c r="A627" s="76"/>
      <c r="B627" s="121"/>
      <c r="C627" s="77"/>
      <c r="D627" s="77"/>
      <c r="E627" s="77"/>
      <c r="F627" s="78"/>
      <c r="G627" s="77"/>
      <c r="H627" s="78"/>
      <c r="I627" s="77"/>
      <c r="J627" s="78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>
      <c r="A628" s="76"/>
      <c r="B628" s="121"/>
      <c r="C628" s="77"/>
      <c r="D628" s="77"/>
      <c r="E628" s="77"/>
      <c r="F628" s="78"/>
      <c r="G628" s="77"/>
      <c r="H628" s="78"/>
      <c r="I628" s="77"/>
      <c r="J628" s="78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>
      <c r="A629" s="76"/>
      <c r="B629" s="121"/>
      <c r="C629" s="77"/>
      <c r="D629" s="77"/>
      <c r="E629" s="77"/>
      <c r="F629" s="78"/>
      <c r="G629" s="77"/>
      <c r="H629" s="78"/>
      <c r="I629" s="77"/>
      <c r="J629" s="78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>
      <c r="A630" s="76"/>
      <c r="B630" s="121"/>
      <c r="C630" s="77"/>
      <c r="D630" s="77"/>
      <c r="E630" s="77"/>
      <c r="F630" s="78"/>
      <c r="G630" s="77"/>
      <c r="H630" s="78"/>
      <c r="I630" s="77"/>
      <c r="J630" s="78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>
      <c r="A631" s="76"/>
      <c r="B631" s="121"/>
      <c r="C631" s="77"/>
      <c r="D631" s="77"/>
      <c r="E631" s="77"/>
      <c r="F631" s="78"/>
      <c r="G631" s="77"/>
      <c r="H631" s="78"/>
      <c r="I631" s="77"/>
      <c r="J631" s="78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>
      <c r="A632" s="76"/>
      <c r="B632" s="121"/>
      <c r="C632" s="77"/>
      <c r="D632" s="77"/>
      <c r="E632" s="77"/>
      <c r="F632" s="78"/>
      <c r="G632" s="77"/>
      <c r="H632" s="78"/>
      <c r="I632" s="77"/>
      <c r="J632" s="78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>
      <c r="A633" s="76"/>
      <c r="B633" s="121"/>
      <c r="C633" s="77"/>
      <c r="D633" s="77"/>
      <c r="E633" s="77"/>
      <c r="F633" s="78"/>
      <c r="G633" s="77"/>
      <c r="H633" s="78"/>
      <c r="I633" s="77"/>
      <c r="J633" s="78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>
      <c r="A634" s="76"/>
      <c r="B634" s="121"/>
      <c r="C634" s="77"/>
      <c r="D634" s="77"/>
      <c r="E634" s="77"/>
      <c r="F634" s="78"/>
      <c r="G634" s="77"/>
      <c r="H634" s="78"/>
      <c r="I634" s="77"/>
      <c r="J634" s="78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>
      <c r="A635" s="76"/>
      <c r="B635" s="121"/>
      <c r="C635" s="77"/>
      <c r="D635" s="77"/>
      <c r="E635" s="77"/>
      <c r="F635" s="78"/>
      <c r="G635" s="77"/>
      <c r="H635" s="78"/>
      <c r="I635" s="77"/>
      <c r="J635" s="78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>
      <c r="A636" s="76"/>
      <c r="B636" s="121"/>
      <c r="C636" s="77"/>
      <c r="D636" s="77"/>
      <c r="E636" s="77"/>
      <c r="F636" s="78"/>
      <c r="G636" s="77"/>
      <c r="H636" s="78"/>
      <c r="I636" s="77"/>
      <c r="J636" s="78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>
      <c r="A637" s="76"/>
      <c r="B637" s="121"/>
      <c r="C637" s="77"/>
      <c r="D637" s="77"/>
      <c r="E637" s="77"/>
      <c r="F637" s="78"/>
      <c r="G637" s="77"/>
      <c r="H637" s="78"/>
      <c r="I637" s="77"/>
      <c r="J637" s="78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>
      <c r="A638" s="76"/>
      <c r="B638" s="121"/>
      <c r="C638" s="77"/>
      <c r="D638" s="77"/>
      <c r="E638" s="77"/>
      <c r="F638" s="78"/>
      <c r="G638" s="77"/>
      <c r="H638" s="78"/>
      <c r="I638" s="77"/>
      <c r="J638" s="78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>
      <c r="A639" s="76"/>
      <c r="B639" s="121"/>
      <c r="C639" s="77"/>
      <c r="D639" s="77"/>
      <c r="E639" s="77"/>
      <c r="F639" s="78"/>
      <c r="G639" s="77"/>
      <c r="H639" s="78"/>
      <c r="I639" s="77"/>
      <c r="J639" s="78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>
      <c r="A640" s="76"/>
      <c r="B640" s="121"/>
      <c r="C640" s="77"/>
      <c r="D640" s="77"/>
      <c r="E640" s="77"/>
      <c r="F640" s="78"/>
      <c r="G640" s="77"/>
      <c r="H640" s="78"/>
      <c r="I640" s="77"/>
      <c r="J640" s="78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>
      <c r="A641" s="76"/>
      <c r="B641" s="121"/>
      <c r="C641" s="77"/>
      <c r="D641" s="77"/>
      <c r="E641" s="77"/>
      <c r="F641" s="78"/>
      <c r="G641" s="77"/>
      <c r="H641" s="78"/>
      <c r="I641" s="77"/>
      <c r="J641" s="78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>
      <c r="A642" s="76"/>
      <c r="B642" s="121"/>
      <c r="C642" s="77"/>
      <c r="D642" s="77"/>
      <c r="E642" s="77"/>
      <c r="F642" s="78"/>
      <c r="G642" s="77"/>
      <c r="H642" s="78"/>
      <c r="I642" s="77"/>
      <c r="J642" s="78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>
      <c r="A643" s="76"/>
      <c r="B643" s="121"/>
      <c r="C643" s="77"/>
      <c r="D643" s="77"/>
      <c r="E643" s="77"/>
      <c r="F643" s="78"/>
      <c r="G643" s="77"/>
      <c r="H643" s="78"/>
      <c r="I643" s="77"/>
      <c r="J643" s="78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>
      <c r="A644" s="76"/>
      <c r="B644" s="121"/>
      <c r="C644" s="77"/>
      <c r="D644" s="77"/>
      <c r="E644" s="77"/>
      <c r="F644" s="78"/>
      <c r="G644" s="77"/>
      <c r="H644" s="78"/>
      <c r="I644" s="77"/>
      <c r="J644" s="78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>
      <c r="A645" s="76"/>
      <c r="B645" s="121"/>
      <c r="C645" s="77"/>
      <c r="D645" s="77"/>
      <c r="E645" s="77"/>
      <c r="F645" s="78"/>
      <c r="G645" s="77"/>
      <c r="H645" s="78"/>
      <c r="I645" s="77"/>
      <c r="J645" s="78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>
      <c r="A646" s="76"/>
      <c r="B646" s="121"/>
      <c r="C646" s="77"/>
      <c r="D646" s="77"/>
      <c r="E646" s="77"/>
      <c r="F646" s="78"/>
      <c r="G646" s="77"/>
      <c r="H646" s="78"/>
      <c r="I646" s="77"/>
      <c r="J646" s="78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>
      <c r="A647" s="76"/>
      <c r="B647" s="121"/>
      <c r="C647" s="77"/>
      <c r="D647" s="77"/>
      <c r="E647" s="77"/>
      <c r="F647" s="78"/>
      <c r="G647" s="77"/>
      <c r="H647" s="78"/>
      <c r="I647" s="77"/>
      <c r="J647" s="78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>
      <c r="A648" s="76"/>
      <c r="B648" s="121"/>
      <c r="C648" s="77"/>
      <c r="D648" s="77"/>
      <c r="E648" s="77"/>
      <c r="F648" s="78"/>
      <c r="G648" s="77"/>
      <c r="H648" s="78"/>
      <c r="I648" s="77"/>
      <c r="J648" s="78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>
      <c r="A649" s="76"/>
      <c r="B649" s="121"/>
      <c r="C649" s="77"/>
      <c r="D649" s="77"/>
      <c r="E649" s="77"/>
      <c r="F649" s="78"/>
      <c r="G649" s="77"/>
      <c r="H649" s="78"/>
      <c r="I649" s="77"/>
      <c r="J649" s="78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>
      <c r="A650" s="76"/>
      <c r="B650" s="121"/>
      <c r="C650" s="77"/>
      <c r="D650" s="77"/>
      <c r="E650" s="77"/>
      <c r="F650" s="78"/>
      <c r="G650" s="77"/>
      <c r="H650" s="78"/>
      <c r="I650" s="77"/>
      <c r="J650" s="78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>
      <c r="A651" s="76"/>
      <c r="B651" s="121"/>
      <c r="C651" s="77"/>
      <c r="D651" s="77"/>
      <c r="E651" s="77"/>
      <c r="F651" s="78"/>
      <c r="G651" s="77"/>
      <c r="H651" s="78"/>
      <c r="I651" s="77"/>
      <c r="J651" s="78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>
      <c r="A652" s="76"/>
      <c r="B652" s="121"/>
      <c r="C652" s="77"/>
      <c r="D652" s="77"/>
      <c r="E652" s="77"/>
      <c r="F652" s="78"/>
      <c r="G652" s="77"/>
      <c r="H652" s="78"/>
      <c r="I652" s="77"/>
      <c r="J652" s="78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>
      <c r="A653" s="76"/>
      <c r="B653" s="121"/>
      <c r="C653" s="77"/>
      <c r="D653" s="77"/>
      <c r="E653" s="77"/>
      <c r="F653" s="78"/>
      <c r="G653" s="77"/>
      <c r="H653" s="78"/>
      <c r="I653" s="77"/>
      <c r="J653" s="78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>
      <c r="A654" s="76"/>
      <c r="B654" s="121"/>
      <c r="C654" s="77"/>
      <c r="D654" s="77"/>
      <c r="E654" s="77"/>
      <c r="F654" s="78"/>
      <c r="G654" s="77"/>
      <c r="H654" s="78"/>
      <c r="I654" s="77"/>
      <c r="J654" s="78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>
      <c r="A655" s="76"/>
      <c r="B655" s="121"/>
      <c r="C655" s="77"/>
      <c r="D655" s="77"/>
      <c r="E655" s="77"/>
      <c r="F655" s="78"/>
      <c r="G655" s="77"/>
      <c r="H655" s="78"/>
      <c r="I655" s="77"/>
      <c r="J655" s="78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>
      <c r="A656" s="76"/>
      <c r="B656" s="121"/>
      <c r="C656" s="77"/>
      <c r="D656" s="77"/>
      <c r="E656" s="77"/>
      <c r="F656" s="78"/>
      <c r="G656" s="77"/>
      <c r="H656" s="78"/>
      <c r="I656" s="77"/>
      <c r="J656" s="78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>
      <c r="A657" s="76"/>
      <c r="B657" s="121"/>
      <c r="C657" s="77"/>
      <c r="D657" s="77"/>
      <c r="E657" s="77"/>
      <c r="F657" s="78"/>
      <c r="G657" s="77"/>
      <c r="H657" s="78"/>
      <c r="I657" s="77"/>
      <c r="J657" s="78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>
      <c r="A658" s="76"/>
      <c r="B658" s="121"/>
      <c r="C658" s="77"/>
      <c r="D658" s="77"/>
      <c r="E658" s="77"/>
      <c r="F658" s="78"/>
      <c r="G658" s="77"/>
      <c r="H658" s="78"/>
      <c r="I658" s="77"/>
      <c r="J658" s="78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>
      <c r="A659" s="76"/>
      <c r="B659" s="121"/>
      <c r="C659" s="77"/>
      <c r="D659" s="77"/>
      <c r="E659" s="77"/>
      <c r="F659" s="78"/>
      <c r="G659" s="77"/>
      <c r="H659" s="78"/>
      <c r="I659" s="77"/>
      <c r="J659" s="78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>
      <c r="A660" s="76"/>
      <c r="B660" s="121"/>
      <c r="C660" s="77"/>
      <c r="D660" s="77"/>
      <c r="E660" s="77"/>
      <c r="F660" s="78"/>
      <c r="G660" s="77"/>
      <c r="H660" s="78"/>
      <c r="I660" s="77"/>
      <c r="J660" s="78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>
      <c r="A661" s="76"/>
      <c r="B661" s="121"/>
      <c r="C661" s="77"/>
      <c r="D661" s="77"/>
      <c r="E661" s="77"/>
      <c r="F661" s="78"/>
      <c r="G661" s="77"/>
      <c r="H661" s="78"/>
      <c r="I661" s="77"/>
      <c r="J661" s="78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>
      <c r="A662" s="76"/>
      <c r="B662" s="121"/>
      <c r="C662" s="77"/>
      <c r="D662" s="77"/>
      <c r="E662" s="77"/>
      <c r="F662" s="78"/>
      <c r="G662" s="77"/>
      <c r="H662" s="78"/>
      <c r="I662" s="77"/>
      <c r="J662" s="78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>
      <c r="A663" s="76"/>
      <c r="B663" s="121"/>
      <c r="C663" s="77"/>
      <c r="D663" s="77"/>
      <c r="E663" s="77"/>
      <c r="F663" s="78"/>
      <c r="G663" s="77"/>
      <c r="H663" s="78"/>
      <c r="I663" s="77"/>
      <c r="J663" s="78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>
      <c r="A664" s="76"/>
      <c r="B664" s="121"/>
      <c r="C664" s="77"/>
      <c r="D664" s="77"/>
      <c r="E664" s="77"/>
      <c r="F664" s="78"/>
      <c r="G664" s="77"/>
      <c r="H664" s="78"/>
      <c r="I664" s="77"/>
      <c r="J664" s="78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>
      <c r="A665" s="76"/>
      <c r="B665" s="121"/>
      <c r="C665" s="77"/>
      <c r="D665" s="77"/>
      <c r="E665" s="77"/>
      <c r="F665" s="78"/>
      <c r="G665" s="77"/>
      <c r="H665" s="78"/>
      <c r="I665" s="77"/>
      <c r="J665" s="78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>
      <c r="A666" s="76"/>
      <c r="B666" s="121"/>
      <c r="C666" s="77"/>
      <c r="D666" s="77"/>
      <c r="E666" s="77"/>
      <c r="F666" s="78"/>
      <c r="G666" s="77"/>
      <c r="H666" s="78"/>
      <c r="I666" s="77"/>
      <c r="J666" s="78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>
      <c r="A667" s="76"/>
      <c r="B667" s="121"/>
      <c r="C667" s="77"/>
      <c r="D667" s="77"/>
      <c r="E667" s="77"/>
      <c r="F667" s="78"/>
      <c r="G667" s="77"/>
      <c r="H667" s="78"/>
      <c r="I667" s="77"/>
      <c r="J667" s="78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>
      <c r="A668" s="76"/>
      <c r="B668" s="121"/>
      <c r="C668" s="77"/>
      <c r="D668" s="77"/>
      <c r="E668" s="77"/>
      <c r="F668" s="78"/>
      <c r="G668" s="77"/>
      <c r="H668" s="78"/>
      <c r="I668" s="77"/>
      <c r="J668" s="78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>
      <c r="A669" s="76"/>
      <c r="B669" s="121"/>
      <c r="C669" s="77"/>
      <c r="D669" s="77"/>
      <c r="E669" s="77"/>
      <c r="F669" s="78"/>
      <c r="G669" s="77"/>
      <c r="H669" s="78"/>
      <c r="I669" s="77"/>
      <c r="J669" s="78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>
      <c r="A670" s="76"/>
      <c r="B670" s="121"/>
      <c r="C670" s="77"/>
      <c r="D670" s="77"/>
      <c r="E670" s="77"/>
      <c r="F670" s="78"/>
      <c r="G670" s="77"/>
      <c r="H670" s="78"/>
      <c r="I670" s="77"/>
      <c r="J670" s="78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>
      <c r="A671" s="76"/>
      <c r="B671" s="121"/>
      <c r="C671" s="77"/>
      <c r="D671" s="77"/>
      <c r="E671" s="77"/>
      <c r="F671" s="78"/>
      <c r="G671" s="77"/>
      <c r="H671" s="78"/>
      <c r="I671" s="77"/>
      <c r="J671" s="78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>
      <c r="A672" s="76"/>
      <c r="B672" s="121"/>
      <c r="C672" s="77"/>
      <c r="D672" s="77"/>
      <c r="E672" s="77"/>
      <c r="F672" s="78"/>
      <c r="G672" s="77"/>
      <c r="H672" s="78"/>
      <c r="I672" s="77"/>
      <c r="J672" s="78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>
      <c r="A673" s="76"/>
      <c r="B673" s="121"/>
      <c r="C673" s="77"/>
      <c r="D673" s="77"/>
      <c r="E673" s="77"/>
      <c r="F673" s="78"/>
      <c r="G673" s="77"/>
      <c r="H673" s="78"/>
      <c r="I673" s="77"/>
      <c r="J673" s="78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>
      <c r="A674" s="76"/>
      <c r="B674" s="121"/>
      <c r="C674" s="77"/>
      <c r="D674" s="77"/>
      <c r="E674" s="77"/>
      <c r="F674" s="78"/>
      <c r="G674" s="77"/>
      <c r="H674" s="78"/>
      <c r="I674" s="77"/>
      <c r="J674" s="78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>
      <c r="A675" s="76"/>
      <c r="B675" s="121"/>
      <c r="C675" s="77"/>
      <c r="D675" s="77"/>
      <c r="E675" s="77"/>
      <c r="F675" s="78"/>
      <c r="G675" s="77"/>
      <c r="H675" s="78"/>
      <c r="I675" s="77"/>
      <c r="J675" s="78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>
      <c r="A676" s="76"/>
      <c r="B676" s="121"/>
      <c r="C676" s="77"/>
      <c r="D676" s="77"/>
      <c r="E676" s="77"/>
      <c r="F676" s="78"/>
      <c r="G676" s="77"/>
      <c r="H676" s="78"/>
      <c r="I676" s="77"/>
      <c r="J676" s="78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>
      <c r="A677" s="76"/>
      <c r="B677" s="121"/>
      <c r="C677" s="77"/>
      <c r="D677" s="77"/>
      <c r="E677" s="77"/>
      <c r="F677" s="78"/>
      <c r="G677" s="77"/>
      <c r="H677" s="78"/>
      <c r="I677" s="77"/>
      <c r="J677" s="78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>
      <c r="A678" s="76"/>
      <c r="B678" s="121"/>
      <c r="C678" s="77"/>
      <c r="D678" s="77"/>
      <c r="E678" s="77"/>
      <c r="F678" s="78"/>
      <c r="G678" s="77"/>
      <c r="H678" s="78"/>
      <c r="I678" s="77"/>
      <c r="J678" s="78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>
      <c r="A679" s="76"/>
      <c r="B679" s="121"/>
      <c r="C679" s="77"/>
      <c r="D679" s="77"/>
      <c r="E679" s="77"/>
      <c r="F679" s="78"/>
      <c r="G679" s="77"/>
      <c r="H679" s="78"/>
      <c r="I679" s="77"/>
      <c r="J679" s="78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>
      <c r="A680" s="76"/>
      <c r="B680" s="121"/>
      <c r="C680" s="77"/>
      <c r="D680" s="77"/>
      <c r="E680" s="77"/>
      <c r="F680" s="78"/>
      <c r="G680" s="77"/>
      <c r="H680" s="78"/>
      <c r="I680" s="77"/>
      <c r="J680" s="78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>
      <c r="A681" s="76"/>
      <c r="B681" s="121"/>
      <c r="C681" s="77"/>
      <c r="D681" s="77"/>
      <c r="E681" s="77"/>
      <c r="F681" s="78"/>
      <c r="G681" s="77"/>
      <c r="H681" s="78"/>
      <c r="I681" s="77"/>
      <c r="J681" s="78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>
      <c r="A682" s="76"/>
      <c r="B682" s="121"/>
      <c r="C682" s="77"/>
      <c r="D682" s="77"/>
      <c r="E682" s="77"/>
      <c r="F682" s="78"/>
      <c r="G682" s="77"/>
      <c r="H682" s="78"/>
      <c r="I682" s="77"/>
      <c r="J682" s="78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>
      <c r="A683" s="76"/>
      <c r="B683" s="121"/>
      <c r="C683" s="77"/>
      <c r="D683" s="77"/>
      <c r="E683" s="77"/>
      <c r="F683" s="78"/>
      <c r="G683" s="77"/>
      <c r="H683" s="78"/>
      <c r="I683" s="77"/>
      <c r="J683" s="78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>
      <c r="A684" s="76"/>
      <c r="B684" s="121"/>
      <c r="C684" s="77"/>
      <c r="D684" s="77"/>
      <c r="E684" s="77"/>
      <c r="F684" s="78"/>
      <c r="G684" s="77"/>
      <c r="H684" s="78"/>
      <c r="I684" s="77"/>
      <c r="J684" s="78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>
      <c r="A685" s="76"/>
      <c r="B685" s="121"/>
      <c r="C685" s="77"/>
      <c r="D685" s="77"/>
      <c r="E685" s="77"/>
      <c r="F685" s="78"/>
      <c r="G685" s="77"/>
      <c r="H685" s="78"/>
      <c r="I685" s="77"/>
      <c r="J685" s="78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>
      <c r="A686" s="76"/>
      <c r="B686" s="121"/>
      <c r="C686" s="77"/>
      <c r="D686" s="77"/>
      <c r="E686" s="77"/>
      <c r="F686" s="78"/>
      <c r="G686" s="77"/>
      <c r="H686" s="78"/>
      <c r="I686" s="77"/>
      <c r="J686" s="78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>
      <c r="A687" s="76"/>
      <c r="B687" s="121"/>
      <c r="C687" s="77"/>
      <c r="D687" s="77"/>
      <c r="E687" s="77"/>
      <c r="F687" s="78"/>
      <c r="G687" s="77"/>
      <c r="H687" s="78"/>
      <c r="I687" s="77"/>
      <c r="J687" s="78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>
      <c r="A688" s="76"/>
      <c r="B688" s="121"/>
      <c r="C688" s="77"/>
      <c r="D688" s="77"/>
      <c r="E688" s="77"/>
      <c r="F688" s="78"/>
      <c r="G688" s="77"/>
      <c r="H688" s="78"/>
      <c r="I688" s="77"/>
      <c r="J688" s="78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>
      <c r="A689" s="76"/>
      <c r="B689" s="121"/>
      <c r="C689" s="77"/>
      <c r="D689" s="77"/>
      <c r="E689" s="77"/>
      <c r="F689" s="78"/>
      <c r="G689" s="77"/>
      <c r="H689" s="78"/>
      <c r="I689" s="77"/>
      <c r="J689" s="78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>
      <c r="A690" s="76"/>
      <c r="B690" s="121"/>
      <c r="C690" s="77"/>
      <c r="D690" s="77"/>
      <c r="E690" s="77"/>
      <c r="F690" s="78"/>
      <c r="G690" s="77"/>
      <c r="H690" s="78"/>
      <c r="I690" s="77"/>
      <c r="J690" s="78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>
      <c r="A691" s="76"/>
      <c r="B691" s="121"/>
      <c r="C691" s="77"/>
      <c r="D691" s="77"/>
      <c r="E691" s="77"/>
      <c r="F691" s="78"/>
      <c r="G691" s="77"/>
      <c r="H691" s="78"/>
      <c r="I691" s="77"/>
      <c r="J691" s="78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>
      <c r="A692" s="76"/>
      <c r="B692" s="121"/>
      <c r="C692" s="77"/>
      <c r="D692" s="77"/>
      <c r="E692" s="77"/>
      <c r="F692" s="78"/>
      <c r="G692" s="77"/>
      <c r="H692" s="78"/>
      <c r="I692" s="77"/>
      <c r="J692" s="78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>
      <c r="A693" s="76"/>
      <c r="B693" s="121"/>
      <c r="C693" s="77"/>
      <c r="D693" s="77"/>
      <c r="E693" s="77"/>
      <c r="F693" s="78"/>
      <c r="G693" s="77"/>
      <c r="H693" s="78"/>
      <c r="I693" s="77"/>
      <c r="J693" s="78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>
      <c r="A694" s="76"/>
      <c r="B694" s="121"/>
      <c r="C694" s="77"/>
      <c r="D694" s="77"/>
      <c r="E694" s="77"/>
      <c r="F694" s="78"/>
      <c r="G694" s="77"/>
      <c r="H694" s="78"/>
      <c r="I694" s="77"/>
      <c r="J694" s="78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>
      <c r="A695" s="76"/>
      <c r="B695" s="121"/>
      <c r="C695" s="77"/>
      <c r="D695" s="77"/>
      <c r="E695" s="77"/>
      <c r="F695" s="78"/>
      <c r="G695" s="77"/>
      <c r="H695" s="78"/>
      <c r="I695" s="77"/>
      <c r="J695" s="78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>
      <c r="A696" s="76"/>
      <c r="B696" s="121"/>
      <c r="C696" s="77"/>
      <c r="D696" s="77"/>
      <c r="E696" s="77"/>
      <c r="F696" s="78"/>
      <c r="G696" s="77"/>
      <c r="H696" s="78"/>
      <c r="I696" s="77"/>
      <c r="J696" s="78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>
      <c r="A697" s="76"/>
      <c r="B697" s="121"/>
      <c r="C697" s="77"/>
      <c r="D697" s="77"/>
      <c r="E697" s="77"/>
      <c r="F697" s="78"/>
      <c r="G697" s="77"/>
      <c r="H697" s="78"/>
      <c r="I697" s="77"/>
      <c r="J697" s="78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>
      <c r="A698" s="76"/>
      <c r="B698" s="121"/>
      <c r="C698" s="77"/>
      <c r="D698" s="77"/>
      <c r="E698" s="77"/>
      <c r="F698" s="78"/>
      <c r="G698" s="77"/>
      <c r="H698" s="78"/>
      <c r="I698" s="77"/>
      <c r="J698" s="78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>
      <c r="A699" s="76"/>
      <c r="B699" s="121"/>
      <c r="C699" s="77"/>
      <c r="D699" s="77"/>
      <c r="E699" s="77"/>
      <c r="F699" s="78"/>
      <c r="G699" s="77"/>
      <c r="H699" s="78"/>
      <c r="I699" s="77"/>
      <c r="J699" s="78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>
      <c r="A700" s="76"/>
      <c r="B700" s="121"/>
      <c r="C700" s="77"/>
      <c r="D700" s="77"/>
      <c r="E700" s="77"/>
      <c r="F700" s="78"/>
      <c r="G700" s="77"/>
      <c r="H700" s="78"/>
      <c r="I700" s="77"/>
      <c r="J700" s="78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>
      <c r="A701" s="76"/>
      <c r="B701" s="121"/>
      <c r="C701" s="77"/>
      <c r="D701" s="77"/>
      <c r="E701" s="77"/>
      <c r="F701" s="78"/>
      <c r="G701" s="77"/>
      <c r="H701" s="78"/>
      <c r="I701" s="77"/>
      <c r="J701" s="78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>
      <c r="A702" s="76"/>
      <c r="B702" s="121"/>
      <c r="C702" s="77"/>
      <c r="D702" s="77"/>
      <c r="E702" s="77"/>
      <c r="F702" s="78"/>
      <c r="G702" s="77"/>
      <c r="H702" s="78"/>
      <c r="I702" s="77"/>
      <c r="J702" s="78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>
      <c r="A703" s="76"/>
      <c r="B703" s="121"/>
      <c r="C703" s="77"/>
      <c r="D703" s="77"/>
      <c r="E703" s="77"/>
      <c r="F703" s="78"/>
      <c r="G703" s="77"/>
      <c r="H703" s="78"/>
      <c r="I703" s="77"/>
      <c r="J703" s="78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>
      <c r="A704" s="76"/>
      <c r="B704" s="121"/>
      <c r="C704" s="77"/>
      <c r="D704" s="77"/>
      <c r="E704" s="77"/>
      <c r="F704" s="78"/>
      <c r="G704" s="77"/>
      <c r="H704" s="78"/>
      <c r="I704" s="77"/>
      <c r="J704" s="78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>
      <c r="A705" s="76"/>
      <c r="B705" s="121"/>
      <c r="C705" s="77"/>
      <c r="D705" s="77"/>
      <c r="E705" s="77"/>
      <c r="F705" s="78"/>
      <c r="G705" s="77"/>
      <c r="H705" s="78"/>
      <c r="I705" s="77"/>
      <c r="J705" s="78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>
      <c r="A706" s="76"/>
      <c r="B706" s="121"/>
      <c r="C706" s="77"/>
      <c r="D706" s="77"/>
      <c r="E706" s="77"/>
      <c r="F706" s="78"/>
      <c r="G706" s="77"/>
      <c r="H706" s="78"/>
      <c r="I706" s="77"/>
      <c r="J706" s="78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>
      <c r="A707" s="76"/>
      <c r="B707" s="121"/>
      <c r="C707" s="77"/>
      <c r="D707" s="77"/>
      <c r="E707" s="77"/>
      <c r="F707" s="78"/>
      <c r="G707" s="77"/>
      <c r="H707" s="78"/>
      <c r="I707" s="77"/>
      <c r="J707" s="78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>
      <c r="A708" s="76"/>
      <c r="B708" s="121"/>
      <c r="C708" s="77"/>
      <c r="D708" s="77"/>
      <c r="E708" s="77"/>
      <c r="F708" s="78"/>
      <c r="G708" s="77"/>
      <c r="H708" s="78"/>
      <c r="I708" s="77"/>
      <c r="J708" s="78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>
      <c r="A709" s="76"/>
      <c r="B709" s="121"/>
      <c r="C709" s="77"/>
      <c r="D709" s="77"/>
      <c r="E709" s="77"/>
      <c r="F709" s="78"/>
      <c r="G709" s="77"/>
      <c r="H709" s="78"/>
      <c r="I709" s="77"/>
      <c r="J709" s="78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>
      <c r="A710" s="76"/>
      <c r="B710" s="121"/>
      <c r="C710" s="77"/>
      <c r="D710" s="77"/>
      <c r="E710" s="77"/>
      <c r="F710" s="78"/>
      <c r="G710" s="77"/>
      <c r="H710" s="78"/>
      <c r="I710" s="77"/>
      <c r="J710" s="78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>
      <c r="A711" s="76"/>
      <c r="B711" s="121"/>
      <c r="C711" s="77"/>
      <c r="D711" s="77"/>
      <c r="E711" s="77"/>
      <c r="F711" s="78"/>
      <c r="G711" s="77"/>
      <c r="H711" s="78"/>
      <c r="I711" s="77"/>
      <c r="J711" s="78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>
      <c r="A712" s="76"/>
      <c r="B712" s="121"/>
      <c r="C712" s="77"/>
      <c r="D712" s="77"/>
      <c r="E712" s="77"/>
      <c r="F712" s="78"/>
      <c r="G712" s="77"/>
      <c r="H712" s="78"/>
      <c r="I712" s="77"/>
      <c r="J712" s="78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>
      <c r="A713" s="76"/>
      <c r="B713" s="121"/>
      <c r="C713" s="77"/>
      <c r="D713" s="77"/>
      <c r="E713" s="77"/>
      <c r="F713" s="78"/>
      <c r="G713" s="77"/>
      <c r="H713" s="78"/>
      <c r="I713" s="77"/>
      <c r="J713" s="78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>
      <c r="A714" s="76"/>
      <c r="B714" s="121"/>
      <c r="C714" s="77"/>
      <c r="D714" s="77"/>
      <c r="E714" s="77"/>
      <c r="F714" s="78"/>
      <c r="G714" s="77"/>
      <c r="H714" s="78"/>
      <c r="I714" s="77"/>
      <c r="J714" s="78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>
      <c r="A715" s="76"/>
      <c r="B715" s="121"/>
      <c r="C715" s="77"/>
      <c r="D715" s="77"/>
      <c r="E715" s="77"/>
      <c r="F715" s="78"/>
      <c r="G715" s="77"/>
      <c r="H715" s="78"/>
      <c r="I715" s="77"/>
      <c r="J715" s="78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>
      <c r="A716" s="76"/>
      <c r="B716" s="121"/>
      <c r="C716" s="77"/>
      <c r="D716" s="77"/>
      <c r="E716" s="77"/>
      <c r="F716" s="78"/>
      <c r="G716" s="77"/>
      <c r="H716" s="78"/>
      <c r="I716" s="77"/>
      <c r="J716" s="78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>
      <c r="A717" s="76"/>
      <c r="B717" s="121"/>
      <c r="C717" s="77"/>
      <c r="D717" s="77"/>
      <c r="E717" s="77"/>
      <c r="F717" s="78"/>
      <c r="G717" s="77"/>
      <c r="H717" s="78"/>
      <c r="I717" s="77"/>
      <c r="J717" s="78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>
      <c r="A718" s="76"/>
      <c r="B718" s="121"/>
      <c r="C718" s="77"/>
      <c r="D718" s="77"/>
      <c r="E718" s="77"/>
      <c r="F718" s="78"/>
      <c r="G718" s="77"/>
      <c r="H718" s="78"/>
      <c r="I718" s="77"/>
      <c r="J718" s="78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>
      <c r="A719" s="76"/>
      <c r="B719" s="121"/>
      <c r="C719" s="77"/>
      <c r="D719" s="77"/>
      <c r="E719" s="77"/>
      <c r="F719" s="78"/>
      <c r="G719" s="77"/>
      <c r="H719" s="78"/>
      <c r="I719" s="77"/>
      <c r="J719" s="78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>
      <c r="A720" s="76"/>
      <c r="B720" s="121"/>
      <c r="C720" s="77"/>
      <c r="D720" s="77"/>
      <c r="E720" s="77"/>
      <c r="F720" s="78"/>
      <c r="G720" s="77"/>
      <c r="H720" s="78"/>
      <c r="I720" s="77"/>
      <c r="J720" s="78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>
      <c r="A721" s="76"/>
      <c r="B721" s="121"/>
      <c r="C721" s="77"/>
      <c r="D721" s="77"/>
      <c r="E721" s="77"/>
      <c r="F721" s="78"/>
      <c r="G721" s="77"/>
      <c r="H721" s="78"/>
      <c r="I721" s="77"/>
      <c r="J721" s="78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>
      <c r="A722" s="76"/>
      <c r="B722" s="121"/>
      <c r="C722" s="77"/>
      <c r="D722" s="77"/>
      <c r="E722" s="77"/>
      <c r="F722" s="78"/>
      <c r="G722" s="77"/>
      <c r="H722" s="78"/>
      <c r="I722" s="77"/>
      <c r="J722" s="78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>
      <c r="A723" s="76"/>
      <c r="B723" s="121"/>
      <c r="C723" s="77"/>
      <c r="D723" s="77"/>
      <c r="E723" s="77"/>
      <c r="F723" s="78"/>
      <c r="G723" s="77"/>
      <c r="H723" s="78"/>
      <c r="I723" s="77"/>
      <c r="J723" s="78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>
      <c r="A724" s="76"/>
      <c r="B724" s="121"/>
      <c r="C724" s="77"/>
      <c r="D724" s="77"/>
      <c r="E724" s="77"/>
      <c r="F724" s="78"/>
      <c r="G724" s="77"/>
      <c r="H724" s="78"/>
      <c r="I724" s="77"/>
      <c r="J724" s="78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>
      <c r="A725" s="76"/>
      <c r="B725" s="121"/>
      <c r="C725" s="77"/>
      <c r="D725" s="77"/>
      <c r="E725" s="77"/>
      <c r="F725" s="78"/>
      <c r="G725" s="77"/>
      <c r="H725" s="78"/>
      <c r="I725" s="77"/>
      <c r="J725" s="78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>
      <c r="A726" s="76"/>
      <c r="B726" s="121"/>
      <c r="C726" s="77"/>
      <c r="D726" s="77"/>
      <c r="E726" s="77"/>
      <c r="F726" s="78"/>
      <c r="G726" s="77"/>
      <c r="H726" s="78"/>
      <c r="I726" s="77"/>
      <c r="J726" s="78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>
      <c r="A727" s="76"/>
      <c r="B727" s="121"/>
      <c r="C727" s="77"/>
      <c r="D727" s="77"/>
      <c r="E727" s="77"/>
      <c r="F727" s="78"/>
      <c r="G727" s="77"/>
      <c r="H727" s="78"/>
      <c r="I727" s="77"/>
      <c r="J727" s="78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>
      <c r="A728" s="76"/>
      <c r="B728" s="121"/>
      <c r="C728" s="77"/>
      <c r="D728" s="77"/>
      <c r="E728" s="77"/>
      <c r="F728" s="78"/>
      <c r="G728" s="77"/>
      <c r="H728" s="78"/>
      <c r="I728" s="77"/>
      <c r="J728" s="78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>
      <c r="A729" s="76"/>
      <c r="B729" s="121"/>
      <c r="C729" s="77"/>
      <c r="D729" s="77"/>
      <c r="E729" s="77"/>
      <c r="F729" s="78"/>
      <c r="G729" s="77"/>
      <c r="H729" s="78"/>
      <c r="I729" s="77"/>
      <c r="J729" s="78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>
      <c r="A730" s="76"/>
      <c r="B730" s="121"/>
      <c r="C730" s="77"/>
      <c r="D730" s="77"/>
      <c r="E730" s="77"/>
      <c r="F730" s="78"/>
      <c r="G730" s="77"/>
      <c r="H730" s="78"/>
      <c r="I730" s="77"/>
      <c r="J730" s="78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>
      <c r="A731" s="76"/>
      <c r="B731" s="121"/>
      <c r="C731" s="77"/>
      <c r="D731" s="77"/>
      <c r="E731" s="77"/>
      <c r="F731" s="78"/>
      <c r="G731" s="77"/>
      <c r="H731" s="78"/>
      <c r="I731" s="77"/>
      <c r="J731" s="78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>
      <c r="A732" s="76"/>
      <c r="B732" s="121"/>
      <c r="C732" s="77"/>
      <c r="D732" s="77"/>
      <c r="E732" s="77"/>
      <c r="F732" s="78"/>
      <c r="G732" s="77"/>
      <c r="H732" s="78"/>
      <c r="I732" s="77"/>
      <c r="J732" s="78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>
      <c r="A733" s="76"/>
      <c r="B733" s="121"/>
      <c r="C733" s="77"/>
      <c r="D733" s="77"/>
      <c r="E733" s="77"/>
      <c r="F733" s="78"/>
      <c r="G733" s="77"/>
      <c r="H733" s="78"/>
      <c r="I733" s="77"/>
      <c r="J733" s="78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>
      <c r="A734" s="76"/>
      <c r="B734" s="121"/>
      <c r="C734" s="77"/>
      <c r="D734" s="77"/>
      <c r="E734" s="77"/>
      <c r="F734" s="78"/>
      <c r="G734" s="77"/>
      <c r="H734" s="78"/>
      <c r="I734" s="77"/>
      <c r="J734" s="78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>
      <c r="A735" s="76"/>
      <c r="B735" s="121"/>
      <c r="C735" s="77"/>
      <c r="D735" s="77"/>
      <c r="E735" s="77"/>
      <c r="F735" s="78"/>
      <c r="G735" s="77"/>
      <c r="H735" s="78"/>
      <c r="I735" s="77"/>
      <c r="J735" s="78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>
      <c r="A736" s="76"/>
      <c r="B736" s="121"/>
      <c r="C736" s="77"/>
      <c r="D736" s="77"/>
      <c r="E736" s="77"/>
      <c r="F736" s="78"/>
      <c r="G736" s="77"/>
      <c r="H736" s="78"/>
      <c r="I736" s="77"/>
      <c r="J736" s="78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>
      <c r="A737" s="76"/>
      <c r="B737" s="121"/>
      <c r="C737" s="77"/>
      <c r="D737" s="77"/>
      <c r="E737" s="77"/>
      <c r="F737" s="78"/>
      <c r="G737" s="77"/>
      <c r="H737" s="78"/>
      <c r="I737" s="77"/>
      <c r="J737" s="78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>
      <c r="A738" s="76"/>
      <c r="B738" s="121"/>
      <c r="C738" s="77"/>
      <c r="D738" s="77"/>
      <c r="E738" s="77"/>
      <c r="F738" s="78"/>
      <c r="G738" s="77"/>
      <c r="H738" s="78"/>
      <c r="I738" s="77"/>
      <c r="J738" s="78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>
      <c r="A739" s="76"/>
      <c r="B739" s="121"/>
      <c r="C739" s="77"/>
      <c r="D739" s="77"/>
      <c r="E739" s="77"/>
      <c r="F739" s="78"/>
      <c r="G739" s="77"/>
      <c r="H739" s="78"/>
      <c r="I739" s="77"/>
      <c r="J739" s="78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>
      <c r="A740" s="76"/>
      <c r="B740" s="121"/>
      <c r="C740" s="77"/>
      <c r="D740" s="77"/>
      <c r="E740" s="77"/>
      <c r="F740" s="78"/>
      <c r="G740" s="77"/>
      <c r="H740" s="78"/>
      <c r="I740" s="77"/>
      <c r="J740" s="78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>
      <c r="A741" s="76"/>
      <c r="B741" s="121"/>
      <c r="C741" s="77"/>
      <c r="D741" s="77"/>
      <c r="E741" s="77"/>
      <c r="F741" s="78"/>
      <c r="G741" s="77"/>
      <c r="H741" s="78"/>
      <c r="I741" s="77"/>
      <c r="J741" s="78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>
      <c r="A742" s="76"/>
      <c r="B742" s="121"/>
      <c r="C742" s="77"/>
      <c r="D742" s="77"/>
      <c r="E742" s="77"/>
      <c r="F742" s="78"/>
      <c r="G742" s="77"/>
      <c r="H742" s="78"/>
      <c r="I742" s="77"/>
      <c r="J742" s="78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>
      <c r="A743" s="76"/>
      <c r="B743" s="121"/>
      <c r="C743" s="77"/>
      <c r="D743" s="77"/>
      <c r="E743" s="77"/>
      <c r="F743" s="78"/>
      <c r="G743" s="77"/>
      <c r="H743" s="78"/>
      <c r="I743" s="77"/>
      <c r="J743" s="78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>
      <c r="A744" s="76"/>
      <c r="B744" s="121"/>
      <c r="C744" s="77"/>
      <c r="D744" s="77"/>
      <c r="E744" s="77"/>
      <c r="F744" s="78"/>
      <c r="G744" s="77"/>
      <c r="H744" s="78"/>
      <c r="I744" s="77"/>
      <c r="J744" s="78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>
      <c r="A745" s="76"/>
      <c r="B745" s="121"/>
      <c r="C745" s="77"/>
      <c r="D745" s="77"/>
      <c r="E745" s="77"/>
      <c r="F745" s="78"/>
      <c r="G745" s="77"/>
      <c r="H745" s="78"/>
      <c r="I745" s="77"/>
      <c r="J745" s="78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>
      <c r="A746" s="76"/>
      <c r="B746" s="121"/>
      <c r="C746" s="77"/>
      <c r="D746" s="77"/>
      <c r="E746" s="77"/>
      <c r="F746" s="78"/>
      <c r="G746" s="77"/>
      <c r="H746" s="78"/>
      <c r="I746" s="77"/>
      <c r="J746" s="78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>
      <c r="A747" s="76"/>
      <c r="B747" s="121"/>
      <c r="C747" s="77"/>
      <c r="D747" s="77"/>
      <c r="E747" s="77"/>
      <c r="F747" s="78"/>
      <c r="G747" s="77"/>
      <c r="H747" s="78"/>
      <c r="I747" s="77"/>
      <c r="J747" s="78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>
      <c r="A748" s="76"/>
      <c r="B748" s="121"/>
      <c r="C748" s="77"/>
      <c r="D748" s="77"/>
      <c r="E748" s="77"/>
      <c r="F748" s="78"/>
      <c r="G748" s="77"/>
      <c r="H748" s="78"/>
      <c r="I748" s="77"/>
      <c r="J748" s="78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>
      <c r="A749" s="76"/>
      <c r="B749" s="121"/>
      <c r="C749" s="77"/>
      <c r="D749" s="77"/>
      <c r="E749" s="77"/>
      <c r="F749" s="78"/>
      <c r="G749" s="77"/>
      <c r="H749" s="78"/>
      <c r="I749" s="77"/>
      <c r="J749" s="78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>
      <c r="A750" s="76"/>
      <c r="B750" s="121"/>
      <c r="C750" s="77"/>
      <c r="D750" s="77"/>
      <c r="E750" s="77"/>
      <c r="F750" s="78"/>
      <c r="G750" s="77"/>
      <c r="H750" s="78"/>
      <c r="I750" s="77"/>
      <c r="J750" s="78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>
      <c r="A751" s="76"/>
      <c r="B751" s="121"/>
      <c r="C751" s="77"/>
      <c r="D751" s="77"/>
      <c r="E751" s="77"/>
      <c r="F751" s="78"/>
      <c r="G751" s="77"/>
      <c r="H751" s="78"/>
      <c r="I751" s="77"/>
      <c r="J751" s="78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>
      <c r="A752" s="76"/>
      <c r="B752" s="121"/>
      <c r="C752" s="77"/>
      <c r="D752" s="77"/>
      <c r="E752" s="77"/>
      <c r="F752" s="78"/>
      <c r="G752" s="77"/>
      <c r="H752" s="78"/>
      <c r="I752" s="77"/>
      <c r="J752" s="78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>
      <c r="A753" s="76"/>
      <c r="B753" s="121"/>
      <c r="C753" s="77"/>
      <c r="D753" s="77"/>
      <c r="E753" s="77"/>
      <c r="F753" s="78"/>
      <c r="G753" s="77"/>
      <c r="H753" s="78"/>
      <c r="I753" s="77"/>
      <c r="J753" s="78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>
      <c r="A754" s="76"/>
      <c r="B754" s="121"/>
      <c r="C754" s="77"/>
      <c r="D754" s="77"/>
      <c r="E754" s="77"/>
      <c r="F754" s="78"/>
      <c r="G754" s="77"/>
      <c r="H754" s="78"/>
      <c r="I754" s="77"/>
      <c r="J754" s="78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>
      <c r="A755" s="76"/>
      <c r="B755" s="121"/>
      <c r="C755" s="77"/>
      <c r="D755" s="77"/>
      <c r="E755" s="77"/>
      <c r="F755" s="78"/>
      <c r="G755" s="77"/>
      <c r="H755" s="78"/>
      <c r="I755" s="77"/>
      <c r="J755" s="78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>
      <c r="A756" s="76"/>
      <c r="B756" s="121"/>
      <c r="C756" s="77"/>
      <c r="D756" s="77"/>
      <c r="E756" s="77"/>
      <c r="F756" s="78"/>
      <c r="G756" s="77"/>
      <c r="H756" s="78"/>
      <c r="I756" s="77"/>
      <c r="J756" s="78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>
      <c r="A757" s="76"/>
      <c r="B757" s="121"/>
      <c r="C757" s="77"/>
      <c r="D757" s="77"/>
      <c r="E757" s="77"/>
      <c r="F757" s="78"/>
      <c r="G757" s="77"/>
      <c r="H757" s="78"/>
      <c r="I757" s="77"/>
      <c r="J757" s="78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>
      <c r="A758" s="76"/>
      <c r="B758" s="121"/>
      <c r="C758" s="77"/>
      <c r="D758" s="77"/>
      <c r="E758" s="77"/>
      <c r="F758" s="78"/>
      <c r="G758" s="77"/>
      <c r="H758" s="78"/>
      <c r="I758" s="77"/>
      <c r="J758" s="78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>
      <c r="A759" s="76"/>
      <c r="B759" s="121"/>
      <c r="C759" s="77"/>
      <c r="D759" s="77"/>
      <c r="E759" s="77"/>
      <c r="F759" s="78"/>
      <c r="G759" s="77"/>
      <c r="H759" s="78"/>
      <c r="I759" s="77"/>
      <c r="J759" s="78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>
      <c r="A760" s="76"/>
      <c r="B760" s="121"/>
      <c r="C760" s="77"/>
      <c r="D760" s="77"/>
      <c r="E760" s="77"/>
      <c r="F760" s="78"/>
      <c r="G760" s="77"/>
      <c r="H760" s="78"/>
      <c r="I760" s="77"/>
      <c r="J760" s="78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>
      <c r="A761" s="76"/>
      <c r="B761" s="121"/>
      <c r="C761" s="77"/>
      <c r="D761" s="77"/>
      <c r="E761" s="77"/>
      <c r="F761" s="78"/>
      <c r="G761" s="77"/>
      <c r="H761" s="78"/>
      <c r="I761" s="77"/>
      <c r="J761" s="78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>
      <c r="A762" s="76"/>
      <c r="B762" s="121"/>
      <c r="C762" s="77"/>
      <c r="D762" s="77"/>
      <c r="E762" s="77"/>
      <c r="F762" s="78"/>
      <c r="G762" s="77"/>
      <c r="H762" s="78"/>
      <c r="I762" s="77"/>
      <c r="J762" s="78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>
      <c r="A763" s="76"/>
      <c r="B763" s="121"/>
      <c r="C763" s="77"/>
      <c r="D763" s="77"/>
      <c r="E763" s="77"/>
      <c r="F763" s="78"/>
      <c r="G763" s="77"/>
      <c r="H763" s="78"/>
      <c r="I763" s="77"/>
      <c r="J763" s="78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>
      <c r="A764" s="76"/>
      <c r="B764" s="121"/>
      <c r="C764" s="77"/>
      <c r="D764" s="77"/>
      <c r="E764" s="77"/>
      <c r="F764" s="78"/>
      <c r="G764" s="77"/>
      <c r="H764" s="78"/>
      <c r="I764" s="77"/>
      <c r="J764" s="78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>
      <c r="A765" s="76"/>
      <c r="B765" s="121"/>
      <c r="C765" s="77"/>
      <c r="D765" s="77"/>
      <c r="E765" s="77"/>
      <c r="F765" s="78"/>
      <c r="G765" s="77"/>
      <c r="H765" s="78"/>
      <c r="I765" s="77"/>
      <c r="J765" s="78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>
      <c r="A766" s="76"/>
      <c r="B766" s="121"/>
      <c r="C766" s="77"/>
      <c r="D766" s="77"/>
      <c r="E766" s="77"/>
      <c r="F766" s="78"/>
      <c r="G766" s="77"/>
      <c r="H766" s="78"/>
      <c r="I766" s="77"/>
      <c r="J766" s="78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>
      <c r="A767" s="76"/>
      <c r="B767" s="121"/>
      <c r="C767" s="77"/>
      <c r="D767" s="77"/>
      <c r="E767" s="77"/>
      <c r="F767" s="78"/>
      <c r="G767" s="77"/>
      <c r="H767" s="78"/>
      <c r="I767" s="77"/>
      <c r="J767" s="78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>
      <c r="A768" s="76"/>
      <c r="B768" s="121"/>
      <c r="C768" s="77"/>
      <c r="D768" s="77"/>
      <c r="E768" s="77"/>
      <c r="F768" s="78"/>
      <c r="G768" s="77"/>
      <c r="H768" s="78"/>
      <c r="I768" s="77"/>
      <c r="J768" s="78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>
      <c r="A769" s="76"/>
      <c r="B769" s="121"/>
      <c r="C769" s="77"/>
      <c r="D769" s="77"/>
      <c r="E769" s="77"/>
      <c r="F769" s="78"/>
      <c r="G769" s="77"/>
      <c r="H769" s="78"/>
      <c r="I769" s="77"/>
      <c r="J769" s="78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>
      <c r="A770" s="76"/>
      <c r="B770" s="121"/>
      <c r="C770" s="77"/>
      <c r="D770" s="77"/>
      <c r="E770" s="77"/>
      <c r="F770" s="78"/>
      <c r="G770" s="77"/>
      <c r="H770" s="78"/>
      <c r="I770" s="77"/>
      <c r="J770" s="78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>
      <c r="A771" s="76"/>
      <c r="B771" s="121"/>
      <c r="C771" s="77"/>
      <c r="D771" s="77"/>
      <c r="E771" s="77"/>
      <c r="F771" s="78"/>
      <c r="G771" s="77"/>
      <c r="H771" s="78"/>
      <c r="I771" s="77"/>
      <c r="J771" s="78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>
      <c r="A772" s="76"/>
      <c r="B772" s="121"/>
      <c r="C772" s="77"/>
      <c r="D772" s="77"/>
      <c r="E772" s="77"/>
      <c r="F772" s="78"/>
      <c r="G772" s="77"/>
      <c r="H772" s="78"/>
      <c r="I772" s="77"/>
      <c r="J772" s="78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>
      <c r="A773" s="76"/>
      <c r="B773" s="121"/>
      <c r="C773" s="77"/>
      <c r="D773" s="77"/>
      <c r="E773" s="77"/>
      <c r="F773" s="78"/>
      <c r="G773" s="77"/>
      <c r="H773" s="78"/>
      <c r="I773" s="77"/>
      <c r="J773" s="78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>
      <c r="A774" s="76"/>
      <c r="B774" s="121"/>
      <c r="C774" s="77"/>
      <c r="D774" s="77"/>
      <c r="E774" s="77"/>
      <c r="F774" s="78"/>
      <c r="G774" s="77"/>
      <c r="H774" s="78"/>
      <c r="I774" s="77"/>
      <c r="J774" s="78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>
      <c r="A775" s="76"/>
      <c r="B775" s="121"/>
      <c r="C775" s="77"/>
      <c r="D775" s="77"/>
      <c r="E775" s="77"/>
      <c r="F775" s="78"/>
      <c r="G775" s="77"/>
      <c r="H775" s="78"/>
      <c r="I775" s="77"/>
      <c r="J775" s="78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>
      <c r="A776" s="76"/>
      <c r="B776" s="121"/>
      <c r="C776" s="77"/>
      <c r="D776" s="77"/>
      <c r="E776" s="77"/>
      <c r="F776" s="78"/>
      <c r="G776" s="77"/>
      <c r="H776" s="78"/>
      <c r="I776" s="77"/>
      <c r="J776" s="78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>
      <c r="A777" s="76"/>
      <c r="B777" s="121"/>
      <c r="C777" s="77"/>
      <c r="D777" s="77"/>
      <c r="E777" s="77"/>
      <c r="F777" s="78"/>
      <c r="G777" s="77"/>
      <c r="H777" s="78"/>
      <c r="I777" s="77"/>
      <c r="J777" s="78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>
      <c r="A778" s="76"/>
      <c r="B778" s="121"/>
      <c r="C778" s="77"/>
      <c r="D778" s="77"/>
      <c r="E778" s="77"/>
      <c r="F778" s="78"/>
      <c r="G778" s="77"/>
      <c r="H778" s="78"/>
      <c r="I778" s="77"/>
      <c r="J778" s="78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>
      <c r="A779" s="76"/>
      <c r="B779" s="121"/>
      <c r="C779" s="77"/>
      <c r="D779" s="77"/>
      <c r="E779" s="77"/>
      <c r="F779" s="78"/>
      <c r="G779" s="77"/>
      <c r="H779" s="78"/>
      <c r="I779" s="77"/>
      <c r="J779" s="78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>
      <c r="A780" s="76"/>
      <c r="B780" s="121"/>
      <c r="C780" s="77"/>
      <c r="D780" s="77"/>
      <c r="E780" s="77"/>
      <c r="F780" s="78"/>
      <c r="G780" s="77"/>
      <c r="H780" s="78"/>
      <c r="I780" s="77"/>
      <c r="J780" s="78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>
      <c r="A781" s="76"/>
      <c r="B781" s="121"/>
      <c r="C781" s="77"/>
      <c r="D781" s="77"/>
      <c r="E781" s="77"/>
      <c r="F781" s="78"/>
      <c r="G781" s="77"/>
      <c r="H781" s="78"/>
      <c r="I781" s="77"/>
      <c r="J781" s="78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>
      <c r="A782" s="76"/>
      <c r="B782" s="121"/>
      <c r="C782" s="77"/>
      <c r="D782" s="77"/>
      <c r="E782" s="77"/>
      <c r="F782" s="78"/>
      <c r="G782" s="77"/>
      <c r="H782" s="78"/>
      <c r="I782" s="77"/>
      <c r="J782" s="78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>
      <c r="A783" s="76"/>
      <c r="B783" s="121"/>
      <c r="C783" s="77"/>
      <c r="D783" s="77"/>
      <c r="E783" s="77"/>
      <c r="F783" s="78"/>
      <c r="G783" s="77"/>
      <c r="H783" s="78"/>
      <c r="I783" s="77"/>
      <c r="J783" s="78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>
      <c r="A784" s="76"/>
      <c r="B784" s="121"/>
      <c r="C784" s="77"/>
      <c r="D784" s="77"/>
      <c r="E784" s="77"/>
      <c r="F784" s="78"/>
      <c r="G784" s="77"/>
      <c r="H784" s="78"/>
      <c r="I784" s="77"/>
      <c r="J784" s="78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>
      <c r="A785" s="76"/>
      <c r="B785" s="121"/>
      <c r="C785" s="77"/>
      <c r="D785" s="77"/>
      <c r="E785" s="77"/>
      <c r="F785" s="78"/>
      <c r="G785" s="77"/>
      <c r="H785" s="78"/>
      <c r="I785" s="77"/>
      <c r="J785" s="78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>
      <c r="A786" s="76"/>
      <c r="B786" s="121"/>
      <c r="C786" s="77"/>
      <c r="D786" s="77"/>
      <c r="E786" s="77"/>
      <c r="F786" s="78"/>
      <c r="G786" s="77"/>
      <c r="H786" s="78"/>
      <c r="I786" s="77"/>
      <c r="J786" s="78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>
      <c r="A787" s="76"/>
      <c r="B787" s="121"/>
      <c r="C787" s="77"/>
      <c r="D787" s="77"/>
      <c r="E787" s="77"/>
      <c r="F787" s="78"/>
      <c r="G787" s="77"/>
      <c r="H787" s="78"/>
      <c r="I787" s="77"/>
      <c r="J787" s="78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>
      <c r="A788" s="76"/>
      <c r="B788" s="121"/>
      <c r="C788" s="77"/>
      <c r="D788" s="77"/>
      <c r="E788" s="77"/>
      <c r="F788" s="78"/>
      <c r="G788" s="77"/>
      <c r="H788" s="78"/>
      <c r="I788" s="77"/>
      <c r="J788" s="78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>
      <c r="A789" s="76"/>
      <c r="B789" s="121"/>
      <c r="C789" s="77"/>
      <c r="D789" s="77"/>
      <c r="E789" s="77"/>
      <c r="F789" s="78"/>
      <c r="G789" s="77"/>
      <c r="H789" s="78"/>
      <c r="I789" s="77"/>
      <c r="J789" s="78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>
      <c r="A790" s="76"/>
      <c r="B790" s="121"/>
      <c r="C790" s="77"/>
      <c r="D790" s="77"/>
      <c r="E790" s="77"/>
      <c r="F790" s="78"/>
      <c r="G790" s="77"/>
      <c r="H790" s="78"/>
      <c r="I790" s="77"/>
      <c r="J790" s="78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>
      <c r="A791" s="76"/>
      <c r="B791" s="121"/>
      <c r="C791" s="77"/>
      <c r="D791" s="77"/>
      <c r="E791" s="77"/>
      <c r="F791" s="78"/>
      <c r="G791" s="77"/>
      <c r="H791" s="78"/>
      <c r="I791" s="77"/>
      <c r="J791" s="78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>
      <c r="A792" s="76"/>
      <c r="B792" s="121"/>
      <c r="C792" s="77"/>
      <c r="D792" s="77"/>
      <c r="E792" s="77"/>
      <c r="F792" s="78"/>
      <c r="G792" s="77"/>
      <c r="H792" s="78"/>
      <c r="I792" s="77"/>
      <c r="J792" s="78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>
      <c r="A793" s="76"/>
      <c r="B793" s="121"/>
      <c r="C793" s="77"/>
      <c r="D793" s="77"/>
      <c r="E793" s="77"/>
      <c r="F793" s="78"/>
      <c r="G793" s="77"/>
      <c r="H793" s="78"/>
      <c r="I793" s="77"/>
      <c r="J793" s="78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>
      <c r="A794" s="76"/>
      <c r="B794" s="121"/>
      <c r="C794" s="77"/>
      <c r="D794" s="77"/>
      <c r="E794" s="77"/>
      <c r="F794" s="78"/>
      <c r="G794" s="77"/>
      <c r="H794" s="78"/>
      <c r="I794" s="77"/>
      <c r="J794" s="78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>
      <c r="A795" s="76"/>
      <c r="B795" s="121"/>
      <c r="C795" s="77"/>
      <c r="D795" s="77"/>
      <c r="E795" s="77"/>
      <c r="F795" s="78"/>
      <c r="G795" s="77"/>
      <c r="H795" s="78"/>
      <c r="I795" s="77"/>
      <c r="J795" s="78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>
      <c r="A796" s="76"/>
      <c r="B796" s="121"/>
      <c r="C796" s="77"/>
      <c r="D796" s="77"/>
      <c r="E796" s="77"/>
      <c r="F796" s="78"/>
      <c r="G796" s="77"/>
      <c r="H796" s="78"/>
      <c r="I796" s="77"/>
      <c r="J796" s="78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>
      <c r="A797" s="76"/>
      <c r="B797" s="121"/>
      <c r="C797" s="77"/>
      <c r="D797" s="77"/>
      <c r="E797" s="77"/>
      <c r="F797" s="78"/>
      <c r="G797" s="77"/>
      <c r="H797" s="78"/>
      <c r="I797" s="77"/>
      <c r="J797" s="78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>
      <c r="A798" s="76"/>
      <c r="B798" s="121"/>
      <c r="C798" s="77"/>
      <c r="D798" s="77"/>
      <c r="E798" s="77"/>
      <c r="F798" s="78"/>
      <c r="G798" s="77"/>
      <c r="H798" s="78"/>
      <c r="I798" s="77"/>
      <c r="J798" s="78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>
      <c r="A799" s="76"/>
      <c r="B799" s="121"/>
      <c r="C799" s="77"/>
      <c r="D799" s="77"/>
      <c r="E799" s="77"/>
      <c r="F799" s="78"/>
      <c r="G799" s="77"/>
      <c r="H799" s="78"/>
      <c r="I799" s="77"/>
      <c r="J799" s="78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>
      <c r="A800" s="76"/>
      <c r="B800" s="121"/>
      <c r="C800" s="77"/>
      <c r="D800" s="77"/>
      <c r="E800" s="77"/>
      <c r="F800" s="78"/>
      <c r="G800" s="77"/>
      <c r="H800" s="78"/>
      <c r="I800" s="77"/>
      <c r="J800" s="78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>
      <c r="A801" s="76"/>
      <c r="B801" s="121"/>
      <c r="C801" s="77"/>
      <c r="D801" s="77"/>
      <c r="E801" s="77"/>
      <c r="F801" s="78"/>
      <c r="G801" s="77"/>
      <c r="H801" s="78"/>
      <c r="I801" s="77"/>
      <c r="J801" s="78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>
      <c r="A802" s="76"/>
      <c r="B802" s="121"/>
      <c r="C802" s="77"/>
      <c r="D802" s="77"/>
      <c r="E802" s="77"/>
      <c r="F802" s="78"/>
      <c r="G802" s="77"/>
      <c r="H802" s="78"/>
      <c r="I802" s="77"/>
      <c r="J802" s="78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>
      <c r="A803" s="76"/>
      <c r="B803" s="121"/>
      <c r="C803" s="77"/>
      <c r="D803" s="77"/>
      <c r="E803" s="77"/>
      <c r="F803" s="78"/>
      <c r="G803" s="77"/>
      <c r="H803" s="78"/>
      <c r="I803" s="77"/>
      <c r="J803" s="78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>
      <c r="A804" s="76"/>
      <c r="B804" s="121"/>
      <c r="C804" s="77"/>
      <c r="D804" s="77"/>
      <c r="E804" s="77"/>
      <c r="F804" s="78"/>
      <c r="G804" s="77"/>
      <c r="H804" s="78"/>
      <c r="I804" s="77"/>
      <c r="J804" s="78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>
      <c r="A805" s="76"/>
      <c r="B805" s="121"/>
      <c r="C805" s="77"/>
      <c r="D805" s="77"/>
      <c r="E805" s="77"/>
      <c r="F805" s="78"/>
      <c r="G805" s="77"/>
      <c r="H805" s="78"/>
      <c r="I805" s="77"/>
      <c r="J805" s="78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>
      <c r="A806" s="76"/>
      <c r="B806" s="121"/>
      <c r="C806" s="77"/>
      <c r="D806" s="77"/>
      <c r="E806" s="77"/>
      <c r="F806" s="78"/>
      <c r="G806" s="77"/>
      <c r="H806" s="78"/>
      <c r="I806" s="77"/>
      <c r="J806" s="78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>
      <c r="A807" s="76"/>
      <c r="B807" s="121"/>
      <c r="C807" s="77"/>
      <c r="D807" s="77"/>
      <c r="E807" s="77"/>
      <c r="F807" s="78"/>
      <c r="G807" s="77"/>
      <c r="H807" s="78"/>
      <c r="I807" s="77"/>
      <c r="J807" s="78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>
      <c r="A808" s="76"/>
      <c r="B808" s="121"/>
      <c r="C808" s="77"/>
      <c r="D808" s="77"/>
      <c r="E808" s="77"/>
      <c r="F808" s="78"/>
      <c r="G808" s="77"/>
      <c r="H808" s="78"/>
      <c r="I808" s="77"/>
      <c r="J808" s="78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>
      <c r="A809" s="76"/>
      <c r="B809" s="121"/>
      <c r="C809" s="77"/>
      <c r="D809" s="77"/>
      <c r="E809" s="77"/>
      <c r="F809" s="78"/>
      <c r="G809" s="77"/>
      <c r="H809" s="78"/>
      <c r="I809" s="77"/>
      <c r="J809" s="78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>
      <c r="A810" s="76"/>
      <c r="B810" s="121"/>
      <c r="C810" s="77"/>
      <c r="D810" s="77"/>
      <c r="E810" s="77"/>
      <c r="F810" s="78"/>
      <c r="G810" s="77"/>
      <c r="H810" s="78"/>
      <c r="I810" s="77"/>
      <c r="J810" s="78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>
      <c r="A811" s="76"/>
      <c r="B811" s="121"/>
      <c r="C811" s="77"/>
      <c r="D811" s="77"/>
      <c r="E811" s="77"/>
      <c r="F811" s="78"/>
      <c r="G811" s="77"/>
      <c r="H811" s="78"/>
      <c r="I811" s="77"/>
      <c r="J811" s="78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>
      <c r="A812" s="76"/>
      <c r="B812" s="121"/>
      <c r="C812" s="77"/>
      <c r="D812" s="77"/>
      <c r="E812" s="77"/>
      <c r="F812" s="78"/>
      <c r="G812" s="77"/>
      <c r="H812" s="78"/>
      <c r="I812" s="77"/>
      <c r="J812" s="78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>
      <c r="A813" s="76"/>
      <c r="B813" s="121"/>
      <c r="C813" s="77"/>
      <c r="D813" s="77"/>
      <c r="E813" s="77"/>
      <c r="F813" s="78"/>
      <c r="G813" s="77"/>
      <c r="H813" s="78"/>
      <c r="I813" s="77"/>
      <c r="J813" s="78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>
      <c r="A814" s="76"/>
      <c r="B814" s="121"/>
      <c r="C814" s="77"/>
      <c r="D814" s="77"/>
      <c r="E814" s="77"/>
      <c r="F814" s="78"/>
      <c r="G814" s="77"/>
      <c r="H814" s="78"/>
      <c r="I814" s="77"/>
      <c r="J814" s="78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>
      <c r="A815" s="76"/>
      <c r="B815" s="121"/>
      <c r="C815" s="77"/>
      <c r="D815" s="77"/>
      <c r="E815" s="77"/>
      <c r="F815" s="78"/>
      <c r="G815" s="77"/>
      <c r="H815" s="78"/>
      <c r="I815" s="77"/>
      <c r="J815" s="78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>
      <c r="A816" s="76"/>
      <c r="B816" s="121"/>
      <c r="C816" s="77"/>
      <c r="D816" s="77"/>
      <c r="E816" s="77"/>
      <c r="F816" s="78"/>
      <c r="G816" s="77"/>
      <c r="H816" s="78"/>
      <c r="I816" s="77"/>
      <c r="J816" s="78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>
      <c r="A817" s="76"/>
      <c r="B817" s="121"/>
      <c r="C817" s="77"/>
      <c r="D817" s="77"/>
      <c r="E817" s="77"/>
      <c r="F817" s="78"/>
      <c r="G817" s="77"/>
      <c r="H817" s="78"/>
      <c r="I817" s="77"/>
      <c r="J817" s="78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>
      <c r="A818" s="76"/>
      <c r="B818" s="121"/>
      <c r="C818" s="77"/>
      <c r="D818" s="77"/>
      <c r="E818" s="77"/>
      <c r="F818" s="78"/>
      <c r="G818" s="77"/>
      <c r="H818" s="78"/>
      <c r="I818" s="77"/>
      <c r="J818" s="78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>
      <c r="A819" s="76"/>
      <c r="B819" s="121"/>
      <c r="C819" s="77"/>
      <c r="D819" s="77"/>
      <c r="E819" s="77"/>
      <c r="F819" s="78"/>
      <c r="G819" s="77"/>
      <c r="H819" s="78"/>
      <c r="I819" s="77"/>
      <c r="J819" s="78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>
      <c r="A820" s="76"/>
      <c r="B820" s="121"/>
      <c r="C820" s="77"/>
      <c r="D820" s="77"/>
      <c r="E820" s="77"/>
      <c r="F820" s="78"/>
      <c r="G820" s="77"/>
      <c r="H820" s="78"/>
      <c r="I820" s="77"/>
      <c r="J820" s="78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>
      <c r="A821" s="76"/>
      <c r="B821" s="121"/>
      <c r="C821" s="77"/>
      <c r="D821" s="77"/>
      <c r="E821" s="77"/>
      <c r="F821" s="78"/>
      <c r="G821" s="77"/>
      <c r="H821" s="78"/>
      <c r="I821" s="77"/>
      <c r="J821" s="78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>
      <c r="A822" s="76"/>
      <c r="B822" s="121"/>
      <c r="C822" s="77"/>
      <c r="D822" s="77"/>
      <c r="E822" s="77"/>
      <c r="F822" s="78"/>
      <c r="G822" s="77"/>
      <c r="H822" s="78"/>
      <c r="I822" s="77"/>
      <c r="J822" s="78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>
      <c r="A823" s="76"/>
      <c r="B823" s="121"/>
      <c r="C823" s="77"/>
      <c r="D823" s="77"/>
      <c r="E823" s="77"/>
      <c r="F823" s="78"/>
      <c r="G823" s="77"/>
      <c r="H823" s="78"/>
      <c r="I823" s="77"/>
      <c r="J823" s="78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>
      <c r="A824" s="76"/>
      <c r="B824" s="121"/>
      <c r="C824" s="77"/>
      <c r="D824" s="77"/>
      <c r="E824" s="77"/>
      <c r="F824" s="78"/>
      <c r="G824" s="77"/>
      <c r="H824" s="78"/>
      <c r="I824" s="77"/>
      <c r="J824" s="78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>
      <c r="A825" s="76"/>
      <c r="B825" s="121"/>
      <c r="C825" s="77"/>
      <c r="D825" s="77"/>
      <c r="E825" s="77"/>
      <c r="F825" s="78"/>
      <c r="G825" s="77"/>
      <c r="H825" s="78"/>
      <c r="I825" s="77"/>
      <c r="J825" s="78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>
      <c r="A826" s="76"/>
      <c r="B826" s="121"/>
      <c r="C826" s="77"/>
      <c r="D826" s="77"/>
      <c r="E826" s="77"/>
      <c r="F826" s="78"/>
      <c r="G826" s="77"/>
      <c r="H826" s="78"/>
      <c r="I826" s="77"/>
      <c r="J826" s="78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>
      <c r="A827" s="76"/>
      <c r="B827" s="121"/>
      <c r="C827" s="77"/>
      <c r="D827" s="77"/>
      <c r="E827" s="77"/>
      <c r="F827" s="78"/>
      <c r="G827" s="77"/>
      <c r="H827" s="78"/>
      <c r="I827" s="77"/>
      <c r="J827" s="78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>
      <c r="A828" s="76"/>
      <c r="B828" s="121"/>
      <c r="C828" s="77"/>
      <c r="D828" s="77"/>
      <c r="E828" s="77"/>
      <c r="F828" s="78"/>
      <c r="G828" s="77"/>
      <c r="H828" s="78"/>
      <c r="I828" s="77"/>
      <c r="J828" s="78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>
      <c r="A829" s="76"/>
      <c r="B829" s="121"/>
      <c r="C829" s="77"/>
      <c r="D829" s="77"/>
      <c r="E829" s="77"/>
      <c r="F829" s="78"/>
      <c r="G829" s="77"/>
      <c r="H829" s="78"/>
      <c r="I829" s="77"/>
      <c r="J829" s="78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>
      <c r="A830" s="76"/>
      <c r="B830" s="121"/>
      <c r="C830" s="77"/>
      <c r="D830" s="77"/>
      <c r="E830" s="77"/>
      <c r="F830" s="78"/>
      <c r="G830" s="77"/>
      <c r="H830" s="78"/>
      <c r="I830" s="77"/>
      <c r="J830" s="78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>
      <c r="A831" s="76"/>
      <c r="B831" s="121"/>
      <c r="C831" s="77"/>
      <c r="D831" s="77"/>
      <c r="E831" s="77"/>
      <c r="F831" s="78"/>
      <c r="G831" s="77"/>
      <c r="H831" s="78"/>
      <c r="I831" s="77"/>
      <c r="J831" s="78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>
      <c r="A832" s="76"/>
      <c r="B832" s="121"/>
      <c r="C832" s="77"/>
      <c r="D832" s="77"/>
      <c r="E832" s="77"/>
      <c r="F832" s="78"/>
      <c r="G832" s="77"/>
      <c r="H832" s="78"/>
      <c r="I832" s="77"/>
      <c r="J832" s="78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>
      <c r="A833" s="76"/>
      <c r="B833" s="121"/>
      <c r="C833" s="77"/>
      <c r="D833" s="77"/>
      <c r="E833" s="77"/>
      <c r="F833" s="78"/>
      <c r="G833" s="77"/>
      <c r="H833" s="78"/>
      <c r="I833" s="77"/>
      <c r="J833" s="78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>
      <c r="A834" s="76"/>
      <c r="B834" s="121"/>
      <c r="C834" s="77"/>
      <c r="D834" s="77"/>
      <c r="E834" s="77"/>
      <c r="F834" s="78"/>
      <c r="G834" s="77"/>
      <c r="H834" s="78"/>
      <c r="I834" s="77"/>
      <c r="J834" s="78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>
      <c r="A835" s="76"/>
      <c r="B835" s="121"/>
      <c r="C835" s="77"/>
      <c r="D835" s="77"/>
      <c r="E835" s="77"/>
      <c r="F835" s="78"/>
      <c r="G835" s="77"/>
      <c r="H835" s="78"/>
      <c r="I835" s="77"/>
      <c r="J835" s="78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>
      <c r="A836" s="76"/>
      <c r="B836" s="121"/>
      <c r="C836" s="77"/>
      <c r="D836" s="77"/>
      <c r="E836" s="77"/>
      <c r="F836" s="78"/>
      <c r="G836" s="77"/>
      <c r="H836" s="78"/>
      <c r="I836" s="77"/>
      <c r="J836" s="78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>
      <c r="A837" s="76"/>
      <c r="B837" s="121"/>
      <c r="C837" s="77"/>
      <c r="D837" s="77"/>
      <c r="E837" s="77"/>
      <c r="F837" s="78"/>
      <c r="G837" s="77"/>
      <c r="H837" s="78"/>
      <c r="I837" s="77"/>
      <c r="J837" s="78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>
      <c r="A838" s="76"/>
      <c r="B838" s="121"/>
      <c r="C838" s="77"/>
      <c r="D838" s="77"/>
      <c r="E838" s="77"/>
      <c r="F838" s="78"/>
      <c r="G838" s="77"/>
      <c r="H838" s="78"/>
      <c r="I838" s="77"/>
      <c r="J838" s="78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>
      <c r="A839" s="76"/>
      <c r="B839" s="121"/>
      <c r="C839" s="77"/>
      <c r="D839" s="77"/>
      <c r="E839" s="77"/>
      <c r="F839" s="78"/>
      <c r="G839" s="77"/>
      <c r="H839" s="78"/>
      <c r="I839" s="77"/>
      <c r="J839" s="78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>
      <c r="A840" s="76"/>
      <c r="B840" s="121"/>
      <c r="C840" s="77"/>
      <c r="D840" s="77"/>
      <c r="E840" s="77"/>
      <c r="F840" s="78"/>
      <c r="G840" s="77"/>
      <c r="H840" s="78"/>
      <c r="I840" s="77"/>
      <c r="J840" s="78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>
      <c r="A841" s="76"/>
      <c r="B841" s="121"/>
      <c r="C841" s="77"/>
      <c r="D841" s="77"/>
      <c r="E841" s="77"/>
      <c r="F841" s="78"/>
      <c r="G841" s="77"/>
      <c r="H841" s="78"/>
      <c r="I841" s="77"/>
      <c r="J841" s="78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>
      <c r="A842" s="76"/>
      <c r="B842" s="121"/>
      <c r="C842" s="77"/>
      <c r="D842" s="77"/>
      <c r="E842" s="77"/>
      <c r="F842" s="78"/>
      <c r="G842" s="77"/>
      <c r="H842" s="78"/>
      <c r="I842" s="77"/>
      <c r="J842" s="78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>
      <c r="A843" s="76"/>
      <c r="B843" s="121"/>
      <c r="C843" s="77"/>
      <c r="D843" s="77"/>
      <c r="E843" s="77"/>
      <c r="F843" s="78"/>
      <c r="G843" s="77"/>
      <c r="H843" s="78"/>
      <c r="I843" s="77"/>
      <c r="J843" s="78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>
      <c r="A844" s="76"/>
      <c r="B844" s="121"/>
      <c r="C844" s="77"/>
      <c r="D844" s="77"/>
      <c r="E844" s="77"/>
      <c r="F844" s="78"/>
      <c r="G844" s="77"/>
      <c r="H844" s="78"/>
      <c r="I844" s="77"/>
      <c r="J844" s="78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>
      <c r="A845" s="76"/>
      <c r="B845" s="121"/>
      <c r="C845" s="77"/>
      <c r="D845" s="77"/>
      <c r="E845" s="77"/>
      <c r="F845" s="78"/>
      <c r="G845" s="77"/>
      <c r="H845" s="78"/>
      <c r="I845" s="77"/>
      <c r="J845" s="78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>
      <c r="A846" s="76"/>
      <c r="B846" s="121"/>
      <c r="C846" s="77"/>
      <c r="D846" s="77"/>
      <c r="E846" s="77"/>
      <c r="F846" s="78"/>
      <c r="G846" s="77"/>
      <c r="H846" s="78"/>
      <c r="I846" s="77"/>
      <c r="J846" s="78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>
      <c r="A847" s="76"/>
      <c r="B847" s="121"/>
      <c r="C847" s="77"/>
      <c r="D847" s="77"/>
      <c r="E847" s="77"/>
      <c r="F847" s="78"/>
      <c r="G847" s="77"/>
      <c r="H847" s="78"/>
      <c r="I847" s="77"/>
      <c r="J847" s="78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>
      <c r="A848" s="76"/>
      <c r="B848" s="121"/>
      <c r="C848" s="77"/>
      <c r="D848" s="77"/>
      <c r="E848" s="77"/>
      <c r="F848" s="78"/>
      <c r="G848" s="77"/>
      <c r="H848" s="78"/>
      <c r="I848" s="77"/>
      <c r="J848" s="78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>
      <c r="A849" s="76"/>
      <c r="B849" s="121"/>
      <c r="C849" s="77"/>
      <c r="D849" s="77"/>
      <c r="E849" s="77"/>
      <c r="F849" s="78"/>
      <c r="G849" s="77"/>
      <c r="H849" s="78"/>
      <c r="I849" s="77"/>
      <c r="J849" s="78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>
      <c r="A850" s="76"/>
      <c r="B850" s="121"/>
      <c r="C850" s="77"/>
      <c r="D850" s="77"/>
      <c r="E850" s="77"/>
      <c r="F850" s="78"/>
      <c r="G850" s="77"/>
      <c r="H850" s="78"/>
      <c r="I850" s="77"/>
      <c r="J850" s="78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>
      <c r="A851" s="76"/>
      <c r="B851" s="121"/>
      <c r="C851" s="77"/>
      <c r="D851" s="77"/>
      <c r="E851" s="77"/>
      <c r="F851" s="78"/>
      <c r="G851" s="77"/>
      <c r="H851" s="78"/>
      <c r="I851" s="77"/>
      <c r="J851" s="78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>
      <c r="A852" s="76"/>
      <c r="B852" s="121"/>
      <c r="C852" s="77"/>
      <c r="D852" s="77"/>
      <c r="E852" s="77"/>
      <c r="F852" s="78"/>
      <c r="G852" s="77"/>
      <c r="H852" s="78"/>
      <c r="I852" s="77"/>
      <c r="J852" s="78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>
      <c r="A853" s="76"/>
      <c r="B853" s="121"/>
      <c r="C853" s="77"/>
      <c r="D853" s="77"/>
      <c r="E853" s="77"/>
      <c r="F853" s="78"/>
      <c r="G853" s="77"/>
      <c r="H853" s="78"/>
      <c r="I853" s="77"/>
      <c r="J853" s="78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>
      <c r="A854" s="76"/>
      <c r="B854" s="121"/>
      <c r="C854" s="77"/>
      <c r="D854" s="77"/>
      <c r="E854" s="77"/>
      <c r="F854" s="78"/>
      <c r="G854" s="77"/>
      <c r="H854" s="78"/>
      <c r="I854" s="77"/>
      <c r="J854" s="78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>
      <c r="A855" s="76"/>
      <c r="B855" s="121"/>
      <c r="C855" s="77"/>
      <c r="D855" s="77"/>
      <c r="E855" s="77"/>
      <c r="F855" s="78"/>
      <c r="G855" s="77"/>
      <c r="H855" s="78"/>
      <c r="I855" s="77"/>
      <c r="J855" s="78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>
      <c r="A856" s="76"/>
      <c r="B856" s="121"/>
      <c r="C856" s="77"/>
      <c r="D856" s="77"/>
      <c r="E856" s="77"/>
      <c r="F856" s="78"/>
      <c r="G856" s="77"/>
      <c r="H856" s="78"/>
      <c r="I856" s="77"/>
      <c r="J856" s="78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>
      <c r="A857" s="76"/>
      <c r="B857" s="121"/>
      <c r="C857" s="77"/>
      <c r="D857" s="77"/>
      <c r="E857" s="77"/>
      <c r="F857" s="78"/>
      <c r="G857" s="77"/>
      <c r="H857" s="78"/>
      <c r="I857" s="77"/>
      <c r="J857" s="78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>
      <c r="A858" s="76"/>
      <c r="B858" s="121"/>
      <c r="C858" s="77"/>
      <c r="D858" s="77"/>
      <c r="E858" s="77"/>
      <c r="F858" s="78"/>
      <c r="G858" s="77"/>
      <c r="H858" s="78"/>
      <c r="I858" s="77"/>
      <c r="J858" s="78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>
      <c r="A859" s="76"/>
      <c r="B859" s="121"/>
      <c r="C859" s="77"/>
      <c r="D859" s="77"/>
      <c r="E859" s="77"/>
      <c r="F859" s="78"/>
      <c r="G859" s="77"/>
      <c r="H859" s="78"/>
      <c r="I859" s="77"/>
      <c r="J859" s="78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>
      <c r="A860" s="76"/>
      <c r="B860" s="121"/>
      <c r="C860" s="77"/>
      <c r="D860" s="77"/>
      <c r="E860" s="77"/>
      <c r="F860" s="78"/>
      <c r="G860" s="77"/>
      <c r="H860" s="78"/>
      <c r="I860" s="77"/>
      <c r="J860" s="78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>
      <c r="A861" s="76"/>
      <c r="B861" s="121"/>
      <c r="C861" s="77"/>
      <c r="D861" s="77"/>
      <c r="E861" s="77"/>
      <c r="F861" s="78"/>
      <c r="G861" s="77"/>
      <c r="H861" s="78"/>
      <c r="I861" s="77"/>
      <c r="J861" s="78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>
      <c r="A862" s="76"/>
      <c r="B862" s="121"/>
      <c r="C862" s="77"/>
      <c r="D862" s="77"/>
      <c r="E862" s="77"/>
      <c r="F862" s="78"/>
      <c r="G862" s="77"/>
      <c r="H862" s="78"/>
      <c r="I862" s="77"/>
      <c r="J862" s="78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>
      <c r="A863" s="76"/>
      <c r="B863" s="121"/>
      <c r="C863" s="77"/>
      <c r="D863" s="77"/>
      <c r="E863" s="77"/>
      <c r="F863" s="78"/>
      <c r="G863" s="77"/>
      <c r="H863" s="78"/>
      <c r="I863" s="77"/>
      <c r="J863" s="78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>
      <c r="A864" s="76"/>
      <c r="B864" s="121"/>
      <c r="C864" s="77"/>
      <c r="D864" s="77"/>
      <c r="E864" s="77"/>
      <c r="F864" s="78"/>
      <c r="G864" s="77"/>
      <c r="H864" s="78"/>
      <c r="I864" s="77"/>
      <c r="J864" s="78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>
      <c r="A865" s="76"/>
      <c r="B865" s="121"/>
      <c r="C865" s="77"/>
      <c r="D865" s="77"/>
      <c r="E865" s="77"/>
      <c r="F865" s="78"/>
      <c r="G865" s="77"/>
      <c r="H865" s="78"/>
      <c r="I865" s="77"/>
      <c r="J865" s="78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>
      <c r="A866" s="76"/>
      <c r="B866" s="121"/>
      <c r="C866" s="77"/>
      <c r="D866" s="77"/>
      <c r="E866" s="77"/>
      <c r="F866" s="78"/>
      <c r="G866" s="77"/>
      <c r="H866" s="78"/>
      <c r="I866" s="77"/>
      <c r="J866" s="78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>
      <c r="A867" s="76"/>
      <c r="B867" s="121"/>
      <c r="C867" s="77"/>
      <c r="D867" s="77"/>
      <c r="E867" s="77"/>
      <c r="F867" s="78"/>
      <c r="G867" s="77"/>
      <c r="H867" s="78"/>
      <c r="I867" s="77"/>
      <c r="J867" s="78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>
      <c r="A868" s="76"/>
      <c r="B868" s="121"/>
      <c r="C868" s="77"/>
      <c r="D868" s="77"/>
      <c r="E868" s="77"/>
      <c r="F868" s="78"/>
      <c r="G868" s="77"/>
      <c r="H868" s="78"/>
      <c r="I868" s="77"/>
      <c r="J868" s="78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>
      <c r="A869" s="76"/>
      <c r="B869" s="121"/>
      <c r="C869" s="77"/>
      <c r="D869" s="77"/>
      <c r="E869" s="77"/>
      <c r="F869" s="78"/>
      <c r="G869" s="77"/>
      <c r="H869" s="78"/>
      <c r="I869" s="77"/>
      <c r="J869" s="78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>
      <c r="A870" s="76"/>
      <c r="B870" s="121"/>
      <c r="C870" s="77"/>
      <c r="D870" s="77"/>
      <c r="E870" s="77"/>
      <c r="F870" s="78"/>
      <c r="G870" s="77"/>
      <c r="H870" s="78"/>
      <c r="I870" s="77"/>
      <c r="J870" s="78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>
      <c r="A871" s="76"/>
      <c r="B871" s="121"/>
      <c r="C871" s="77"/>
      <c r="D871" s="77"/>
      <c r="E871" s="77"/>
      <c r="F871" s="78"/>
      <c r="G871" s="77"/>
      <c r="H871" s="78"/>
      <c r="I871" s="77"/>
      <c r="J871" s="78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>
      <c r="A872" s="76"/>
      <c r="B872" s="121"/>
      <c r="C872" s="77"/>
      <c r="D872" s="77"/>
      <c r="E872" s="77"/>
      <c r="F872" s="78"/>
      <c r="G872" s="77"/>
      <c r="H872" s="78"/>
      <c r="I872" s="77"/>
      <c r="J872" s="78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>
      <c r="A873" s="76"/>
      <c r="B873" s="121"/>
      <c r="C873" s="77"/>
      <c r="D873" s="77"/>
      <c r="E873" s="77"/>
      <c r="F873" s="78"/>
      <c r="G873" s="77"/>
      <c r="H873" s="78"/>
      <c r="I873" s="77"/>
      <c r="J873" s="78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>
      <c r="A874" s="76"/>
      <c r="B874" s="121"/>
      <c r="C874" s="77"/>
      <c r="D874" s="77"/>
      <c r="E874" s="77"/>
      <c r="F874" s="78"/>
      <c r="G874" s="77"/>
      <c r="H874" s="78"/>
      <c r="I874" s="77"/>
      <c r="J874" s="78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>
      <c r="A875" s="76"/>
      <c r="B875" s="121"/>
      <c r="C875" s="77"/>
      <c r="D875" s="77"/>
      <c r="E875" s="77"/>
      <c r="F875" s="78"/>
      <c r="G875" s="77"/>
      <c r="H875" s="78"/>
      <c r="I875" s="77"/>
      <c r="J875" s="78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>
      <c r="A876" s="76"/>
      <c r="B876" s="121"/>
      <c r="C876" s="77"/>
      <c r="D876" s="77"/>
      <c r="E876" s="77"/>
      <c r="F876" s="78"/>
      <c r="G876" s="77"/>
      <c r="H876" s="78"/>
      <c r="I876" s="77"/>
      <c r="J876" s="78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>
      <c r="A877" s="76"/>
      <c r="B877" s="121"/>
      <c r="C877" s="77"/>
      <c r="D877" s="77"/>
      <c r="E877" s="77"/>
      <c r="F877" s="78"/>
      <c r="G877" s="77"/>
      <c r="H877" s="78"/>
      <c r="I877" s="77"/>
      <c r="J877" s="78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>
      <c r="A878" s="76"/>
      <c r="B878" s="121"/>
      <c r="C878" s="77"/>
      <c r="D878" s="77"/>
      <c r="E878" s="77"/>
      <c r="F878" s="78"/>
      <c r="G878" s="77"/>
      <c r="H878" s="78"/>
      <c r="I878" s="77"/>
      <c r="J878" s="78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>
      <c r="A879" s="76"/>
      <c r="B879" s="121"/>
      <c r="C879" s="77"/>
      <c r="D879" s="77"/>
      <c r="E879" s="77"/>
      <c r="F879" s="78"/>
      <c r="G879" s="77"/>
      <c r="H879" s="78"/>
      <c r="I879" s="77"/>
      <c r="J879" s="78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>
      <c r="A880" s="76"/>
      <c r="B880" s="121"/>
      <c r="C880" s="77"/>
      <c r="D880" s="77"/>
      <c r="E880" s="77"/>
      <c r="F880" s="78"/>
      <c r="G880" s="77"/>
      <c r="H880" s="78"/>
      <c r="I880" s="77"/>
      <c r="J880" s="78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>
      <c r="A881" s="76"/>
      <c r="B881" s="121"/>
      <c r="C881" s="77"/>
      <c r="D881" s="77"/>
      <c r="E881" s="77"/>
      <c r="F881" s="78"/>
      <c r="G881" s="77"/>
      <c r="H881" s="78"/>
      <c r="I881" s="77"/>
      <c r="J881" s="78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>
      <c r="A882" s="76"/>
      <c r="B882" s="121"/>
      <c r="C882" s="77"/>
      <c r="D882" s="77"/>
      <c r="E882" s="77"/>
      <c r="F882" s="78"/>
      <c r="G882" s="77"/>
      <c r="H882" s="78"/>
      <c r="I882" s="77"/>
      <c r="J882" s="78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>
      <c r="A883" s="76"/>
      <c r="B883" s="121"/>
      <c r="C883" s="77"/>
      <c r="D883" s="77"/>
      <c r="E883" s="77"/>
      <c r="F883" s="78"/>
      <c r="G883" s="77"/>
      <c r="H883" s="78"/>
      <c r="I883" s="77"/>
      <c r="J883" s="78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>
      <c r="A884" s="76"/>
      <c r="B884" s="121"/>
      <c r="C884" s="77"/>
      <c r="D884" s="77"/>
      <c r="E884" s="77"/>
      <c r="F884" s="78"/>
      <c r="G884" s="77"/>
      <c r="H884" s="78"/>
      <c r="I884" s="77"/>
      <c r="J884" s="78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>
      <c r="A885" s="76"/>
      <c r="B885" s="121"/>
      <c r="C885" s="77"/>
      <c r="D885" s="77"/>
      <c r="E885" s="77"/>
      <c r="F885" s="78"/>
      <c r="G885" s="77"/>
      <c r="H885" s="78"/>
      <c r="I885" s="77"/>
      <c r="J885" s="78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>
      <c r="A886" s="76"/>
      <c r="B886" s="121"/>
      <c r="C886" s="77"/>
      <c r="D886" s="77"/>
      <c r="E886" s="77"/>
      <c r="F886" s="78"/>
      <c r="G886" s="77"/>
      <c r="H886" s="78"/>
      <c r="I886" s="77"/>
      <c r="J886" s="78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>
      <c r="A887" s="76"/>
      <c r="B887" s="121"/>
      <c r="C887" s="77"/>
      <c r="D887" s="77"/>
      <c r="E887" s="77"/>
      <c r="F887" s="78"/>
      <c r="G887" s="77"/>
      <c r="H887" s="78"/>
      <c r="I887" s="77"/>
      <c r="J887" s="78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>
      <c r="A888" s="76"/>
      <c r="B888" s="121"/>
      <c r="C888" s="77"/>
      <c r="D888" s="77"/>
      <c r="E888" s="77"/>
      <c r="F888" s="78"/>
      <c r="G888" s="77"/>
      <c r="H888" s="78"/>
      <c r="I888" s="77"/>
      <c r="J888" s="78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>
      <c r="A889" s="76"/>
      <c r="B889" s="121"/>
      <c r="C889" s="77"/>
      <c r="D889" s="77"/>
      <c r="E889" s="77"/>
      <c r="F889" s="78"/>
      <c r="G889" s="77"/>
      <c r="H889" s="78"/>
      <c r="I889" s="77"/>
      <c r="J889" s="78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>
      <c r="A890" s="76"/>
      <c r="B890" s="121"/>
      <c r="C890" s="77"/>
      <c r="D890" s="77"/>
      <c r="E890" s="77"/>
      <c r="F890" s="78"/>
      <c r="G890" s="77"/>
      <c r="H890" s="78"/>
      <c r="I890" s="77"/>
      <c r="J890" s="78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>
      <c r="A891" s="76"/>
      <c r="B891" s="121"/>
      <c r="C891" s="77"/>
      <c r="D891" s="77"/>
      <c r="E891" s="77"/>
      <c r="F891" s="78"/>
      <c r="G891" s="77"/>
      <c r="H891" s="78"/>
      <c r="I891" s="77"/>
      <c r="J891" s="78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>
      <c r="A892" s="76"/>
      <c r="B892" s="121"/>
      <c r="C892" s="77"/>
      <c r="D892" s="77"/>
      <c r="E892" s="77"/>
      <c r="F892" s="78"/>
      <c r="G892" s="77"/>
      <c r="H892" s="78"/>
      <c r="I892" s="77"/>
      <c r="J892" s="78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>
      <c r="A893" s="76"/>
      <c r="B893" s="121"/>
      <c r="C893" s="77"/>
      <c r="D893" s="77"/>
      <c r="E893" s="77"/>
      <c r="F893" s="78"/>
      <c r="G893" s="77"/>
      <c r="H893" s="78"/>
      <c r="I893" s="77"/>
      <c r="J893" s="78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>
      <c r="A894" s="76"/>
      <c r="B894" s="121"/>
      <c r="C894" s="77"/>
      <c r="D894" s="77"/>
      <c r="E894" s="77"/>
      <c r="F894" s="78"/>
      <c r="G894" s="77"/>
      <c r="H894" s="78"/>
      <c r="I894" s="77"/>
      <c r="J894" s="78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>
      <c r="A895" s="76"/>
      <c r="B895" s="121"/>
      <c r="C895" s="77"/>
      <c r="D895" s="77"/>
      <c r="E895" s="77"/>
      <c r="F895" s="78"/>
      <c r="G895" s="77"/>
      <c r="H895" s="78"/>
      <c r="I895" s="77"/>
      <c r="J895" s="78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>
      <c r="A896" s="76"/>
      <c r="B896" s="121"/>
      <c r="C896" s="77"/>
      <c r="D896" s="77"/>
      <c r="E896" s="77"/>
      <c r="F896" s="78"/>
      <c r="G896" s="77"/>
      <c r="H896" s="78"/>
      <c r="I896" s="77"/>
      <c r="J896" s="78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>
      <c r="A897" s="76"/>
      <c r="B897" s="121"/>
      <c r="C897" s="77"/>
      <c r="D897" s="77"/>
      <c r="E897" s="77"/>
      <c r="F897" s="78"/>
      <c r="G897" s="77"/>
      <c r="H897" s="78"/>
      <c r="I897" s="77"/>
      <c r="J897" s="78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>
      <c r="A898" s="76"/>
      <c r="B898" s="121"/>
      <c r="C898" s="77"/>
      <c r="D898" s="77"/>
      <c r="E898" s="77"/>
      <c r="F898" s="78"/>
      <c r="G898" s="77"/>
      <c r="H898" s="78"/>
      <c r="I898" s="77"/>
      <c r="J898" s="78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>
      <c r="A899" s="76"/>
      <c r="B899" s="121"/>
      <c r="C899" s="77"/>
      <c r="D899" s="77"/>
      <c r="E899" s="77"/>
      <c r="F899" s="78"/>
      <c r="G899" s="77"/>
      <c r="H899" s="78"/>
      <c r="I899" s="77"/>
      <c r="J899" s="78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>
      <c r="A900" s="76"/>
      <c r="B900" s="121"/>
      <c r="C900" s="77"/>
      <c r="D900" s="77"/>
      <c r="E900" s="77"/>
      <c r="F900" s="78"/>
      <c r="G900" s="77"/>
      <c r="H900" s="78"/>
      <c r="I900" s="77"/>
      <c r="J900" s="78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>
      <c r="A901" s="76"/>
      <c r="B901" s="121"/>
      <c r="C901" s="77"/>
      <c r="D901" s="77"/>
      <c r="E901" s="77"/>
      <c r="F901" s="78"/>
      <c r="G901" s="77"/>
      <c r="H901" s="78"/>
      <c r="I901" s="77"/>
      <c r="J901" s="78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>
      <c r="A902" s="76"/>
      <c r="B902" s="121"/>
      <c r="C902" s="77"/>
      <c r="D902" s="77"/>
      <c r="E902" s="77"/>
      <c r="F902" s="78"/>
      <c r="G902" s="77"/>
      <c r="H902" s="78"/>
      <c r="I902" s="77"/>
      <c r="J902" s="78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>
      <c r="A903" s="76"/>
      <c r="B903" s="121"/>
      <c r="C903" s="77"/>
      <c r="D903" s="77"/>
      <c r="E903" s="77"/>
      <c r="F903" s="78"/>
      <c r="G903" s="77"/>
      <c r="H903" s="78"/>
      <c r="I903" s="77"/>
      <c r="J903" s="78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>
      <c r="A904" s="76"/>
      <c r="B904" s="121"/>
      <c r="C904" s="77"/>
      <c r="D904" s="77"/>
      <c r="E904" s="77"/>
      <c r="F904" s="78"/>
      <c r="G904" s="77"/>
      <c r="H904" s="78"/>
      <c r="I904" s="77"/>
      <c r="J904" s="78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>
      <c r="A905" s="76"/>
      <c r="B905" s="121"/>
      <c r="C905" s="77"/>
      <c r="D905" s="77"/>
      <c r="E905" s="77"/>
      <c r="F905" s="78"/>
      <c r="G905" s="77"/>
      <c r="H905" s="78"/>
      <c r="I905" s="77"/>
      <c r="J905" s="78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>
      <c r="A906" s="76"/>
      <c r="B906" s="121"/>
      <c r="C906" s="77"/>
      <c r="D906" s="77"/>
      <c r="E906" s="77"/>
      <c r="F906" s="78"/>
      <c r="G906" s="77"/>
      <c r="H906" s="78"/>
      <c r="I906" s="77"/>
      <c r="J906" s="78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>
      <c r="A907" s="76"/>
      <c r="B907" s="121"/>
      <c r="C907" s="77"/>
      <c r="D907" s="77"/>
      <c r="E907" s="77"/>
      <c r="F907" s="78"/>
      <c r="G907" s="77"/>
      <c r="H907" s="78"/>
      <c r="I907" s="77"/>
      <c r="J907" s="78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>
      <c r="A908" s="76"/>
      <c r="B908" s="121"/>
      <c r="C908" s="77"/>
      <c r="D908" s="77"/>
      <c r="E908" s="77"/>
      <c r="F908" s="78"/>
      <c r="G908" s="77"/>
      <c r="H908" s="78"/>
      <c r="I908" s="77"/>
      <c r="J908" s="78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>
      <c r="A909" s="76"/>
      <c r="B909" s="121"/>
      <c r="C909" s="77"/>
      <c r="D909" s="77"/>
      <c r="E909" s="77"/>
      <c r="F909" s="78"/>
      <c r="G909" s="77"/>
      <c r="H909" s="78"/>
      <c r="I909" s="77"/>
      <c r="J909" s="78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>
      <c r="A910" s="76"/>
      <c r="B910" s="121"/>
      <c r="C910" s="77"/>
      <c r="D910" s="77"/>
      <c r="E910" s="77"/>
      <c r="F910" s="78"/>
      <c r="G910" s="77"/>
      <c r="H910" s="78"/>
      <c r="I910" s="77"/>
      <c r="J910" s="78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>
      <c r="A911" s="76"/>
      <c r="B911" s="121"/>
      <c r="C911" s="77"/>
      <c r="D911" s="77"/>
      <c r="E911" s="77"/>
      <c r="F911" s="78"/>
      <c r="G911" s="77"/>
      <c r="H911" s="78"/>
      <c r="I911" s="77"/>
      <c r="J911" s="78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>
      <c r="A912" s="76"/>
      <c r="B912" s="121"/>
      <c r="C912" s="77"/>
      <c r="D912" s="77"/>
      <c r="E912" s="77"/>
      <c r="F912" s="78"/>
      <c r="G912" s="77"/>
      <c r="H912" s="78"/>
      <c r="I912" s="77"/>
      <c r="J912" s="78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>
      <c r="A913" s="76"/>
      <c r="B913" s="121"/>
      <c r="C913" s="77"/>
      <c r="D913" s="77"/>
      <c r="E913" s="77"/>
      <c r="F913" s="78"/>
      <c r="G913" s="77"/>
      <c r="H913" s="78"/>
      <c r="I913" s="77"/>
      <c r="J913" s="78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>
      <c r="A914" s="76"/>
      <c r="B914" s="121"/>
      <c r="C914" s="77"/>
      <c r="D914" s="77"/>
      <c r="E914" s="77"/>
      <c r="F914" s="78"/>
      <c r="G914" s="77"/>
      <c r="H914" s="78"/>
      <c r="I914" s="77"/>
      <c r="J914" s="78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>
      <c r="A915" s="76"/>
      <c r="B915" s="121"/>
      <c r="C915" s="77"/>
      <c r="D915" s="77"/>
      <c r="E915" s="77"/>
      <c r="F915" s="78"/>
      <c r="G915" s="77"/>
      <c r="H915" s="78"/>
      <c r="I915" s="77"/>
      <c r="J915" s="78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>
      <c r="A916" s="76"/>
      <c r="B916" s="121"/>
      <c r="C916" s="77"/>
      <c r="D916" s="77"/>
      <c r="E916" s="77"/>
      <c r="F916" s="78"/>
      <c r="G916" s="77"/>
      <c r="H916" s="78"/>
      <c r="I916" s="77"/>
      <c r="J916" s="78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>
      <c r="A917" s="76"/>
      <c r="B917" s="121"/>
      <c r="C917" s="77"/>
      <c r="D917" s="77"/>
      <c r="E917" s="77"/>
      <c r="F917" s="78"/>
      <c r="G917" s="77"/>
      <c r="H917" s="78"/>
      <c r="I917" s="77"/>
      <c r="J917" s="78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>
      <c r="A918" s="76"/>
      <c r="B918" s="121"/>
      <c r="C918" s="77"/>
      <c r="D918" s="77"/>
      <c r="E918" s="77"/>
      <c r="F918" s="78"/>
      <c r="G918" s="77"/>
      <c r="H918" s="78"/>
      <c r="I918" s="77"/>
      <c r="J918" s="78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>
      <c r="A919" s="76"/>
      <c r="B919" s="121"/>
      <c r="C919" s="77"/>
      <c r="D919" s="77"/>
      <c r="E919" s="77"/>
      <c r="F919" s="78"/>
      <c r="G919" s="77"/>
      <c r="H919" s="78"/>
      <c r="I919" s="77"/>
      <c r="J919" s="78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>
      <c r="A920" s="76"/>
      <c r="B920" s="121"/>
      <c r="C920" s="77"/>
      <c r="D920" s="77"/>
      <c r="E920" s="77"/>
      <c r="F920" s="78"/>
      <c r="G920" s="77"/>
      <c r="H920" s="78"/>
      <c r="I920" s="77"/>
      <c r="J920" s="78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>
      <c r="A921" s="76"/>
      <c r="B921" s="121"/>
      <c r="C921" s="77"/>
      <c r="D921" s="77"/>
      <c r="E921" s="77"/>
      <c r="F921" s="78"/>
      <c r="G921" s="77"/>
      <c r="H921" s="78"/>
      <c r="I921" s="77"/>
      <c r="J921" s="78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>
      <c r="A922" s="76"/>
      <c r="B922" s="121"/>
      <c r="C922" s="77"/>
      <c r="D922" s="77"/>
      <c r="E922" s="77"/>
      <c r="F922" s="78"/>
      <c r="G922" s="77"/>
      <c r="H922" s="78"/>
      <c r="I922" s="77"/>
      <c r="J922" s="78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>
      <c r="A923" s="76"/>
      <c r="B923" s="121"/>
      <c r="C923" s="77"/>
      <c r="D923" s="77"/>
      <c r="E923" s="77"/>
      <c r="F923" s="78"/>
      <c r="G923" s="77"/>
      <c r="H923" s="78"/>
      <c r="I923" s="77"/>
      <c r="J923" s="78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>
      <c r="A924" s="76"/>
      <c r="B924" s="121"/>
      <c r="C924" s="77"/>
      <c r="D924" s="77"/>
      <c r="E924" s="77"/>
      <c r="F924" s="78"/>
      <c r="G924" s="77"/>
      <c r="H924" s="78"/>
      <c r="I924" s="77"/>
      <c r="J924" s="78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>
      <c r="A925" s="76"/>
      <c r="B925" s="121"/>
      <c r="C925" s="77"/>
      <c r="D925" s="77"/>
      <c r="E925" s="77"/>
      <c r="F925" s="78"/>
      <c r="G925" s="77"/>
      <c r="H925" s="78"/>
      <c r="I925" s="77"/>
      <c r="J925" s="78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>
      <c r="A926" s="76"/>
      <c r="B926" s="121"/>
      <c r="C926" s="77"/>
      <c r="D926" s="77"/>
      <c r="E926" s="77"/>
      <c r="F926" s="78"/>
      <c r="G926" s="77"/>
      <c r="H926" s="78"/>
      <c r="I926" s="77"/>
      <c r="J926" s="78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>
      <c r="A927" s="76"/>
      <c r="B927" s="121"/>
      <c r="C927" s="77"/>
      <c r="D927" s="77"/>
      <c r="E927" s="77"/>
      <c r="F927" s="78"/>
      <c r="G927" s="77"/>
      <c r="H927" s="78"/>
      <c r="I927" s="77"/>
      <c r="J927" s="78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>
      <c r="A928" s="76"/>
      <c r="B928" s="121"/>
      <c r="C928" s="77"/>
      <c r="D928" s="77"/>
      <c r="E928" s="77"/>
      <c r="F928" s="78"/>
      <c r="G928" s="77"/>
      <c r="H928" s="78"/>
      <c r="I928" s="77"/>
      <c r="J928" s="78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>
      <c r="A929" s="76"/>
      <c r="B929" s="121"/>
      <c r="C929" s="77"/>
      <c r="D929" s="77"/>
      <c r="E929" s="77"/>
      <c r="F929" s="78"/>
      <c r="G929" s="77"/>
      <c r="H929" s="78"/>
      <c r="I929" s="77"/>
      <c r="J929" s="78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>
      <c r="A930" s="76"/>
      <c r="B930" s="121"/>
      <c r="C930" s="77"/>
      <c r="D930" s="77"/>
      <c r="E930" s="77"/>
      <c r="F930" s="78"/>
      <c r="G930" s="77"/>
      <c r="H930" s="78"/>
      <c r="I930" s="77"/>
      <c r="J930" s="78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>
      <c r="A931" s="76"/>
      <c r="B931" s="121"/>
      <c r="C931" s="77"/>
      <c r="D931" s="77"/>
      <c r="E931" s="77"/>
      <c r="F931" s="78"/>
      <c r="G931" s="77"/>
      <c r="H931" s="78"/>
      <c r="I931" s="77"/>
      <c r="J931" s="78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>
      <c r="A932" s="76"/>
      <c r="B932" s="121"/>
      <c r="C932" s="77"/>
      <c r="D932" s="77"/>
      <c r="E932" s="77"/>
      <c r="F932" s="78"/>
      <c r="G932" s="77"/>
      <c r="H932" s="78"/>
      <c r="I932" s="77"/>
      <c r="J932" s="78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>
      <c r="A933" s="76"/>
      <c r="B933" s="121"/>
      <c r="C933" s="77"/>
      <c r="D933" s="77"/>
      <c r="E933" s="77"/>
      <c r="F933" s="78"/>
      <c r="G933" s="77"/>
      <c r="H933" s="78"/>
      <c r="I933" s="77"/>
      <c r="J933" s="78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>
      <c r="A934" s="76"/>
      <c r="B934" s="121"/>
      <c r="C934" s="77"/>
      <c r="D934" s="77"/>
      <c r="E934" s="77"/>
      <c r="F934" s="78"/>
      <c r="G934" s="77"/>
      <c r="H934" s="78"/>
      <c r="I934" s="77"/>
      <c r="J934" s="78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>
      <c r="A935" s="76"/>
      <c r="B935" s="121"/>
      <c r="C935" s="77"/>
      <c r="D935" s="77"/>
      <c r="E935" s="77"/>
      <c r="F935" s="78"/>
      <c r="G935" s="77"/>
      <c r="H935" s="78"/>
      <c r="I935" s="77"/>
      <c r="J935" s="78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>
      <c r="A936" s="76"/>
      <c r="B936" s="121"/>
      <c r="C936" s="77"/>
      <c r="D936" s="77"/>
      <c r="E936" s="77"/>
      <c r="F936" s="78"/>
      <c r="G936" s="77"/>
      <c r="H936" s="78"/>
      <c r="I936" s="77"/>
      <c r="J936" s="78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>
      <c r="A937" s="76"/>
      <c r="B937" s="121"/>
      <c r="C937" s="77"/>
      <c r="D937" s="77"/>
      <c r="E937" s="77"/>
      <c r="F937" s="78"/>
      <c r="G937" s="77"/>
      <c r="H937" s="78"/>
      <c r="I937" s="77"/>
      <c r="J937" s="78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>
      <c r="A938" s="76"/>
      <c r="B938" s="121"/>
      <c r="C938" s="77"/>
      <c r="D938" s="77"/>
      <c r="E938" s="77"/>
      <c r="F938" s="78"/>
      <c r="G938" s="77"/>
      <c r="H938" s="78"/>
      <c r="I938" s="77"/>
      <c r="J938" s="78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>
      <c r="A939" s="76"/>
      <c r="B939" s="121"/>
      <c r="C939" s="77"/>
      <c r="D939" s="77"/>
      <c r="E939" s="77"/>
      <c r="F939" s="78"/>
      <c r="G939" s="77"/>
      <c r="H939" s="78"/>
      <c r="I939" s="77"/>
      <c r="J939" s="78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>
      <c r="A940" s="76"/>
      <c r="B940" s="121"/>
      <c r="C940" s="77"/>
      <c r="D940" s="77"/>
      <c r="E940" s="77"/>
      <c r="F940" s="78"/>
      <c r="G940" s="77"/>
      <c r="H940" s="78"/>
      <c r="I940" s="77"/>
      <c r="J940" s="78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>
      <c r="A941" s="76"/>
      <c r="B941" s="121"/>
      <c r="C941" s="77"/>
      <c r="D941" s="77"/>
      <c r="E941" s="77"/>
      <c r="F941" s="78"/>
      <c r="G941" s="77"/>
      <c r="H941" s="78"/>
      <c r="I941" s="77"/>
      <c r="J941" s="78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>
      <c r="A942" s="76"/>
      <c r="B942" s="121"/>
      <c r="C942" s="77"/>
      <c r="D942" s="77"/>
      <c r="E942" s="77"/>
      <c r="F942" s="78"/>
      <c r="G942" s="77"/>
      <c r="H942" s="78"/>
      <c r="I942" s="77"/>
      <c r="J942" s="78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>
      <c r="A943" s="76"/>
      <c r="B943" s="121"/>
      <c r="C943" s="77"/>
      <c r="D943" s="77"/>
      <c r="E943" s="77"/>
      <c r="F943" s="78"/>
      <c r="G943" s="77"/>
      <c r="H943" s="78"/>
      <c r="I943" s="77"/>
      <c r="J943" s="78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>
      <c r="A944" s="76"/>
      <c r="B944" s="121"/>
      <c r="C944" s="77"/>
      <c r="D944" s="77"/>
      <c r="E944" s="77"/>
      <c r="F944" s="78"/>
      <c r="G944" s="77"/>
      <c r="H944" s="78"/>
      <c r="I944" s="77"/>
      <c r="J944" s="78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>
      <c r="A945" s="76"/>
      <c r="B945" s="121"/>
      <c r="C945" s="77"/>
      <c r="D945" s="77"/>
      <c r="E945" s="77"/>
      <c r="F945" s="78"/>
      <c r="G945" s="77"/>
      <c r="H945" s="78"/>
      <c r="I945" s="77"/>
      <c r="J945" s="78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>
      <c r="A946" s="76"/>
      <c r="B946" s="121"/>
      <c r="C946" s="77"/>
      <c r="D946" s="77"/>
      <c r="E946" s="77"/>
      <c r="F946" s="78"/>
      <c r="G946" s="77"/>
      <c r="H946" s="78"/>
      <c r="I946" s="77"/>
      <c r="J946" s="78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>
      <c r="A947" s="76"/>
      <c r="B947" s="121"/>
      <c r="C947" s="77"/>
      <c r="D947" s="77"/>
      <c r="E947" s="77"/>
      <c r="F947" s="78"/>
      <c r="G947" s="77"/>
      <c r="H947" s="78"/>
      <c r="I947" s="77"/>
      <c r="J947" s="78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>
      <c r="A948" s="76"/>
      <c r="B948" s="121"/>
      <c r="C948" s="77"/>
      <c r="D948" s="77"/>
      <c r="E948" s="77"/>
      <c r="F948" s="78"/>
      <c r="G948" s="77"/>
      <c r="H948" s="78"/>
      <c r="I948" s="77"/>
      <c r="J948" s="78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>
      <c r="A949" s="76"/>
      <c r="B949" s="121"/>
      <c r="C949" s="77"/>
      <c r="D949" s="77"/>
      <c r="E949" s="77"/>
      <c r="F949" s="78"/>
      <c r="G949" s="77"/>
      <c r="H949" s="78"/>
      <c r="I949" s="77"/>
      <c r="J949" s="78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>
      <c r="A950" s="76"/>
      <c r="B950" s="121"/>
      <c r="C950" s="77"/>
      <c r="D950" s="77"/>
      <c r="E950" s="77"/>
      <c r="F950" s="78"/>
      <c r="G950" s="77"/>
      <c r="H950" s="78"/>
      <c r="I950" s="77"/>
      <c r="J950" s="78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>
      <c r="A951" s="76"/>
      <c r="B951" s="121"/>
      <c r="C951" s="77"/>
      <c r="D951" s="77"/>
      <c r="E951" s="77"/>
      <c r="F951" s="78"/>
      <c r="G951" s="77"/>
      <c r="H951" s="78"/>
      <c r="I951" s="77"/>
      <c r="J951" s="78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>
      <c r="A952" s="76"/>
      <c r="B952" s="121"/>
      <c r="C952" s="77"/>
      <c r="D952" s="77"/>
      <c r="E952" s="77"/>
      <c r="F952" s="78"/>
      <c r="G952" s="77"/>
      <c r="H952" s="78"/>
      <c r="I952" s="77"/>
      <c r="J952" s="78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>
      <c r="A953" s="76"/>
      <c r="B953" s="121"/>
      <c r="C953" s="77"/>
      <c r="D953" s="77"/>
      <c r="E953" s="77"/>
      <c r="F953" s="78"/>
      <c r="G953" s="77"/>
      <c r="H953" s="78"/>
      <c r="I953" s="77"/>
      <c r="J953" s="78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>
      <c r="A954" s="76"/>
      <c r="B954" s="121"/>
      <c r="C954" s="77"/>
      <c r="D954" s="77"/>
      <c r="E954" s="77"/>
      <c r="F954" s="78"/>
      <c r="G954" s="77"/>
      <c r="H954" s="78"/>
      <c r="I954" s="77"/>
      <c r="J954" s="78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>
      <c r="A955" s="76"/>
      <c r="B955" s="121"/>
      <c r="C955" s="77"/>
      <c r="D955" s="77"/>
      <c r="E955" s="77"/>
      <c r="F955" s="78"/>
      <c r="G955" s="77"/>
      <c r="H955" s="78"/>
      <c r="I955" s="77"/>
      <c r="J955" s="78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>
      <c r="A956" s="76"/>
      <c r="B956" s="121"/>
      <c r="C956" s="77"/>
      <c r="D956" s="77"/>
      <c r="E956" s="77"/>
      <c r="F956" s="78"/>
      <c r="G956" s="77"/>
      <c r="H956" s="78"/>
      <c r="I956" s="77"/>
      <c r="J956" s="78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>
      <c r="A957" s="76"/>
      <c r="B957" s="121"/>
      <c r="C957" s="77"/>
      <c r="D957" s="77"/>
      <c r="E957" s="77"/>
      <c r="F957" s="78"/>
      <c r="G957" s="77"/>
      <c r="H957" s="78"/>
      <c r="I957" s="77"/>
      <c r="J957" s="78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>
      <c r="A958" s="76"/>
      <c r="B958" s="121"/>
      <c r="C958" s="77"/>
      <c r="D958" s="77"/>
      <c r="E958" s="77"/>
      <c r="F958" s="78"/>
      <c r="G958" s="77"/>
      <c r="H958" s="78"/>
      <c r="I958" s="77"/>
      <c r="J958" s="78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>
      <c r="A959" s="76"/>
      <c r="B959" s="121"/>
      <c r="C959" s="77"/>
      <c r="D959" s="77"/>
      <c r="E959" s="77"/>
      <c r="F959" s="78"/>
      <c r="G959" s="77"/>
      <c r="H959" s="78"/>
      <c r="I959" s="77"/>
      <c r="J959" s="78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>
      <c r="A960" s="76"/>
      <c r="B960" s="121"/>
      <c r="C960" s="77"/>
      <c r="D960" s="77"/>
      <c r="E960" s="77"/>
      <c r="F960" s="78"/>
      <c r="G960" s="77"/>
      <c r="H960" s="78"/>
      <c r="I960" s="77"/>
      <c r="J960" s="78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>
      <c r="A961" s="76"/>
      <c r="B961" s="121"/>
      <c r="C961" s="77"/>
      <c r="D961" s="77"/>
      <c r="E961" s="77"/>
      <c r="F961" s="78"/>
      <c r="G961" s="77"/>
      <c r="H961" s="78"/>
      <c r="I961" s="77"/>
      <c r="J961" s="78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>
      <c r="A962" s="76"/>
      <c r="B962" s="121"/>
      <c r="C962" s="77"/>
      <c r="D962" s="77"/>
      <c r="E962" s="77"/>
      <c r="F962" s="78"/>
      <c r="G962" s="77"/>
      <c r="H962" s="78"/>
      <c r="I962" s="77"/>
      <c r="J962" s="78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>
      <c r="A963" s="76"/>
      <c r="B963" s="121"/>
      <c r="C963" s="77"/>
      <c r="D963" s="77"/>
      <c r="E963" s="77"/>
      <c r="F963" s="78"/>
      <c r="G963" s="77"/>
      <c r="H963" s="78"/>
      <c r="I963" s="77"/>
      <c r="J963" s="78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>
      <c r="A964" s="76"/>
      <c r="B964" s="121"/>
      <c r="C964" s="77"/>
      <c r="D964" s="77"/>
      <c r="E964" s="77"/>
      <c r="F964" s="78"/>
      <c r="G964" s="77"/>
      <c r="H964" s="78"/>
      <c r="I964" s="77"/>
      <c r="J964" s="78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>
      <c r="A965" s="76"/>
      <c r="B965" s="121"/>
      <c r="C965" s="77"/>
      <c r="D965" s="77"/>
      <c r="E965" s="77"/>
      <c r="F965" s="78"/>
      <c r="G965" s="77"/>
      <c r="H965" s="78"/>
      <c r="I965" s="77"/>
      <c r="J965" s="78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>
      <c r="A966" s="76"/>
      <c r="B966" s="121"/>
      <c r="C966" s="77"/>
      <c r="D966" s="77"/>
      <c r="E966" s="77"/>
      <c r="F966" s="78"/>
      <c r="G966" s="77"/>
      <c r="H966" s="78"/>
      <c r="I966" s="77"/>
      <c r="J966" s="78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>
      <c r="A967" s="76"/>
      <c r="B967" s="121"/>
      <c r="C967" s="77"/>
      <c r="D967" s="77"/>
      <c r="E967" s="77"/>
      <c r="F967" s="78"/>
      <c r="G967" s="77"/>
      <c r="H967" s="78"/>
      <c r="I967" s="77"/>
      <c r="J967" s="78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>
      <c r="A968" s="76"/>
      <c r="B968" s="121"/>
      <c r="C968" s="77"/>
      <c r="D968" s="77"/>
      <c r="E968" s="77"/>
      <c r="F968" s="78"/>
      <c r="G968" s="77"/>
      <c r="H968" s="78"/>
      <c r="I968" s="77"/>
      <c r="J968" s="78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>
      <c r="A969" s="76"/>
      <c r="B969" s="121"/>
      <c r="C969" s="77"/>
      <c r="D969" s="77"/>
      <c r="E969" s="77"/>
      <c r="F969" s="78"/>
      <c r="G969" s="77"/>
      <c r="H969" s="78"/>
      <c r="I969" s="77"/>
      <c r="J969" s="78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>
      <c r="A970" s="76"/>
      <c r="B970" s="121"/>
      <c r="C970" s="77"/>
      <c r="D970" s="77"/>
      <c r="E970" s="77"/>
      <c r="F970" s="78"/>
      <c r="G970" s="77"/>
      <c r="H970" s="78"/>
      <c r="I970" s="77"/>
      <c r="J970" s="78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>
      <c r="A971" s="76"/>
      <c r="B971" s="121"/>
      <c r="C971" s="77"/>
      <c r="D971" s="77"/>
      <c r="E971" s="77"/>
      <c r="F971" s="78"/>
      <c r="G971" s="77"/>
      <c r="H971" s="78"/>
      <c r="I971" s="77"/>
      <c r="J971" s="78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>
      <c r="A972" s="76"/>
      <c r="B972" s="121"/>
      <c r="C972" s="77"/>
      <c r="D972" s="77"/>
      <c r="E972" s="77"/>
      <c r="F972" s="78"/>
      <c r="G972" s="77"/>
      <c r="H972" s="78"/>
      <c r="I972" s="77"/>
      <c r="J972" s="78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>
      <c r="A973" s="76"/>
      <c r="B973" s="121"/>
      <c r="C973" s="77"/>
      <c r="D973" s="77"/>
      <c r="E973" s="77"/>
      <c r="F973" s="78"/>
      <c r="G973" s="77"/>
      <c r="H973" s="78"/>
      <c r="I973" s="77"/>
      <c r="J973" s="78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>
      <c r="A974" s="76"/>
      <c r="B974" s="121"/>
      <c r="C974" s="77"/>
      <c r="D974" s="77"/>
      <c r="E974" s="77"/>
      <c r="F974" s="78"/>
      <c r="G974" s="77"/>
      <c r="H974" s="78"/>
      <c r="I974" s="77"/>
      <c r="J974" s="78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>
      <c r="A975" s="76"/>
      <c r="B975" s="121"/>
      <c r="C975" s="77"/>
      <c r="D975" s="77"/>
      <c r="E975" s="77"/>
      <c r="F975" s="78"/>
      <c r="G975" s="77"/>
      <c r="H975" s="78"/>
      <c r="I975" s="77"/>
      <c r="J975" s="78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>
      <c r="A976" s="76"/>
      <c r="B976" s="121"/>
      <c r="C976" s="77"/>
      <c r="D976" s="77"/>
      <c r="E976" s="77"/>
      <c r="F976" s="78"/>
      <c r="G976" s="77"/>
      <c r="H976" s="78"/>
      <c r="I976" s="77"/>
      <c r="J976" s="78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>
      <c r="A977" s="76"/>
      <c r="B977" s="121"/>
      <c r="C977" s="77"/>
      <c r="D977" s="77"/>
      <c r="E977" s="77"/>
      <c r="F977" s="78"/>
      <c r="G977" s="77"/>
      <c r="H977" s="78"/>
      <c r="I977" s="77"/>
      <c r="J977" s="78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>
      <c r="A978" s="76"/>
      <c r="B978" s="121"/>
      <c r="C978" s="77"/>
      <c r="D978" s="77"/>
      <c r="E978" s="77"/>
      <c r="F978" s="78"/>
      <c r="G978" s="77"/>
      <c r="H978" s="78"/>
      <c r="I978" s="77"/>
      <c r="J978" s="78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>
      <c r="A979" s="76"/>
      <c r="B979" s="121"/>
      <c r="C979" s="77"/>
      <c r="D979" s="77"/>
      <c r="E979" s="77"/>
      <c r="F979" s="78"/>
      <c r="G979" s="77"/>
      <c r="H979" s="78"/>
      <c r="I979" s="77"/>
      <c r="J979" s="78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>
      <c r="A980" s="76"/>
      <c r="B980" s="121"/>
      <c r="C980" s="77"/>
      <c r="D980" s="77"/>
      <c r="E980" s="77"/>
      <c r="F980" s="78"/>
      <c r="G980" s="77"/>
      <c r="H980" s="78"/>
      <c r="I980" s="77"/>
      <c r="J980" s="78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>
      <c r="A981" s="76"/>
      <c r="B981" s="121"/>
      <c r="C981" s="77"/>
      <c r="D981" s="77"/>
      <c r="E981" s="77"/>
      <c r="F981" s="78"/>
      <c r="G981" s="77"/>
      <c r="H981" s="78"/>
      <c r="I981" s="77"/>
      <c r="J981" s="78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>
      <c r="A982" s="76"/>
      <c r="B982" s="121"/>
      <c r="C982" s="77"/>
      <c r="D982" s="77"/>
      <c r="E982" s="77"/>
      <c r="F982" s="78"/>
      <c r="G982" s="77"/>
      <c r="H982" s="78"/>
      <c r="I982" s="77"/>
      <c r="J982" s="78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>
      <c r="A983" s="76"/>
      <c r="B983" s="121"/>
      <c r="C983" s="77"/>
      <c r="D983" s="77"/>
      <c r="E983" s="77"/>
      <c r="F983" s="78"/>
      <c r="G983" s="77"/>
      <c r="H983" s="78"/>
      <c r="I983" s="77"/>
      <c r="J983" s="78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>
      <c r="A984" s="76"/>
      <c r="B984" s="121"/>
      <c r="C984" s="77"/>
      <c r="D984" s="77"/>
      <c r="E984" s="77"/>
      <c r="F984" s="78"/>
      <c r="G984" s="77"/>
      <c r="H984" s="78"/>
      <c r="I984" s="77"/>
      <c r="J984" s="78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>
      <c r="A985" s="76"/>
      <c r="B985" s="121"/>
      <c r="C985" s="77"/>
      <c r="D985" s="77"/>
      <c r="E985" s="77"/>
      <c r="F985" s="78"/>
      <c r="G985" s="77"/>
      <c r="H985" s="78"/>
      <c r="I985" s="77"/>
      <c r="J985" s="78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>
      <c r="A986" s="76"/>
      <c r="B986" s="121"/>
      <c r="C986" s="77"/>
      <c r="D986" s="77"/>
      <c r="E986" s="77"/>
      <c r="F986" s="78"/>
      <c r="G986" s="77"/>
      <c r="H986" s="78"/>
      <c r="I986" s="77"/>
      <c r="J986" s="78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>
      <c r="A987" s="76"/>
      <c r="B987" s="121"/>
      <c r="C987" s="77"/>
      <c r="D987" s="77"/>
      <c r="E987" s="77"/>
      <c r="F987" s="78"/>
      <c r="G987" s="77"/>
      <c r="H987" s="78"/>
      <c r="I987" s="77"/>
      <c r="J987" s="78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>
      <c r="A988" s="76"/>
      <c r="B988" s="121"/>
      <c r="C988" s="77"/>
      <c r="D988" s="77"/>
      <c r="E988" s="77"/>
      <c r="F988" s="78"/>
      <c r="G988" s="77"/>
      <c r="H988" s="78"/>
      <c r="I988" s="77"/>
      <c r="J988" s="78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>
      <c r="A989" s="76"/>
      <c r="B989" s="121"/>
      <c r="C989" s="77"/>
      <c r="D989" s="77"/>
      <c r="E989" s="77"/>
      <c r="F989" s="78"/>
      <c r="G989" s="77"/>
      <c r="H989" s="78"/>
      <c r="I989" s="77"/>
      <c r="J989" s="78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>
      <c r="A990" s="76"/>
      <c r="B990" s="121"/>
      <c r="C990" s="77"/>
      <c r="D990" s="77"/>
      <c r="E990" s="77"/>
      <c r="F990" s="78"/>
      <c r="G990" s="77"/>
      <c r="H990" s="78"/>
      <c r="I990" s="77"/>
      <c r="J990" s="78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>
      <c r="A991" s="76"/>
      <c r="B991" s="121"/>
      <c r="C991" s="77"/>
      <c r="D991" s="77"/>
      <c r="E991" s="77"/>
      <c r="F991" s="78"/>
      <c r="G991" s="77"/>
      <c r="H991" s="78"/>
      <c r="I991" s="77"/>
      <c r="J991" s="78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>
      <c r="A992" s="76"/>
      <c r="B992" s="121"/>
      <c r="C992" s="77"/>
      <c r="D992" s="77"/>
      <c r="E992" s="77"/>
      <c r="F992" s="78"/>
      <c r="G992" s="77"/>
      <c r="H992" s="78"/>
      <c r="I992" s="77"/>
      <c r="J992" s="78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>
      <c r="A993" s="76"/>
      <c r="B993" s="121"/>
      <c r="C993" s="77"/>
      <c r="D993" s="77"/>
      <c r="E993" s="77"/>
      <c r="F993" s="78"/>
      <c r="G993" s="77"/>
      <c r="H993" s="78"/>
      <c r="I993" s="77"/>
      <c r="J993" s="78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>
      <c r="A994" s="76"/>
      <c r="B994" s="121"/>
      <c r="C994" s="77"/>
      <c r="D994" s="77"/>
      <c r="E994" s="77"/>
      <c r="F994" s="78"/>
      <c r="G994" s="77"/>
      <c r="H994" s="78"/>
      <c r="I994" s="77"/>
      <c r="J994" s="78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>
      <c r="A995" s="76"/>
      <c r="B995" s="121"/>
      <c r="C995" s="77"/>
      <c r="D995" s="77"/>
      <c r="E995" s="77"/>
      <c r="F995" s="78"/>
      <c r="G995" s="77"/>
      <c r="H995" s="78"/>
      <c r="I995" s="77"/>
      <c r="J995" s="78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>
      <c r="A996" s="76"/>
      <c r="B996" s="121"/>
      <c r="C996" s="77"/>
      <c r="D996" s="77"/>
      <c r="E996" s="77"/>
      <c r="F996" s="78"/>
      <c r="G996" s="77"/>
      <c r="H996" s="78"/>
      <c r="I996" s="77"/>
      <c r="J996" s="78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>
      <c r="A997" s="76"/>
      <c r="B997" s="121"/>
      <c r="C997" s="77"/>
      <c r="D997" s="77"/>
      <c r="E997" s="77"/>
      <c r="F997" s="78"/>
      <c r="G997" s="77"/>
      <c r="H997" s="78"/>
      <c r="I997" s="77"/>
      <c r="J997" s="78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>
      <c r="A998" s="76"/>
      <c r="B998" s="121"/>
      <c r="C998" s="77"/>
      <c r="D998" s="77"/>
      <c r="E998" s="77"/>
      <c r="F998" s="78"/>
      <c r="G998" s="77"/>
      <c r="H998" s="78"/>
      <c r="I998" s="77"/>
      <c r="J998" s="78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</sheetData>
  <conditionalFormatting sqref="B122:B126">
    <cfRule type="containsText" dxfId="4" priority="1" operator="containsText" text="0">
      <formula>NOT(ISERROR(SEARCH(("0"),(B122))))</formula>
    </cfRule>
  </conditionalFormatting>
  <conditionalFormatting sqref="B122:B126">
    <cfRule type="containsText" dxfId="4" priority="2" operator="containsText" text="0">
      <formula>NOT(ISERROR(SEARCH(("0"),(B122))))</formula>
    </cfRule>
  </conditionalFormatting>
  <conditionalFormatting sqref="B122:B126">
    <cfRule type="containsText" dxfId="4" priority="3" operator="containsText" text="0">
      <formula>NOT(ISERROR(SEARCH(("0"),(B122))))</formula>
    </cfRule>
  </conditionalFormatting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75B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53</v>
      </c>
    </row>
    <row r="2" ht="14.25" customHeight="1">
      <c r="A2" s="50" t="str">
        <f>IFERROR(__xludf.DUMMYFUNCTION(" IMPORTRANGE(""https://docs.google.com/spreadsheets/d/1twU8Wy5m-9i6-SVDjbrCUurqtOrNp1Tht-TVtePsk1U/edit#gid=1223787465"",""extrac-Surprise-1!A2:A161"")"),"Butterfly-As")</f>
        <v>Butterfly-As</v>
      </c>
      <c r="B2" s="55">
        <v>1.0</v>
      </c>
      <c r="C2" s="122">
        <f t="shared" ref="C2:C161" si="1">260*(1-(B2/($H$1+1)))*POWER((SQRT(($H$1+1)/B2)),1/2)</f>
        <v>691.7575339</v>
      </c>
      <c r="D2" s="57" t="str">
        <f>VLOOKUP(A2,'Classement Surp'!$B$2:$B$149,1,0)</f>
        <v>Butterfly-As</v>
      </c>
      <c r="E2" s="58" t="str">
        <f t="shared" ref="E2:E161" si="2">IF(D2=A2,"","erreur")</f>
        <v/>
      </c>
      <c r="F2" s="57" t="str">
        <f>VLOOKUP(A2,'Classement Général'!$B$2:$B$150,1,0)</f>
        <v>Butterfly-As</v>
      </c>
    </row>
    <row r="3" ht="14.25" customHeight="1">
      <c r="A3" s="50" t="str">
        <f>IFERROR(__xludf.DUMMYFUNCTION("""COMPUTED_VALUE"""),"KamehamehAS")</f>
        <v>KamehamehAS</v>
      </c>
      <c r="B3" s="55">
        <v>2.0</v>
      </c>
      <c r="C3" s="122">
        <f t="shared" si="1"/>
        <v>570.7210261</v>
      </c>
      <c r="D3" s="57" t="str">
        <f>VLOOKUP(A3,'Classement Surp'!$B$2:$B$149,1,0)</f>
        <v>KamehamehAS</v>
      </c>
      <c r="E3" s="58" t="str">
        <f t="shared" si="2"/>
        <v/>
      </c>
      <c r="F3" s="57" t="str">
        <f>VLOOKUP(A3,'Classement Général'!$B$2:$B$150,1,0)</f>
        <v>KamehamehAS</v>
      </c>
    </row>
    <row r="4" ht="14.25" customHeight="1">
      <c r="A4" s="50" t="str">
        <f>IFERROR(__xludf.DUMMYFUNCTION("""COMPUTED_VALUE"""),"Rod_John_VI")</f>
        <v>Rod_John_VI</v>
      </c>
      <c r="B4" s="55">
        <v>3.0</v>
      </c>
      <c r="C4" s="122">
        <f t="shared" si="1"/>
        <v>505.7872653</v>
      </c>
      <c r="D4" s="57" t="str">
        <f>VLOOKUP(A4,'Classement Surp'!$B$2:$B$149,1,0)</f>
        <v>Rod_John_VI</v>
      </c>
      <c r="E4" s="58" t="str">
        <f t="shared" si="2"/>
        <v/>
      </c>
      <c r="F4" s="57" t="str">
        <f>VLOOKUP(A4,'Classement Général'!$B$2:$B$150,1,0)</f>
        <v>Rod_John_VI</v>
      </c>
    </row>
    <row r="5" ht="14.25" customHeight="1">
      <c r="A5" s="50" t="str">
        <f>IFERROR(__xludf.DUMMYFUNCTION("""COMPUTED_VALUE"""),"gregol2")</f>
        <v>gregol2</v>
      </c>
      <c r="B5" s="55">
        <v>4.0</v>
      </c>
      <c r="C5" s="122">
        <f t="shared" si="1"/>
        <v>461.4589086</v>
      </c>
      <c r="D5" s="57" t="str">
        <f>VLOOKUP(A5,'Classement Surp'!$B$2:$B$149,1,0)</f>
        <v>gregol2</v>
      </c>
      <c r="E5" s="58" t="str">
        <f t="shared" si="2"/>
        <v/>
      </c>
      <c r="F5" s="57" t="str">
        <f>VLOOKUP(A5,'Classement Général'!$B$2:$B$150,1,0)</f>
        <v>Gregol2</v>
      </c>
    </row>
    <row r="6" ht="14.25" customHeight="1">
      <c r="A6" s="50" t="str">
        <f>IFERROR(__xludf.DUMMYFUNCTION("""COMPUTED_VALUE"""),"vaillant 86")</f>
        <v>vaillant 86</v>
      </c>
      <c r="B6" s="55">
        <v>5.0</v>
      </c>
      <c r="C6" s="122">
        <f t="shared" si="1"/>
        <v>427.6924729</v>
      </c>
      <c r="D6" s="57" t="str">
        <f>VLOOKUP(A6,'Classement Surp'!$B$2:$B$149,1,0)</f>
        <v>vaillant 86</v>
      </c>
      <c r="E6" s="58" t="str">
        <f t="shared" si="2"/>
        <v/>
      </c>
      <c r="F6" s="57" t="str">
        <f>VLOOKUP(A6,'Classement Général'!$B$2:$B$150,1,0)</f>
        <v>Vaillant 86</v>
      </c>
    </row>
    <row r="7" ht="14.25" customHeight="1">
      <c r="A7" s="50" t="str">
        <f>IFERROR(__xludf.DUMMYFUNCTION("""COMPUTED_VALUE"""),"X calou61")</f>
        <v>X calou61</v>
      </c>
      <c r="B7" s="55">
        <v>6.0</v>
      </c>
      <c r="C7" s="122">
        <f t="shared" si="1"/>
        <v>400.2961866</v>
      </c>
      <c r="D7" s="57" t="str">
        <f>VLOOKUP(A7,'Classement Surp'!$B$2:$B$149,1,0)</f>
        <v>x calou61</v>
      </c>
      <c r="E7" s="58" t="str">
        <f t="shared" si="2"/>
        <v/>
      </c>
      <c r="F7" s="57" t="str">
        <f>VLOOKUP(A7,'Classement Général'!$B$2:$B$150,1,0)</f>
        <v>x calou61</v>
      </c>
    </row>
    <row r="8" ht="14.25" customHeight="1">
      <c r="A8" s="50" t="str">
        <f>IFERROR(__xludf.DUMMYFUNCTION("""COMPUTED_VALUE"""),"belussac")</f>
        <v>belussac</v>
      </c>
      <c r="B8" s="55">
        <v>7.0</v>
      </c>
      <c r="C8" s="122">
        <f t="shared" si="1"/>
        <v>377.13894</v>
      </c>
      <c r="D8" s="57" t="str">
        <f>VLOOKUP(A8,'Classement Surp'!$B$2:$B$149,1,0)</f>
        <v>belussac</v>
      </c>
      <c r="E8" s="58" t="str">
        <f t="shared" si="2"/>
        <v/>
      </c>
      <c r="F8" s="57" t="str">
        <f>VLOOKUP(A8,'Classement Général'!$B$2:$B$150,1,0)</f>
        <v>belussac</v>
      </c>
    </row>
    <row r="9" ht="14.25" customHeight="1">
      <c r="A9" s="50" t="str">
        <f>IFERROR(__xludf.DUMMYFUNCTION("""COMPUTED_VALUE"""),"NOVICEMYSTIC")</f>
        <v>NOVICEMYSTIC</v>
      </c>
      <c r="B9" s="55">
        <v>8.0</v>
      </c>
      <c r="C9" s="122">
        <f t="shared" si="1"/>
        <v>356.9960107</v>
      </c>
      <c r="D9" s="57" t="str">
        <f>VLOOKUP(A9,'Classement Surp'!$B$2:$B$149,1,0)</f>
        <v>NOVICEMYSTIC</v>
      </c>
      <c r="E9" s="58" t="str">
        <f t="shared" si="2"/>
        <v/>
      </c>
      <c r="F9" s="57" t="str">
        <f>VLOOKUP(A9,'Classement Général'!$B$2:$B$150,1,0)</f>
        <v>NOVICEMYSTIC</v>
      </c>
    </row>
    <row r="10" ht="14.25" customHeight="1">
      <c r="A10" s="50" t="str">
        <f>IFERROR(__xludf.DUMMYFUNCTION("""COMPUTED_VALUE"""),"FridAKahlo")</f>
        <v>FridAKahlo</v>
      </c>
      <c r="B10" s="55">
        <v>9.0</v>
      </c>
      <c r="C10" s="122">
        <f t="shared" si="1"/>
        <v>339.101659</v>
      </c>
      <c r="D10" s="57" t="str">
        <f>VLOOKUP(A10,'Classement Surp'!$B$2:$B$149,1,0)</f>
        <v>FridAKahlo</v>
      </c>
      <c r="E10" s="58" t="str">
        <f t="shared" si="2"/>
        <v/>
      </c>
      <c r="F10" s="57" t="str">
        <f>VLOOKUP(A10,'Classement Général'!$B$2:$B$150,1,0)</f>
        <v>FridAKahlo</v>
      </c>
    </row>
    <row r="11" ht="14.25" customHeight="1">
      <c r="A11" s="50" t="str">
        <f>IFERROR(__xludf.DUMMYFUNCTION("""COMPUTED_VALUE"""),"Elfy")</f>
        <v>Elfy</v>
      </c>
      <c r="B11" s="55">
        <v>10.0</v>
      </c>
      <c r="C11" s="122">
        <f t="shared" si="1"/>
        <v>322.946591</v>
      </c>
      <c r="D11" s="57" t="str">
        <f>VLOOKUP(A11,'Classement Surp'!$B$2:$B$149,1,0)</f>
        <v>Elfy</v>
      </c>
      <c r="E11" s="58" t="str">
        <f t="shared" si="2"/>
        <v/>
      </c>
      <c r="F11" s="57" t="str">
        <f>VLOOKUP(A11,'Classement Général'!$B$2:$B$150,1,0)</f>
        <v>Elfy</v>
      </c>
    </row>
    <row r="12" ht="14.25" customHeight="1">
      <c r="A12" s="50" t="str">
        <f>IFERROR(__xludf.DUMMYFUNCTION("""COMPUTED_VALUE"""),"AKlibur")</f>
        <v>AKlibur</v>
      </c>
      <c r="B12" s="55">
        <v>11.0</v>
      </c>
      <c r="C12" s="122">
        <f t="shared" si="1"/>
        <v>308.1756441</v>
      </c>
      <c r="D12" s="57" t="str">
        <f>VLOOKUP(A12,'Classement Surp'!$B$2:$B$149,1,0)</f>
        <v>AKlibur</v>
      </c>
      <c r="E12" s="58" t="str">
        <f t="shared" si="2"/>
        <v/>
      </c>
      <c r="F12" s="57" t="str">
        <f>VLOOKUP(A12,'Classement Général'!$B$2:$B$150,1,0)</f>
        <v>AKlibur</v>
      </c>
    </row>
    <row r="13" ht="14.25" customHeight="1">
      <c r="A13" s="50" t="str">
        <f>IFERROR(__xludf.DUMMYFUNCTION("""COMPUTED_VALUE"""),"BBH 75")</f>
        <v>BBH 75</v>
      </c>
      <c r="B13" s="55">
        <v>12.0</v>
      </c>
      <c r="C13" s="122">
        <f t="shared" si="1"/>
        <v>294.5316748</v>
      </c>
      <c r="D13" s="57" t="str">
        <f>VLOOKUP(A13,'Classement Surp'!$B$2:$B$149,1,0)</f>
        <v>BBH 75</v>
      </c>
      <c r="E13" s="58" t="str">
        <f t="shared" si="2"/>
        <v/>
      </c>
      <c r="F13" s="57" t="str">
        <f>VLOOKUP(A13,'Classement Général'!$B$2:$B$150,1,0)</f>
        <v>BBH 75</v>
      </c>
    </row>
    <row r="14" ht="14.25" customHeight="1">
      <c r="A14" s="50" t="str">
        <f>IFERROR(__xludf.DUMMYFUNCTION("""COMPUTED_VALUE"""),"Abrakada")</f>
        <v>Abrakada</v>
      </c>
      <c r="B14" s="55">
        <v>13.0</v>
      </c>
      <c r="C14" s="122">
        <f t="shared" si="1"/>
        <v>281.8227489</v>
      </c>
      <c r="D14" s="57" t="str">
        <f>VLOOKUP(A14,'Classement Surp'!$B$2:$B$149,1,0)</f>
        <v>Abrakada</v>
      </c>
      <c r="E14" s="58" t="str">
        <f t="shared" si="2"/>
        <v/>
      </c>
      <c r="F14" s="57" t="str">
        <f>VLOOKUP(A14,'Classement Général'!$B$2:$B$150,1,0)</f>
        <v>Abrakada</v>
      </c>
    </row>
    <row r="15" ht="14.25" customHeight="1">
      <c r="A15" s="50" t="str">
        <f>IFERROR(__xludf.DUMMYFUNCTION("""COMPUTED_VALUE"""),"MaLLcoLLm..")</f>
        <v>MaLLcoLLm..</v>
      </c>
      <c r="B15" s="55">
        <v>14.0</v>
      </c>
      <c r="C15" s="122">
        <f t="shared" si="1"/>
        <v>269.9019427</v>
      </c>
      <c r="D15" s="57" t="str">
        <f>VLOOKUP(A15,'Classement Surp'!$B$2:$B$149,1,0)</f>
        <v>MaLLcoLLm..</v>
      </c>
      <c r="E15" s="58" t="str">
        <f t="shared" si="2"/>
        <v/>
      </c>
      <c r="F15" s="57" t="str">
        <f>VLOOKUP(A15,'Classement Général'!$B$2:$B$150,1,0)</f>
        <v>MaLLcoLLm..</v>
      </c>
    </row>
    <row r="16" ht="14.25" customHeight="1">
      <c r="A16" s="50" t="str">
        <f>IFERROR(__xludf.DUMMYFUNCTION("""COMPUTED_VALUE"""),"DagheMunegu")</f>
        <v>DagheMunegu</v>
      </c>
      <c r="B16" s="55">
        <v>15.0</v>
      </c>
      <c r="C16" s="122">
        <f t="shared" si="1"/>
        <v>258.6543701</v>
      </c>
      <c r="D16" s="57" t="str">
        <f>VLOOKUP(A16,'Classement Surp'!$B$2:$B$149,1,0)</f>
        <v>DagheMunegu</v>
      </c>
      <c r="E16" s="58" t="str">
        <f t="shared" si="2"/>
        <v/>
      </c>
      <c r="F16" s="57" t="str">
        <f>VLOOKUP(A16,'Classement Général'!$B$2:$B$150,1,0)</f>
        <v>DagheMunegu</v>
      </c>
    </row>
    <row r="17" ht="14.25" customHeight="1">
      <c r="A17" s="50" t="str">
        <f>IFERROR(__xludf.DUMMYFUNCTION("""COMPUTED_VALUE"""),"patrick86370")</f>
        <v>patrick86370</v>
      </c>
      <c r="B17" s="55">
        <v>16.0</v>
      </c>
      <c r="C17" s="122">
        <f t="shared" si="1"/>
        <v>247.9885499</v>
      </c>
      <c r="D17" s="57" t="str">
        <f>VLOOKUP(A17,'Classement Surp'!$B$2:$B$149,1,0)</f>
        <v>patrick86370</v>
      </c>
      <c r="E17" s="58" t="str">
        <f t="shared" si="2"/>
        <v/>
      </c>
      <c r="F17" s="57" t="str">
        <f>VLOOKUP(A17,'Classement Général'!$B$2:$B$150,1,0)</f>
        <v>patrick86370</v>
      </c>
    </row>
    <row r="18" ht="14.25" customHeight="1">
      <c r="A18" s="50" t="str">
        <f>IFERROR(__xludf.DUMMYFUNCTION("""COMPUTED_VALUE"""),"Flbv80")</f>
        <v>Flbv80</v>
      </c>
      <c r="B18" s="55">
        <v>17.0</v>
      </c>
      <c r="C18" s="122">
        <f t="shared" si="1"/>
        <v>237.8304852</v>
      </c>
      <c r="D18" s="57" t="str">
        <f>VLOOKUP(A18,'Classement Surp'!$B$2:$B$149,1,0)</f>
        <v>Flbv80</v>
      </c>
      <c r="E18" s="58" t="str">
        <f t="shared" si="2"/>
        <v/>
      </c>
      <c r="F18" s="57" t="str">
        <f>VLOOKUP(A18,'Classement Général'!$B$2:$B$150,1,0)</f>
        <v>Flbv80</v>
      </c>
    </row>
    <row r="19" ht="14.25" customHeight="1">
      <c r="A19" s="50" t="str">
        <f>IFERROR(__xludf.DUMMYFUNCTION("""COMPUTED_VALUE"""),"VietNems86")</f>
        <v>VietNems86</v>
      </c>
      <c r="B19" s="55">
        <v>18.0</v>
      </c>
      <c r="C19" s="122">
        <f t="shared" si="1"/>
        <v>228.1194956</v>
      </c>
      <c r="D19" s="57" t="str">
        <f>VLOOKUP(A19,'Classement Surp'!$B$2:$B$149,1,0)</f>
        <v>VietNems86</v>
      </c>
      <c r="E19" s="58" t="str">
        <f t="shared" si="2"/>
        <v/>
      </c>
      <c r="F19" s="57" t="str">
        <f>VLOOKUP(A19,'Classement Général'!$B$2:$B$150,1,0)</f>
        <v>VietNems86</v>
      </c>
    </row>
    <row r="20" ht="14.25" customHeight="1">
      <c r="A20" s="50" t="str">
        <f>IFERROR(__xludf.DUMMYFUNCTION("""COMPUTED_VALUE"""),"Gregmoore")</f>
        <v>Gregmoore</v>
      </c>
      <c r="B20" s="55">
        <v>19.0</v>
      </c>
      <c r="C20" s="122">
        <f t="shared" si="1"/>
        <v>218.8052167</v>
      </c>
      <c r="D20" s="57" t="str">
        <f>VLOOKUP(A20,'Classement Surp'!$B$2:$B$149,1,0)</f>
        <v>gregmoore</v>
      </c>
      <c r="E20" s="58" t="str">
        <f t="shared" si="2"/>
        <v/>
      </c>
      <c r="F20" s="57" t="str">
        <f>VLOOKUP(A20,'Classement Général'!$B$2:$B$150,1,0)</f>
        <v>Gregmoore</v>
      </c>
    </row>
    <row r="21" ht="14.25" customHeight="1">
      <c r="A21" s="50" t="str">
        <f>IFERROR(__xludf.DUMMYFUNCTION("""COMPUTED_VALUE"""),"immond")</f>
        <v>immond</v>
      </c>
      <c r="B21" s="55">
        <v>20.0</v>
      </c>
      <c r="C21" s="122">
        <f t="shared" si="1"/>
        <v>209.8453965</v>
      </c>
      <c r="D21" s="57" t="str">
        <f>VLOOKUP(A21,'Classement Surp'!$B$2:$B$149,1,0)</f>
        <v>immond</v>
      </c>
      <c r="E21" s="58" t="str">
        <f t="shared" si="2"/>
        <v/>
      </c>
      <c r="F21" s="57" t="str">
        <f>VLOOKUP(A21,'Classement Général'!$B$2:$B$150,1,0)</f>
        <v>immond</v>
      </c>
    </row>
    <row r="22" ht="14.25" customHeight="1">
      <c r="A22" s="50" t="str">
        <f>IFERROR(__xludf.DUMMYFUNCTION("""COMPUTED_VALUE"""),"Fr2D2")</f>
        <v>Fr2D2</v>
      </c>
      <c r="B22" s="55">
        <v>21.0</v>
      </c>
      <c r="C22" s="122">
        <f t="shared" si="1"/>
        <v>201.2042474</v>
      </c>
      <c r="D22" s="57" t="str">
        <f>VLOOKUP(A22,'Classement Surp'!$B$2:$B$149,1,0)</f>
        <v>Fr2d2</v>
      </c>
      <c r="E22" s="58" t="str">
        <f t="shared" si="2"/>
        <v/>
      </c>
      <c r="F22" s="57" t="str">
        <f>VLOOKUP(A22,'Classement Général'!$B$2:$B$150,1,0)</f>
        <v>Fr2d2</v>
      </c>
    </row>
    <row r="23" ht="14.25" customHeight="1">
      <c r="A23" s="50" t="str">
        <f>IFERROR(__xludf.DUMMYFUNCTION("""COMPUTED_VALUE"""),"Like_A_Fish")</f>
        <v>Like_A_Fish</v>
      </c>
      <c r="B23" s="55">
        <v>22.0</v>
      </c>
      <c r="C23" s="122">
        <f t="shared" si="1"/>
        <v>192.8511958</v>
      </c>
      <c r="D23" s="57" t="str">
        <f>VLOOKUP(A23,'Classement Surp'!$B$2:$B$149,1,0)</f>
        <v>Like_A_Fish</v>
      </c>
      <c r="E23" s="58" t="str">
        <f t="shared" si="2"/>
        <v/>
      </c>
      <c r="F23" s="57" t="str">
        <f>VLOOKUP(A23,'Classement Général'!$B$2:$B$150,1,0)</f>
        <v>Like_A_Fish</v>
      </c>
    </row>
    <row r="24" ht="14.25" customHeight="1">
      <c r="A24" s="50" t="str">
        <f>IFERROR(__xludf.DUMMYFUNCTION("""COMPUTED_VALUE"""),"Rukia_ichigo")</f>
        <v>Rukia_ichigo</v>
      </c>
      <c r="B24" s="55">
        <v>23.0</v>
      </c>
      <c r="C24" s="122">
        <f t="shared" si="1"/>
        <v>184.7599189</v>
      </c>
      <c r="D24" s="57" t="str">
        <f>VLOOKUP(A24,'Classement Surp'!$B$2:$B$149,1,0)</f>
        <v>Rukia_ichigo</v>
      </c>
      <c r="E24" s="58" t="str">
        <f t="shared" si="2"/>
        <v/>
      </c>
      <c r="F24" s="57" t="str">
        <f>VLOOKUP(A24,'Classement Général'!$B$2:$B$150,1,0)</f>
        <v>Rukia_ichigo</v>
      </c>
    </row>
    <row r="25" ht="14.25" customHeight="1">
      <c r="A25" s="50" t="str">
        <f>IFERROR(__xludf.DUMMYFUNCTION("""COMPUTED_VALUE"""),"PipauPipau")</f>
        <v>PipauPipau</v>
      </c>
      <c r="B25" s="55">
        <v>24.0</v>
      </c>
      <c r="C25" s="122">
        <f t="shared" si="1"/>
        <v>176.9075925</v>
      </c>
      <c r="D25" s="57" t="str">
        <f>VLOOKUP(A25,'Classement Surp'!$B$2:$B$149,1,0)</f>
        <v>PipauPipau</v>
      </c>
      <c r="E25" s="58" t="str">
        <f t="shared" si="2"/>
        <v/>
      </c>
      <c r="F25" s="57" t="str">
        <f>VLOOKUP(A25,'Classement Général'!$B$2:$B$150,1,0)</f>
        <v>PipauPipau</v>
      </c>
    </row>
    <row r="26" ht="14.25" customHeight="1">
      <c r="A26" s="50" t="str">
        <f>IFERROR(__xludf.DUMMYFUNCTION("""COMPUTED_VALUE"""),"UrsaffMyLove")</f>
        <v>UrsaffMyLove</v>
      </c>
      <c r="B26" s="55">
        <v>25.0</v>
      </c>
      <c r="C26" s="122">
        <f t="shared" si="1"/>
        <v>169.2742989</v>
      </c>
      <c r="D26" s="57" t="str">
        <f>VLOOKUP(A26,'Classement Surp'!$B$2:$B$149,1,0)</f>
        <v>UrsaffMyLove</v>
      </c>
      <c r="E26" s="58" t="str">
        <f t="shared" si="2"/>
        <v/>
      </c>
      <c r="F26" s="57" t="str">
        <f>VLOOKUP(A26,'Classement Général'!$B$2:$B$150,1,0)</f>
        <v>UrsaffMyLove</v>
      </c>
    </row>
    <row r="27" ht="14.25" customHeight="1">
      <c r="A27" s="50" t="str">
        <f>IFERROR(__xludf.DUMMYFUNCTION("""COMPUTED_VALUE"""),"Lylyen")</f>
        <v>Lylyen</v>
      </c>
      <c r="B27" s="55">
        <v>26.0</v>
      </c>
      <c r="C27" s="122">
        <f t="shared" si="1"/>
        <v>161.8425537</v>
      </c>
      <c r="D27" s="57" t="str">
        <f>VLOOKUP(A27,'Classement Surp'!$B$2:$B$149,1,0)</f>
        <v>Lylyen</v>
      </c>
      <c r="E27" s="58" t="str">
        <f t="shared" si="2"/>
        <v/>
      </c>
      <c r="F27" s="57" t="str">
        <f>VLOOKUP(A27,'Classement Général'!$B$2:$B$150,1,0)</f>
        <v>Lylyen</v>
      </c>
    </row>
    <row r="28" ht="14.25" customHeight="1">
      <c r="A28" s="50" t="str">
        <f>IFERROR(__xludf.DUMMYFUNCTION("""COMPUTED_VALUE"""),"Dirty Bazaar")</f>
        <v>Dirty Bazaar</v>
      </c>
      <c r="B28" s="55">
        <v>27.0</v>
      </c>
      <c r="C28" s="122">
        <f t="shared" si="1"/>
        <v>154.596925</v>
      </c>
      <c r="D28" s="57" t="str">
        <f>VLOOKUP(A28,'Classement Surp'!$B$2:$B$149,1,0)</f>
        <v>Dirty Bazaar</v>
      </c>
      <c r="E28" s="58" t="str">
        <f t="shared" si="2"/>
        <v/>
      </c>
      <c r="F28" s="57" t="str">
        <f>VLOOKUP(A28,'Classement Général'!$B$2:$B$150,1,0)</f>
        <v>Dirty Bazaar</v>
      </c>
    </row>
    <row r="29" ht="14.25" customHeight="1">
      <c r="A29" s="50" t="str">
        <f>IFERROR(__xludf.DUMMYFUNCTION("""COMPUTED_VALUE"""),"rastamokett")</f>
        <v>rastamokett</v>
      </c>
      <c r="B29" s="55">
        <v>28.0</v>
      </c>
      <c r="C29" s="122">
        <f t="shared" si="1"/>
        <v>147.5237244</v>
      </c>
      <c r="D29" s="57" t="str">
        <f>VLOOKUP(A29,'Classement Surp'!$B$2:$B$149,1,0)</f>
        <v>rastamokett</v>
      </c>
      <c r="E29" s="58" t="str">
        <f t="shared" si="2"/>
        <v/>
      </c>
      <c r="F29" s="57" t="str">
        <f>VLOOKUP(A29,'Classement Général'!$B$2:$B$150,1,0)</f>
        <v>rastamokett</v>
      </c>
    </row>
    <row r="30" ht="14.25" customHeight="1">
      <c r="A30" s="50" t="str">
        <f>IFERROR(__xludf.DUMMYFUNCTION("""COMPUTED_VALUE"""),"Duncan")</f>
        <v>Duncan</v>
      </c>
      <c r="B30" s="55">
        <v>29.0</v>
      </c>
      <c r="C30" s="122">
        <f t="shared" si="1"/>
        <v>140.6107541</v>
      </c>
      <c r="D30" s="57" t="str">
        <f>VLOOKUP(A30,'Classement Surp'!$B$2:$B$149,1,0)</f>
        <v>Duncan</v>
      </c>
      <c r="E30" s="58" t="str">
        <f t="shared" si="2"/>
        <v/>
      </c>
      <c r="F30" s="57" t="str">
        <f>VLOOKUP(A30,'Classement Général'!$B$2:$B$150,1,0)</f>
        <v>Duncan</v>
      </c>
    </row>
    <row r="31" ht="14.25" customHeight="1">
      <c r="A31" s="50" t="str">
        <f>IFERROR(__xludf.DUMMYFUNCTION("""COMPUTED_VALUE"""),"Sab86360")</f>
        <v>Sab86360</v>
      </c>
      <c r="B31" s="55">
        <v>30.0</v>
      </c>
      <c r="C31" s="122">
        <f t="shared" si="1"/>
        <v>133.847097</v>
      </c>
      <c r="D31" s="57" t="str">
        <f>VLOOKUP(A31,'Classement Surp'!$B$2:$B$149,1,0)</f>
        <v>Sab86360</v>
      </c>
      <c r="E31" s="58" t="str">
        <f t="shared" si="2"/>
        <v/>
      </c>
      <c r="F31" s="57" t="str">
        <f>VLOOKUP(A31,'Classement Général'!$B$2:$B$150,1,0)</f>
        <v>Sab86360</v>
      </c>
    </row>
    <row r="32" ht="14.25" customHeight="1">
      <c r="A32" s="50" t="str">
        <f>IFERROR(__xludf.DUMMYFUNCTION("""COMPUTED_VALUE"""),"Titounio")</f>
        <v>Titounio</v>
      </c>
      <c r="B32" s="55">
        <v>31.0</v>
      </c>
      <c r="C32" s="122">
        <f t="shared" si="1"/>
        <v>127.2229439</v>
      </c>
      <c r="D32" s="57" t="str">
        <f>VLOOKUP(A32,'Classement Surp'!$B$2:$B$149,1,0)</f>
        <v>Titounio</v>
      </c>
      <c r="E32" s="58" t="str">
        <f t="shared" si="2"/>
        <v/>
      </c>
      <c r="F32" s="57" t="str">
        <f>VLOOKUP(A32,'Classement Général'!$B$2:$B$150,1,0)</f>
        <v>titounio</v>
      </c>
    </row>
    <row r="33" ht="14.25" customHeight="1">
      <c r="A33" s="50" t="str">
        <f>IFERROR(__xludf.DUMMYFUNCTION("""COMPUTED_VALUE"""),"Waasp.")</f>
        <v>Waasp.</v>
      </c>
      <c r="B33" s="55">
        <v>32.0</v>
      </c>
      <c r="C33" s="122">
        <f t="shared" si="1"/>
        <v>120.7294478</v>
      </c>
      <c r="D33" s="57" t="str">
        <f>VLOOKUP(A33,'Classement Surp'!$B$2:$B$149,1,0)</f>
        <v>waasp.</v>
      </c>
      <c r="E33" s="58" t="str">
        <f t="shared" si="2"/>
        <v/>
      </c>
      <c r="F33" s="57" t="str">
        <f>VLOOKUP(A33,'Classement Général'!$B$2:$B$150,1,0)</f>
        <v>Waasp.</v>
      </c>
    </row>
    <row r="34" ht="14.25" customHeight="1">
      <c r="A34" s="50" t="str">
        <f>IFERROR(__xludf.DUMMYFUNCTION("""COMPUTED_VALUE"""),"_VisMaVie_")</f>
        <v>_VisMaVie_</v>
      </c>
      <c r="B34" s="55">
        <v>33.0</v>
      </c>
      <c r="C34" s="122">
        <f t="shared" si="1"/>
        <v>114.3586021</v>
      </c>
      <c r="D34" s="57" t="str">
        <f>VLOOKUP(A34,'Classement Surp'!$B$2:$B$149,1,0)</f>
        <v>_VisMaVie_</v>
      </c>
      <c r="E34" s="58" t="str">
        <f t="shared" si="2"/>
        <v/>
      </c>
      <c r="F34" s="57" t="str">
        <f>VLOOKUP(A34,'Classement Général'!$B$2:$B$150,1,0)</f>
        <v>_VisMaVie_</v>
      </c>
    </row>
    <row r="35" ht="14.25" customHeight="1">
      <c r="A35" s="50" t="str">
        <f>IFERROR(__xludf.DUMMYFUNCTION("""COMPUTED_VALUE"""),"ChAAtalere")</f>
        <v>ChAAtalere</v>
      </c>
      <c r="B35" s="55">
        <v>34.0</v>
      </c>
      <c r="C35" s="122">
        <f t="shared" si="1"/>
        <v>108.1031364</v>
      </c>
      <c r="D35" s="57" t="str">
        <f>VLOOKUP(A35,'Classement Surp'!$B$2:$B$149,1,0)</f>
        <v>chAAtAlere</v>
      </c>
      <c r="E35" s="58" t="str">
        <f t="shared" si="2"/>
        <v/>
      </c>
      <c r="F35" s="57" t="str">
        <f>VLOOKUP(A35,'Classement Général'!$B$2:$B$150,1,0)</f>
        <v>chAAtAlere</v>
      </c>
    </row>
    <row r="36" ht="14.25" customHeight="1">
      <c r="A36" s="50" t="str">
        <f>IFERROR(__xludf.DUMMYFUNCTION("""COMPUTED_VALUE"""),"8kinder6")</f>
        <v>8kinder6</v>
      </c>
      <c r="B36" s="55">
        <v>35.0</v>
      </c>
      <c r="C36" s="122">
        <f t="shared" si="1"/>
        <v>101.9564295</v>
      </c>
      <c r="D36" s="57" t="str">
        <f>VLOOKUP(A36,'Classement Surp'!$B$2:$B$149,1,0)</f>
        <v>8kinder6</v>
      </c>
      <c r="E36" s="58" t="str">
        <f t="shared" si="2"/>
        <v/>
      </c>
      <c r="F36" s="57" t="str">
        <f>VLOOKUP(A36,'Classement Général'!$B$2:$B$150,1,0)</f>
        <v>8kinder6</v>
      </c>
    </row>
    <row r="37" ht="14.25" customHeight="1">
      <c r="A37" s="50" t="str">
        <f>IFERROR(__xludf.DUMMYFUNCTION("""COMPUTED_VALUE"""),"--WondeR--")</f>
        <v>--WondeR--</v>
      </c>
      <c r="B37" s="55">
        <v>36.0</v>
      </c>
      <c r="C37" s="122">
        <f t="shared" si="1"/>
        <v>95.91243304</v>
      </c>
      <c r="D37" s="57" t="str">
        <f>VLOOKUP(A37,'Classement Surp'!$B$2:$B$149,1,0)</f>
        <v>--WondeR--</v>
      </c>
      <c r="E37" s="58" t="str">
        <f t="shared" si="2"/>
        <v/>
      </c>
      <c r="F37" s="57" t="str">
        <f>VLOOKUP(A37,'Classement Général'!$B$2:$B$150,1,0)</f>
        <v>--WondeR--</v>
      </c>
    </row>
    <row r="38" ht="14.25" customHeight="1">
      <c r="A38" s="50" t="str">
        <f>IFERROR(__xludf.DUMMYFUNCTION("""COMPUTED_VALUE"""),"le_pictavien")</f>
        <v>le_pictavien</v>
      </c>
      <c r="B38" s="55">
        <v>37.0</v>
      </c>
      <c r="C38" s="122">
        <f t="shared" si="1"/>
        <v>89.96560782</v>
      </c>
      <c r="D38" s="57" t="str">
        <f>VLOOKUP(A38,'Classement Surp'!$B$2:$B$149,1,0)</f>
        <v>le_pictavien</v>
      </c>
      <c r="E38" s="58" t="str">
        <f t="shared" si="2"/>
        <v/>
      </c>
      <c r="F38" s="57" t="str">
        <f>VLOOKUP(A38,'Classement Général'!$B$2:$B$150,1,0)</f>
        <v>Le_Pictavien</v>
      </c>
    </row>
    <row r="39" ht="14.25" customHeight="1">
      <c r="A39" s="50" t="str">
        <f>IFERROR(__xludf.DUMMYFUNCTION("""COMPUTED_VALUE"""),"ShisstoLL")</f>
        <v>ShisstoLL</v>
      </c>
      <c r="B39" s="55">
        <v>38.0</v>
      </c>
      <c r="C39" s="122">
        <f t="shared" si="1"/>
        <v>84.11086738</v>
      </c>
      <c r="D39" s="57" t="str">
        <f>VLOOKUP(A39,'Classement Surp'!$B$2:$B$149,1,0)</f>
        <v>ShisstoLL</v>
      </c>
      <c r="E39" s="58" t="str">
        <f t="shared" si="2"/>
        <v/>
      </c>
      <c r="F39" s="57" t="str">
        <f>VLOOKUP(A39,'Classement Général'!$B$2:$B$150,1,0)</f>
        <v>ShisstoLL</v>
      </c>
    </row>
    <row r="40" ht="14.25" customHeight="1">
      <c r="A40" s="50" t="str">
        <f>IFERROR(__xludf.DUMMYFUNCTION("""COMPUTED_VALUE"""),"_Sale-Bet_")</f>
        <v>_Sale-Bet_</v>
      </c>
      <c r="B40" s="55">
        <v>39.0</v>
      </c>
      <c r="C40" s="122">
        <f t="shared" si="1"/>
        <v>78.34352988</v>
      </c>
      <c r="D40" s="57" t="str">
        <f>VLOOKUP(A40,'Classement Surp'!$B$2:$B$149,1,0)</f>
        <v>_Sale-Bet_</v>
      </c>
      <c r="E40" s="58" t="str">
        <f t="shared" si="2"/>
        <v/>
      </c>
      <c r="F40" s="57" t="str">
        <f>VLOOKUP(A40,'Classement Général'!$B$2:$B$150,1,0)</f>
        <v>_Sale-Bet_</v>
      </c>
    </row>
    <row r="41" ht="14.25" customHeight="1">
      <c r="A41" s="50" t="str">
        <f>IFERROR(__xludf.DUMMYFUNCTION("""COMPUTED_VALUE"""),"Pachavi")</f>
        <v>Pachavi</v>
      </c>
      <c r="B41" s="55">
        <v>40.0</v>
      </c>
      <c r="C41" s="122">
        <f t="shared" si="1"/>
        <v>72.65927597</v>
      </c>
      <c r="D41" s="57" t="str">
        <f>VLOOKUP(A41,'Classement Surp'!$B$2:$B$149,1,0)</f>
        <v>Pachavi</v>
      </c>
      <c r="E41" s="58" t="str">
        <f t="shared" si="2"/>
        <v/>
      </c>
      <c r="F41" s="57" t="str">
        <f>VLOOKUP(A41,'Classement Général'!$B$2:$B$150,1,0)</f>
        <v>Pachavi</v>
      </c>
    </row>
    <row r="42" ht="14.25" customHeight="1">
      <c r="A42" s="50" t="str">
        <f>IFERROR(__xludf.DUMMYFUNCTION("""COMPUTED_VALUE"""),"chatouill86")</f>
        <v>chatouill86</v>
      </c>
      <c r="B42" s="55">
        <v>41.0</v>
      </c>
      <c r="C42" s="122">
        <f t="shared" si="1"/>
        <v>67.05411211</v>
      </c>
      <c r="D42" s="57" t="str">
        <f>VLOOKUP(A42,'Classement Surp'!$B$2:$B$149,1,0)</f>
        <v>chatouill86</v>
      </c>
      <c r="E42" s="58" t="str">
        <f t="shared" si="2"/>
        <v/>
      </c>
      <c r="F42" s="57" t="str">
        <f>VLOOKUP(A42,'Classement Général'!$B$2:$B$150,1,0)</f>
        <v>chatouill86</v>
      </c>
    </row>
    <row r="43" ht="14.25" customHeight="1">
      <c r="A43" s="50" t="str">
        <f>IFERROR(__xludf.DUMMYFUNCTION("""COMPUTED_VALUE"""),"gabus (!)")</f>
        <v>gabus (!)</v>
      </c>
      <c r="B43" s="55">
        <v>42.0</v>
      </c>
      <c r="C43" s="122">
        <f t="shared" si="1"/>
        <v>61.5243383</v>
      </c>
      <c r="D43" s="57" t="str">
        <f>VLOOKUP(A43,'Classement Surp'!$B$2:$B$149,1,0)</f>
        <v>gabus (!)</v>
      </c>
      <c r="E43" s="58" t="str">
        <f t="shared" si="2"/>
        <v/>
      </c>
      <c r="F43" s="57" t="str">
        <f>VLOOKUP(A43,'Classement Général'!$B$2:$B$150,1,0)</f>
        <v>gabus (!)</v>
      </c>
    </row>
    <row r="44" ht="14.25" customHeight="1">
      <c r="A44" s="50" t="str">
        <f>IFERROR(__xludf.DUMMYFUNCTION("""COMPUTED_VALUE"""),"Mikalack")</f>
        <v>Mikalack</v>
      </c>
      <c r="B44" s="55">
        <v>43.0</v>
      </c>
      <c r="C44" s="122">
        <f t="shared" si="1"/>
        <v>56.06651983</v>
      </c>
      <c r="D44" s="57" t="str">
        <f>VLOOKUP(A44,'Classement Surp'!$B$2:$B$149,1,0)</f>
        <v>Mikalack</v>
      </c>
      <c r="E44" s="58" t="str">
        <f t="shared" si="2"/>
        <v/>
      </c>
      <c r="F44" s="57" t="str">
        <f>VLOOKUP(A44,'Classement Général'!$B$2:$B$150,1,0)</f>
        <v>Mikalack</v>
      </c>
    </row>
    <row r="45" ht="14.25" customHeight="1">
      <c r="A45" s="50" t="str">
        <f>IFERROR(__xludf.DUMMYFUNCTION("""COMPUTED_VALUE"""),"erniedog56x")</f>
        <v>erniedog56x</v>
      </c>
      <c r="B45" s="55">
        <v>44.0</v>
      </c>
      <c r="C45" s="122">
        <f t="shared" si="1"/>
        <v>50.67746227</v>
      </c>
      <c r="D45" s="57" t="str">
        <f>VLOOKUP(A45,'Classement Surp'!$B$2:$B$149,1,0)</f>
        <v>erniedog56x</v>
      </c>
      <c r="E45" s="58" t="str">
        <f t="shared" si="2"/>
        <v/>
      </c>
      <c r="F45" s="57" t="str">
        <f>VLOOKUP(A45,'Classement Général'!$B$2:$B$150,1,0)</f>
        <v>erniedog56x</v>
      </c>
    </row>
    <row r="46" ht="14.25" customHeight="1">
      <c r="A46" s="50" t="str">
        <f>IFERROR(__xludf.DUMMYFUNCTION("""COMPUTED_VALUE"""),"christ86000")</f>
        <v>christ86000</v>
      </c>
      <c r="B46" s="55">
        <v>45.0</v>
      </c>
      <c r="C46" s="122">
        <f t="shared" si="1"/>
        <v>45.35418937</v>
      </c>
      <c r="D46" s="57" t="str">
        <f>VLOOKUP(A46,'Classement Surp'!$B$2:$B$149,1,0)</f>
        <v>christ86000</v>
      </c>
      <c r="E46" s="58" t="str">
        <f t="shared" si="2"/>
        <v/>
      </c>
      <c r="F46" s="57" t="str">
        <f>VLOOKUP(A46,'Classement Général'!$B$2:$B$150,1,0)</f>
        <v>christ86000</v>
      </c>
    </row>
    <row r="47" ht="14.25" customHeight="1">
      <c r="A47" s="50" t="str">
        <f>IFERROR(__xludf.DUMMYFUNCTION("""COMPUTED_VALUE"""),"Kiki Bazaar")</f>
        <v>Kiki Bazaar</v>
      </c>
      <c r="B47" s="55">
        <v>46.0</v>
      </c>
      <c r="C47" s="122">
        <f t="shared" si="1"/>
        <v>40.09392348</v>
      </c>
      <c r="D47" s="57" t="str">
        <f>VLOOKUP(A47,'Classement Surp'!$B$2:$B$149,1,0)</f>
        <v>Kiki Bazaar</v>
      </c>
      <c r="E47" s="58" t="str">
        <f t="shared" si="2"/>
        <v/>
      </c>
      <c r="F47" s="57" t="str">
        <f>VLOOKUP(A47,'Classement Général'!$B$2:$B$150,1,0)</f>
        <v>Kiki Bazaar</v>
      </c>
    </row>
    <row r="48" ht="14.25" customHeight="1">
      <c r="A48" s="50" t="str">
        <f>IFERROR(__xludf.DUMMYFUNCTION("""COMPUTED_VALUE"""),"Juvenile-dodu")</f>
        <v>Juvenile-dodu</v>
      </c>
      <c r="B48" s="55">
        <v>47.0</v>
      </c>
      <c r="C48" s="122">
        <f t="shared" si="1"/>
        <v>34.89406805</v>
      </c>
      <c r="D48" s="57" t="str">
        <f>VLOOKUP(A48,'Classement Surp'!$B$2:$B$149,1,0)</f>
        <v>Juvenile-dodu</v>
      </c>
      <c r="E48" s="58" t="str">
        <f t="shared" si="2"/>
        <v/>
      </c>
      <c r="F48" s="57" t="str">
        <f>VLOOKUP(A48,'Classement Général'!$B$2:$B$150,1,0)</f>
        <v>Juvenile-dodu</v>
      </c>
    </row>
    <row r="49" ht="14.25" customHeight="1">
      <c r="A49" s="50" t="str">
        <f>IFERROR(__xludf.DUMMYFUNCTION("""COMPUTED_VALUE"""),"marypops64")</f>
        <v>marypops64</v>
      </c>
      <c r="B49" s="55">
        <v>48.0</v>
      </c>
      <c r="C49" s="122">
        <f t="shared" si="1"/>
        <v>29.75219208</v>
      </c>
      <c r="D49" s="57" t="str">
        <f>VLOOKUP(A49,'Classement Surp'!$B$2:$B$149,1,0)</f>
        <v>marypops64</v>
      </c>
      <c r="E49" s="58" t="str">
        <f t="shared" si="2"/>
        <v/>
      </c>
      <c r="F49" s="57" t="str">
        <f>VLOOKUP(A49,'Classement Général'!$B$2:$B$150,1,0)</f>
        <v>marypops64</v>
      </c>
    </row>
    <row r="50" ht="14.25" customHeight="1">
      <c r="A50" s="50" t="str">
        <f>IFERROR(__xludf.DUMMYFUNCTION("""COMPUTED_VALUE"""),"kevfurious")</f>
        <v>kevfurious</v>
      </c>
      <c r="B50" s="55">
        <v>49.0</v>
      </c>
      <c r="C50" s="122">
        <f t="shared" si="1"/>
        <v>24.6660162</v>
      </c>
      <c r="D50" s="57" t="str">
        <f>VLOOKUP(A50,'Classement Surp'!$B$2:$B$149,1,0)</f>
        <v>Kevfurious</v>
      </c>
      <c r="E50" s="58" t="str">
        <f t="shared" si="2"/>
        <v/>
      </c>
      <c r="F50" s="57" t="str">
        <f>VLOOKUP(A50,'Classement Général'!$B$2:$B$150,1,0)</f>
        <v>Kevfurious</v>
      </c>
    </row>
    <row r="51" ht="14.25" customHeight="1">
      <c r="A51" s="50" t="str">
        <f>IFERROR(__xludf.DUMMYFUNCTION("""COMPUTED_VALUE"""),"sozen")</f>
        <v>sozen</v>
      </c>
      <c r="B51" s="55">
        <v>50.0</v>
      </c>
      <c r="C51" s="122">
        <f t="shared" si="1"/>
        <v>19.63340016</v>
      </c>
      <c r="D51" s="57" t="str">
        <f>VLOOKUP(A51,'Classement Surp'!$B$2:$B$149,1,0)</f>
        <v>sozen</v>
      </c>
      <c r="E51" s="58" t="str">
        <f t="shared" si="2"/>
        <v/>
      </c>
      <c r="F51" s="57" t="str">
        <f>VLOOKUP(A51,'Classement Général'!$B$2:$B$150,1,0)</f>
        <v>sozen</v>
      </c>
    </row>
    <row r="52" ht="14.25" customHeight="1">
      <c r="A52" s="50" t="str">
        <f>IFERROR(__xludf.DUMMYFUNCTION("""COMPUTED_VALUE"""),"cataleya86")</f>
        <v>cataleya86</v>
      </c>
      <c r="B52" s="55">
        <v>51.0</v>
      </c>
      <c r="C52" s="122">
        <f t="shared" si="1"/>
        <v>14.6523316</v>
      </c>
      <c r="D52" s="57" t="str">
        <f>VLOOKUP(A52,'Classement Surp'!$B$2:$B$149,1,0)</f>
        <v>Cataleya86</v>
      </c>
      <c r="E52" s="58" t="str">
        <f t="shared" si="2"/>
        <v/>
      </c>
      <c r="F52" s="57" t="str">
        <f>VLOOKUP(A52,'Classement Général'!$B$2:$B$150,1,0)</f>
        <v>Cataleya86</v>
      </c>
    </row>
    <row r="53" ht="14.25" customHeight="1">
      <c r="A53" s="50" t="str">
        <f>IFERROR(__xludf.DUMMYFUNCTION("""COMPUTED_VALUE"""),"cassius-86")</f>
        <v>cassius-86</v>
      </c>
      <c r="B53" s="55">
        <v>52.0</v>
      </c>
      <c r="C53" s="122">
        <f t="shared" si="1"/>
        <v>9.720915945</v>
      </c>
      <c r="D53" s="57" t="str">
        <f>VLOOKUP(A53,'Classement Surp'!$B$2:$B$149,1,0)</f>
        <v>cassius-86</v>
      </c>
      <c r="E53" s="58" t="str">
        <f t="shared" si="2"/>
        <v/>
      </c>
      <c r="F53" s="57" t="str">
        <f>VLOOKUP(A53,'Classement Général'!$B$2:$B$150,1,0)</f>
        <v>cassius-86</v>
      </c>
    </row>
    <row r="54" ht="14.25" customHeight="1">
      <c r="A54" s="50" t="str">
        <f>IFERROR(__xludf.DUMMYFUNCTION("""COMPUTED_VALUE"""),"Garou du 86")</f>
        <v>Garou du 86</v>
      </c>
      <c r="B54" s="55">
        <v>53.0</v>
      </c>
      <c r="C54" s="122">
        <f t="shared" si="1"/>
        <v>4.837367258</v>
      </c>
      <c r="D54" s="57" t="str">
        <f>VLOOKUP(A54,'Classement Surp'!$B$2:$B$149,1,0)</f>
        <v>Garou du 86</v>
      </c>
      <c r="E54" s="58" t="str">
        <f t="shared" si="2"/>
        <v/>
      </c>
      <c r="F54" s="57" t="str">
        <f>VLOOKUP(A54,'Classement Général'!$B$2:$B$150,1,0)</f>
        <v>Garou du 86</v>
      </c>
    </row>
    <row r="55" ht="14.25" customHeight="1">
      <c r="A55" s="50"/>
      <c r="B55" s="55">
        <v>54.0</v>
      </c>
      <c r="C55" s="122">
        <f t="shared" si="1"/>
        <v>0</v>
      </c>
      <c r="D55" s="57" t="str">
        <f>VLOOKUP(A55,'Classement Surp'!$B$2:$B$149,1,0)</f>
        <v>#N/A</v>
      </c>
      <c r="E55" s="58" t="str">
        <f t="shared" si="2"/>
        <v>#N/A</v>
      </c>
      <c r="F55" s="57" t="str">
        <f>VLOOKUP(A55,'Classement Général'!$B$2:$B$150,1,0)</f>
        <v>#N/A</v>
      </c>
    </row>
    <row r="56" ht="14.25" customHeight="1">
      <c r="A56" s="50"/>
      <c r="B56" s="55">
        <v>55.0</v>
      </c>
      <c r="C56" s="122">
        <f t="shared" si="1"/>
        <v>-4.792778471</v>
      </c>
      <c r="D56" s="57" t="str">
        <f>VLOOKUP(A56,'Classement Surp'!$B$2:$B$149,1,0)</f>
        <v>#N/A</v>
      </c>
      <c r="E56" s="58" t="str">
        <f t="shared" si="2"/>
        <v>#N/A</v>
      </c>
      <c r="F56" s="57" t="str">
        <f>VLOOKUP(A56,'Classement Général'!$B$2:$B$150,1,0)</f>
        <v>#N/A</v>
      </c>
    </row>
    <row r="57" ht="14.25" customHeight="1">
      <c r="A57" s="50"/>
      <c r="B57" s="55">
        <v>56.0</v>
      </c>
      <c r="C57" s="122">
        <f t="shared" si="1"/>
        <v>-9.542474696</v>
      </c>
      <c r="D57" s="57" t="str">
        <f>VLOOKUP(A57,'Classement Surp'!$B$2:$B$149,1,0)</f>
        <v>#N/A</v>
      </c>
      <c r="E57" s="58" t="str">
        <f t="shared" si="2"/>
        <v>#N/A</v>
      </c>
      <c r="F57" s="57" t="str">
        <f>VLOOKUP(A57,'Classement Général'!$B$2:$B$150,1,0)</f>
        <v>#N/A</v>
      </c>
    </row>
    <row r="58" ht="14.25" customHeight="1">
      <c r="A58" s="50"/>
      <c r="B58" s="55">
        <v>57.0</v>
      </c>
      <c r="C58" s="122">
        <f t="shared" si="1"/>
        <v>-14.2505153</v>
      </c>
      <c r="D58" s="57" t="str">
        <f>VLOOKUP(A58,'Classement Surp'!$B$2:$B$149,1,0)</f>
        <v>#N/A</v>
      </c>
      <c r="E58" s="58" t="str">
        <f t="shared" si="2"/>
        <v>#N/A</v>
      </c>
      <c r="F58" s="57" t="str">
        <f>VLOOKUP(A58,'Classement Général'!$B$2:$B$150,1,0)</f>
        <v>#N/A</v>
      </c>
    </row>
    <row r="59" ht="14.25" customHeight="1">
      <c r="A59" s="50"/>
      <c r="B59" s="55">
        <v>58.0</v>
      </c>
      <c r="C59" s="122">
        <f t="shared" si="1"/>
        <v>-18.91825265</v>
      </c>
      <c r="D59" s="57" t="str">
        <f>VLOOKUP(A59,'Classement Surp'!$B$2:$B$149,1,0)</f>
        <v>#N/A</v>
      </c>
      <c r="E59" s="58" t="str">
        <f t="shared" si="2"/>
        <v>#N/A</v>
      </c>
      <c r="F59" s="57" t="str">
        <f>VLOOKUP(A59,'Classement Général'!$B$2:$B$150,1,0)</f>
        <v>#N/A</v>
      </c>
    </row>
    <row r="60" ht="14.25" customHeight="1">
      <c r="A60" s="50"/>
      <c r="B60" s="55">
        <v>59.0</v>
      </c>
      <c r="C60" s="122">
        <f t="shared" si="1"/>
        <v>-23.54696995</v>
      </c>
      <c r="D60" s="57" t="str">
        <f>VLOOKUP(A60,'Classement Surp'!$B$2:$B$149,1,0)</f>
        <v>#N/A</v>
      </c>
      <c r="E60" s="58" t="str">
        <f t="shared" si="2"/>
        <v>#N/A</v>
      </c>
      <c r="F60" s="57" t="str">
        <f>VLOOKUP(A60,'Classement Général'!$B$2:$B$150,1,0)</f>
        <v>#N/A</v>
      </c>
    </row>
    <row r="61" ht="14.25" customHeight="1">
      <c r="A61" s="50"/>
      <c r="B61" s="55">
        <v>60.0</v>
      </c>
      <c r="C61" s="122">
        <f t="shared" si="1"/>
        <v>-28.13788601</v>
      </c>
      <c r="D61" s="57" t="str">
        <f>VLOOKUP(A61,'Classement Surp'!$B$2:$B$149,1,0)</f>
        <v>#N/A</v>
      </c>
      <c r="E61" s="58" t="str">
        <f t="shared" si="2"/>
        <v>#N/A</v>
      </c>
      <c r="F61" s="57" t="str">
        <f>VLOOKUP(A61,'Classement Général'!$B$2:$B$150,1,0)</f>
        <v>#N/A</v>
      </c>
    </row>
    <row r="62" ht="14.25" customHeight="1">
      <c r="A62" s="50"/>
      <c r="B62" s="55">
        <v>61.0</v>
      </c>
      <c r="C62" s="122">
        <f t="shared" si="1"/>
        <v>-32.69215952</v>
      </c>
      <c r="D62" s="57" t="str">
        <f>VLOOKUP(A62,'Classement Surp'!$B$2:$B$149,1,0)</f>
        <v>#N/A</v>
      </c>
      <c r="E62" s="58" t="str">
        <f t="shared" si="2"/>
        <v>#N/A</v>
      </c>
      <c r="F62" s="57" t="str">
        <f>VLOOKUP(A62,'Classement Général'!$B$2:$B$150,1,0)</f>
        <v>#N/A</v>
      </c>
    </row>
    <row r="63" ht="14.25" customHeight="1">
      <c r="A63" s="50"/>
      <c r="B63" s="55">
        <v>62.0</v>
      </c>
      <c r="C63" s="122">
        <f t="shared" si="1"/>
        <v>-37.21089302</v>
      </c>
      <c r="D63" s="57" t="str">
        <f>VLOOKUP(A63,'Classement Surp'!$B$2:$B$149,1,0)</f>
        <v>#N/A</v>
      </c>
      <c r="E63" s="58" t="str">
        <f t="shared" si="2"/>
        <v>#N/A</v>
      </c>
      <c r="F63" s="57" t="str">
        <f>VLOOKUP(A63,'Classement Général'!$B$2:$B$150,1,0)</f>
        <v>#N/A</v>
      </c>
    </row>
    <row r="64" ht="14.25" customHeight="1">
      <c r="A64" s="50"/>
      <c r="B64" s="55">
        <v>63.0</v>
      </c>
      <c r="C64" s="122">
        <f t="shared" si="1"/>
        <v>-41.69513652</v>
      </c>
      <c r="D64" s="57" t="str">
        <f>VLOOKUP(A64,'Classement Surp'!$B$2:$B$149,1,0)</f>
        <v>#N/A</v>
      </c>
      <c r="E64" s="58" t="str">
        <f t="shared" si="2"/>
        <v>#N/A</v>
      </c>
      <c r="F64" s="57" t="str">
        <f>VLOOKUP(A64,'Classement Général'!$B$2:$B$150,1,0)</f>
        <v>#N/A</v>
      </c>
    </row>
    <row r="65" ht="14.25" customHeight="1">
      <c r="A65" s="50"/>
      <c r="B65" s="55">
        <v>64.0</v>
      </c>
      <c r="C65" s="122">
        <f t="shared" si="1"/>
        <v>-46.14589086</v>
      </c>
      <c r="D65" s="57" t="str">
        <f>VLOOKUP(A65,'Classement Surp'!$B$2:$B$149,1,0)</f>
        <v>#N/A</v>
      </c>
      <c r="E65" s="58" t="str">
        <f t="shared" si="2"/>
        <v>#N/A</v>
      </c>
      <c r="F65" s="57" t="str">
        <f>VLOOKUP(A65,'Classement Général'!$B$2:$B$150,1,0)</f>
        <v>#N/A</v>
      </c>
    </row>
    <row r="66" ht="14.25" customHeight="1">
      <c r="A66" s="50"/>
      <c r="B66" s="55">
        <v>65.0</v>
      </c>
      <c r="C66" s="122">
        <f t="shared" si="1"/>
        <v>-50.56411077</v>
      </c>
      <c r="D66" s="57" t="str">
        <f>VLOOKUP(A66,'Classement Surp'!$B$2:$B$149,1,0)</f>
        <v>#N/A</v>
      </c>
      <c r="E66" s="58" t="str">
        <f t="shared" si="2"/>
        <v>#N/A</v>
      </c>
      <c r="F66" s="57" t="str">
        <f>VLOOKUP(A66,'Classement Général'!$B$2:$B$150,1,0)</f>
        <v>#N/A</v>
      </c>
    </row>
    <row r="67" ht="14.25" customHeight="1">
      <c r="A67" s="50"/>
      <c r="B67" s="55">
        <v>66.0</v>
      </c>
      <c r="C67" s="122">
        <f t="shared" si="1"/>
        <v>-54.95070773</v>
      </c>
      <c r="D67" s="57" t="str">
        <f>VLOOKUP(A67,'Classement Surp'!$B$2:$B$149,1,0)</f>
        <v>#N/A</v>
      </c>
      <c r="E67" s="58" t="str">
        <f t="shared" si="2"/>
        <v>#N/A</v>
      </c>
      <c r="F67" s="57" t="str">
        <f>VLOOKUP(A67,'Classement Général'!$B$2:$B$150,1,0)</f>
        <v>#N/A</v>
      </c>
    </row>
    <row r="68" ht="14.25" customHeight="1">
      <c r="A68" s="50"/>
      <c r="B68" s="55">
        <v>67.0</v>
      </c>
      <c r="C68" s="122">
        <f t="shared" si="1"/>
        <v>-59.30655258</v>
      </c>
      <c r="D68" s="57" t="str">
        <f>VLOOKUP(A68,'Classement Surp'!$B$2:$B$149,1,0)</f>
        <v>#N/A</v>
      </c>
      <c r="E68" s="58" t="str">
        <f t="shared" si="2"/>
        <v>#N/A</v>
      </c>
      <c r="F68" s="57" t="str">
        <f>VLOOKUP(A68,'Classement Général'!$B$2:$B$150,1,0)</f>
        <v>#N/A</v>
      </c>
    </row>
    <row r="69" ht="14.25" customHeight="1">
      <c r="A69" s="50"/>
      <c r="B69" s="55">
        <v>68.0</v>
      </c>
      <c r="C69" s="122">
        <f t="shared" si="1"/>
        <v>-63.63247794</v>
      </c>
      <c r="D69" s="57" t="str">
        <f>VLOOKUP(A69,'Classement Surp'!$B$2:$B$149,1,0)</f>
        <v>#N/A</v>
      </c>
      <c r="E69" s="58" t="str">
        <f t="shared" si="2"/>
        <v>#N/A</v>
      </c>
      <c r="F69" s="57" t="str">
        <f>VLOOKUP(A69,'Classement Général'!$B$2:$B$150,1,0)</f>
        <v>#N/A</v>
      </c>
    </row>
    <row r="70" ht="14.25" customHeight="1">
      <c r="A70" s="50"/>
      <c r="B70" s="55">
        <v>69.0</v>
      </c>
      <c r="C70" s="122">
        <f t="shared" si="1"/>
        <v>-67.92928048</v>
      </c>
      <c r="D70" s="57" t="str">
        <f>VLOOKUP(A70,'Classement Surp'!$B$2:$B$149,1,0)</f>
        <v>#N/A</v>
      </c>
      <c r="E70" s="58" t="str">
        <f t="shared" si="2"/>
        <v>#N/A</v>
      </c>
      <c r="F70" s="57" t="str">
        <f>VLOOKUP(A70,'Classement Général'!$B$2:$B$150,1,0)</f>
        <v>#N/A</v>
      </c>
    </row>
    <row r="71" ht="14.25" customHeight="1">
      <c r="A71" s="50"/>
      <c r="B71" s="55">
        <v>70.0</v>
      </c>
      <c r="C71" s="122">
        <f t="shared" si="1"/>
        <v>-72.19772299</v>
      </c>
      <c r="D71" s="57" t="str">
        <f>VLOOKUP(A71,'Classement Surp'!$B$2:$B$149,1,0)</f>
        <v>#N/A</v>
      </c>
      <c r="E71" s="58" t="str">
        <f t="shared" si="2"/>
        <v>#N/A</v>
      </c>
      <c r="F71" s="57" t="str">
        <f>VLOOKUP(A71,'Classement Général'!$B$2:$B$150,1,0)</f>
        <v>#N/A</v>
      </c>
    </row>
    <row r="72" ht="14.25" customHeight="1">
      <c r="A72" s="50"/>
      <c r="B72" s="55">
        <v>71.0</v>
      </c>
      <c r="C72" s="122">
        <f t="shared" si="1"/>
        <v>-76.4385363</v>
      </c>
      <c r="D72" s="57" t="str">
        <f>VLOOKUP(A72,'Classement Surp'!$B$2:$B$149,1,0)</f>
        <v>#N/A</v>
      </c>
      <c r="E72" s="58" t="str">
        <f t="shared" si="2"/>
        <v>#N/A</v>
      </c>
      <c r="F72" s="57" t="str">
        <f>VLOOKUP(A72,'Classement Général'!$B$2:$B$150,1,0)</f>
        <v>#N/A</v>
      </c>
    </row>
    <row r="73" ht="14.25" customHeight="1">
      <c r="A73" s="50"/>
      <c r="B73" s="55">
        <v>72.0</v>
      </c>
      <c r="C73" s="122">
        <f t="shared" si="1"/>
        <v>-80.65242112</v>
      </c>
      <c r="D73" s="57" t="str">
        <f>VLOOKUP(A73,'Classement Surp'!$B$2:$B$149,1,0)</f>
        <v>#N/A</v>
      </c>
      <c r="E73" s="58" t="str">
        <f t="shared" si="2"/>
        <v>#N/A</v>
      </c>
      <c r="F73" s="57" t="str">
        <f>VLOOKUP(A73,'Classement Général'!$B$2:$B$150,1,0)</f>
        <v>#N/A</v>
      </c>
    </row>
    <row r="74" ht="14.25" customHeight="1">
      <c r="A74" s="50"/>
      <c r="B74" s="55">
        <v>73.0</v>
      </c>
      <c r="C74" s="122">
        <f t="shared" si="1"/>
        <v>-84.84004965</v>
      </c>
      <c r="D74" s="57" t="str">
        <f>VLOOKUP(A74,'Classement Surp'!$B$2:$B$149,1,0)</f>
        <v>#N/A</v>
      </c>
      <c r="E74" s="58" t="str">
        <f t="shared" si="2"/>
        <v>#N/A</v>
      </c>
      <c r="F74" s="57" t="str">
        <f>VLOOKUP(A74,'Classement Général'!$B$2:$B$150,1,0)</f>
        <v>#N/A</v>
      </c>
    </row>
    <row r="75" ht="14.25" customHeight="1">
      <c r="A75" s="50"/>
      <c r="B75" s="55">
        <v>74.0</v>
      </c>
      <c r="C75" s="122">
        <f t="shared" si="1"/>
        <v>-89.00206719</v>
      </c>
      <c r="D75" s="57" t="str">
        <f>VLOOKUP(A75,'Classement Surp'!$B$2:$B$149,1,0)</f>
        <v>#N/A</v>
      </c>
      <c r="E75" s="58" t="str">
        <f t="shared" si="2"/>
        <v>#N/A</v>
      </c>
      <c r="F75" s="57" t="str">
        <f>VLOOKUP(A75,'Classement Général'!$B$2:$B$150,1,0)</f>
        <v>#N/A</v>
      </c>
    </row>
    <row r="76" ht="14.25" customHeight="1">
      <c r="A76" s="50"/>
      <c r="B76" s="55">
        <v>75.0</v>
      </c>
      <c r="C76" s="122">
        <f t="shared" si="1"/>
        <v>-93.13909355</v>
      </c>
      <c r="D76" s="57" t="str">
        <f>VLOOKUP(A76,'Classement Surp'!$B$2:$B$149,1,0)</f>
        <v>#N/A</v>
      </c>
      <c r="E76" s="58" t="str">
        <f t="shared" si="2"/>
        <v>#N/A</v>
      </c>
      <c r="F76" s="57" t="str">
        <f>VLOOKUP(A76,'Classement Général'!$B$2:$B$150,1,0)</f>
        <v>#N/A</v>
      </c>
    </row>
    <row r="77" ht="14.25" customHeight="1">
      <c r="A77" s="50"/>
      <c r="B77" s="55">
        <v>76.0</v>
      </c>
      <c r="C77" s="122">
        <f t="shared" si="1"/>
        <v>-97.25172444</v>
      </c>
      <c r="D77" s="57" t="str">
        <f>VLOOKUP(A77,'Classement Surp'!$B$2:$B$149,1,0)</f>
        <v>#N/A</v>
      </c>
      <c r="E77" s="58" t="str">
        <f t="shared" si="2"/>
        <v>#N/A</v>
      </c>
      <c r="F77" s="57" t="str">
        <f>VLOOKUP(A77,'Classement Général'!$B$2:$B$150,1,0)</f>
        <v>#N/A</v>
      </c>
    </row>
    <row r="78" ht="14.25" customHeight="1">
      <c r="A78" s="50"/>
      <c r="B78" s="55">
        <v>77.0</v>
      </c>
      <c r="C78" s="122">
        <f t="shared" si="1"/>
        <v>-101.3405327</v>
      </c>
      <c r="D78" s="57" t="str">
        <f>VLOOKUP(A78,'Classement Surp'!$B$2:$B$149,1,0)</f>
        <v>#N/A</v>
      </c>
      <c r="E78" s="58" t="str">
        <f t="shared" si="2"/>
        <v>#N/A</v>
      </c>
      <c r="F78" s="57" t="str">
        <f>VLOOKUP(A78,'Classement Général'!$B$2:$B$150,1,0)</f>
        <v>#N/A</v>
      </c>
    </row>
    <row r="79" ht="14.25" customHeight="1">
      <c r="A79" s="50"/>
      <c r="B79" s="55">
        <v>78.0</v>
      </c>
      <c r="C79" s="122">
        <f t="shared" si="1"/>
        <v>-105.4060695</v>
      </c>
      <c r="D79" s="57" t="str">
        <f>VLOOKUP(A79,'Classement Surp'!$B$2:$B$149,1,0)</f>
        <v>#N/A</v>
      </c>
      <c r="E79" s="58" t="str">
        <f t="shared" si="2"/>
        <v>#N/A</v>
      </c>
      <c r="F79" s="57" t="str">
        <f>VLOOKUP(A79,'Classement Général'!$B$2:$B$150,1,0)</f>
        <v>#N/A</v>
      </c>
    </row>
    <row r="80" ht="14.25" customHeight="1">
      <c r="A80" s="50"/>
      <c r="B80" s="55">
        <v>79.0</v>
      </c>
      <c r="C80" s="122">
        <f t="shared" si="1"/>
        <v>-109.4488654</v>
      </c>
      <c r="D80" s="57" t="str">
        <f>VLOOKUP(A80,'Classement Surp'!$B$2:$B$149,1,0)</f>
        <v>#N/A</v>
      </c>
      <c r="E80" s="58" t="str">
        <f t="shared" si="2"/>
        <v>#N/A</v>
      </c>
      <c r="F80" s="57" t="str">
        <f>VLOOKUP(A80,'Classement Général'!$B$2:$B$150,1,0)</f>
        <v>#N/A</v>
      </c>
    </row>
    <row r="81" ht="14.25" customHeight="1">
      <c r="A81" s="50"/>
      <c r="B81" s="55">
        <v>80.0</v>
      </c>
      <c r="C81" s="122">
        <f t="shared" si="1"/>
        <v>-113.4694316</v>
      </c>
      <c r="D81" s="57" t="str">
        <f>VLOOKUP(A81,'Classement Surp'!$B$2:$B$149,1,0)</f>
        <v>#N/A</v>
      </c>
      <c r="E81" s="58" t="str">
        <f t="shared" si="2"/>
        <v>#N/A</v>
      </c>
      <c r="F81" s="57" t="str">
        <f>VLOOKUP(A81,'Classement Général'!$B$2:$B$150,1,0)</f>
        <v>#N/A</v>
      </c>
    </row>
    <row r="82" ht="14.25" customHeight="1">
      <c r="A82" s="50"/>
      <c r="B82" s="55">
        <v>81.0</v>
      </c>
      <c r="C82" s="122">
        <f t="shared" si="1"/>
        <v>-117.4682605</v>
      </c>
      <c r="D82" s="57" t="str">
        <f>VLOOKUP(A82,'Classement Surp'!$B$2:$B$149,1,0)</f>
        <v>#N/A</v>
      </c>
      <c r="E82" s="58" t="str">
        <f t="shared" si="2"/>
        <v>#N/A</v>
      </c>
      <c r="F82" s="57" t="str">
        <f>VLOOKUP(A82,'Classement Général'!$B$2:$B$150,1,0)</f>
        <v>#N/A</v>
      </c>
    </row>
    <row r="83" ht="14.25" customHeight="1">
      <c r="A83" s="50"/>
      <c r="B83" s="55">
        <v>82.0</v>
      </c>
      <c r="C83" s="122">
        <f t="shared" si="1"/>
        <v>-121.4458269</v>
      </c>
      <c r="D83" s="57" t="str">
        <f>VLOOKUP(A83,'Classement Surp'!$B$2:$B$149,1,0)</f>
        <v>#N/A</v>
      </c>
      <c r="E83" s="58" t="str">
        <f t="shared" si="2"/>
        <v>#N/A</v>
      </c>
      <c r="F83" s="57" t="str">
        <f>VLOOKUP(A83,'Classement Général'!$B$2:$B$150,1,0)</f>
        <v>#N/A</v>
      </c>
    </row>
    <row r="84" ht="14.25" customHeight="1">
      <c r="A84" s="50"/>
      <c r="B84" s="55">
        <v>83.0</v>
      </c>
      <c r="C84" s="122">
        <f t="shared" si="1"/>
        <v>-125.402589</v>
      </c>
      <c r="D84" s="57" t="str">
        <f>VLOOKUP(A84,'Classement Surp'!$B$2:$B$149,1,0)</f>
        <v>#N/A</v>
      </c>
      <c r="E84" s="58" t="str">
        <f t="shared" si="2"/>
        <v>#N/A</v>
      </c>
      <c r="F84" s="57" t="str">
        <f>VLOOKUP(A84,'Classement Général'!$B$2:$B$150,1,0)</f>
        <v>#N/A</v>
      </c>
    </row>
    <row r="85" ht="14.25" customHeight="1">
      <c r="A85" s="50"/>
      <c r="B85" s="55">
        <v>84.0</v>
      </c>
      <c r="C85" s="122">
        <f t="shared" si="1"/>
        <v>-129.3389888</v>
      </c>
      <c r="D85" s="57" t="str">
        <f>VLOOKUP(A85,'Classement Surp'!$B$2:$B$149,1,0)</f>
        <v>#N/A</v>
      </c>
      <c r="E85" s="58" t="str">
        <f t="shared" si="2"/>
        <v>#N/A</v>
      </c>
      <c r="F85" s="57" t="str">
        <f>VLOOKUP(A85,'Classement Général'!$B$2:$B$150,1,0)</f>
        <v>#N/A</v>
      </c>
    </row>
    <row r="86" ht="14.25" customHeight="1">
      <c r="A86" s="50"/>
      <c r="B86" s="55">
        <v>85.0</v>
      </c>
      <c r="C86" s="122">
        <f t="shared" si="1"/>
        <v>-133.2554532</v>
      </c>
      <c r="D86" s="57" t="str">
        <f>VLOOKUP(A86,'Classement Surp'!$B$2:$B$149,1,0)</f>
        <v>#N/A</v>
      </c>
      <c r="E86" s="58" t="str">
        <f t="shared" si="2"/>
        <v>#N/A</v>
      </c>
      <c r="F86" s="57" t="str">
        <f>VLOOKUP(A86,'Classement Général'!$B$2:$B$150,1,0)</f>
        <v>#N/A</v>
      </c>
    </row>
    <row r="87" ht="14.25" customHeight="1">
      <c r="A87" s="50"/>
      <c r="B87" s="55">
        <v>86.0</v>
      </c>
      <c r="C87" s="122">
        <f t="shared" si="1"/>
        <v>-137.1523943</v>
      </c>
      <c r="D87" s="57" t="str">
        <f>VLOOKUP(A87,'Classement Surp'!$B$2:$B$149,1,0)</f>
        <v>#N/A</v>
      </c>
      <c r="E87" s="58" t="str">
        <f t="shared" si="2"/>
        <v>#N/A</v>
      </c>
      <c r="F87" s="57" t="str">
        <f>VLOOKUP(A87,'Classement Général'!$B$2:$B$150,1,0)</f>
        <v>#N/A</v>
      </c>
    </row>
    <row r="88" ht="14.25" customHeight="1">
      <c r="A88" s="50"/>
      <c r="B88" s="55">
        <v>87.0</v>
      </c>
      <c r="C88" s="122">
        <f t="shared" si="1"/>
        <v>-141.0302107</v>
      </c>
      <c r="D88" s="57" t="str">
        <f>VLOOKUP(A88,'Classement Surp'!$B$2:$B$149,1,0)</f>
        <v>#N/A</v>
      </c>
      <c r="E88" s="58" t="str">
        <f t="shared" si="2"/>
        <v>#N/A</v>
      </c>
      <c r="F88" s="57" t="str">
        <f>VLOOKUP(A88,'Classement Général'!$B$2:$B$150,1,0)</f>
        <v>#N/A</v>
      </c>
    </row>
    <row r="89" ht="14.25" customHeight="1">
      <c r="A89" s="50"/>
      <c r="B89" s="55">
        <v>88.0</v>
      </c>
      <c r="C89" s="122">
        <f t="shared" si="1"/>
        <v>-144.8892876</v>
      </c>
      <c r="D89" s="57" t="str">
        <f>VLOOKUP(A89,'Classement Surp'!$B$2:$B$149,1,0)</f>
        <v>#N/A</v>
      </c>
      <c r="E89" s="58" t="str">
        <f t="shared" si="2"/>
        <v>#N/A</v>
      </c>
      <c r="F89" s="57" t="str">
        <f>VLOOKUP(A89,'Classement Général'!$B$2:$B$150,1,0)</f>
        <v>#N/A</v>
      </c>
    </row>
    <row r="90" ht="14.25" customHeight="1">
      <c r="A90" s="50"/>
      <c r="B90" s="55">
        <v>89.0</v>
      </c>
      <c r="C90" s="122">
        <f t="shared" si="1"/>
        <v>-148.7299976</v>
      </c>
      <c r="D90" s="57" t="str">
        <f>VLOOKUP(A90,'Classement Surp'!$B$2:$B$149,1,0)</f>
        <v>#N/A</v>
      </c>
      <c r="E90" s="58" t="str">
        <f t="shared" si="2"/>
        <v>#N/A</v>
      </c>
      <c r="F90" s="57" t="str">
        <f>VLOOKUP(A90,'Classement Général'!$B$2:$B$150,1,0)</f>
        <v>#N/A</v>
      </c>
    </row>
    <row r="91" ht="14.25" customHeight="1">
      <c r="A91" s="50"/>
      <c r="B91" s="55">
        <v>90.0</v>
      </c>
      <c r="C91" s="122">
        <f t="shared" si="1"/>
        <v>-152.552701</v>
      </c>
      <c r="D91" s="57" t="str">
        <f>VLOOKUP(A91,'Classement Surp'!$B$2:$B$149,1,0)</f>
        <v>#N/A</v>
      </c>
      <c r="E91" s="58" t="str">
        <f t="shared" si="2"/>
        <v>#N/A</v>
      </c>
      <c r="F91" s="57" t="str">
        <f>VLOOKUP(A91,'Classement Général'!$B$2:$B$150,1,0)</f>
        <v>#N/A</v>
      </c>
    </row>
    <row r="92" ht="14.25" customHeight="1">
      <c r="A92" s="50"/>
      <c r="B92" s="55">
        <v>91.0</v>
      </c>
      <c r="C92" s="122">
        <f t="shared" si="1"/>
        <v>-156.3577471</v>
      </c>
      <c r="D92" s="57" t="str">
        <f>VLOOKUP(A92,'Classement Surp'!$B$2:$B$149,1,0)</f>
        <v>#N/A</v>
      </c>
      <c r="E92" s="58" t="str">
        <f t="shared" si="2"/>
        <v>#N/A</v>
      </c>
      <c r="F92" s="57" t="str">
        <f>VLOOKUP(A92,'Classement Général'!$B$2:$B$150,1,0)</f>
        <v>#N/A</v>
      </c>
    </row>
    <row r="93" ht="14.25" customHeight="1">
      <c r="A93" s="50"/>
      <c r="B93" s="55">
        <v>92.0</v>
      </c>
      <c r="C93" s="122">
        <f t="shared" si="1"/>
        <v>-160.1454735</v>
      </c>
      <c r="D93" s="57" t="str">
        <f>VLOOKUP(A93,'Classement Surp'!$B$2:$B$149,1,0)</f>
        <v>#N/A</v>
      </c>
      <c r="E93" s="58" t="str">
        <f t="shared" si="2"/>
        <v>#N/A</v>
      </c>
      <c r="F93" s="57" t="str">
        <f>VLOOKUP(A93,'Classement Général'!$B$2:$B$150,1,0)</f>
        <v>#N/A</v>
      </c>
    </row>
    <row r="94" ht="14.25" customHeight="1">
      <c r="A94" s="50"/>
      <c r="B94" s="55">
        <v>93.0</v>
      </c>
      <c r="C94" s="122">
        <f t="shared" si="1"/>
        <v>-163.9162078</v>
      </c>
      <c r="D94" s="57" t="str">
        <f>VLOOKUP(A94,'Classement Surp'!$B$2:$B$149,1,0)</f>
        <v>#N/A</v>
      </c>
      <c r="E94" s="58" t="str">
        <f t="shared" si="2"/>
        <v>#N/A</v>
      </c>
      <c r="F94" s="57" t="str">
        <f>VLOOKUP(A94,'Classement Général'!$B$2:$B$150,1,0)</f>
        <v>#N/A</v>
      </c>
    </row>
    <row r="95" ht="14.25" customHeight="1">
      <c r="A95" s="50"/>
      <c r="B95" s="55">
        <v>94.0</v>
      </c>
      <c r="C95" s="122">
        <f t="shared" si="1"/>
        <v>-167.670267</v>
      </c>
      <c r="D95" s="57" t="str">
        <f>VLOOKUP(A95,'Classement Surp'!$B$2:$B$149,1,0)</f>
        <v>#N/A</v>
      </c>
      <c r="E95" s="58" t="str">
        <f t="shared" si="2"/>
        <v>#N/A</v>
      </c>
      <c r="F95" s="57" t="str">
        <f>VLOOKUP(A95,'Classement Général'!$B$2:$B$150,1,0)</f>
        <v>#N/A</v>
      </c>
    </row>
    <row r="96" ht="14.25" customHeight="1">
      <c r="A96" s="50"/>
      <c r="B96" s="55">
        <v>95.0</v>
      </c>
      <c r="C96" s="122">
        <f t="shared" si="1"/>
        <v>-171.4079589</v>
      </c>
      <c r="D96" s="57" t="str">
        <f>VLOOKUP(A96,'Classement Surp'!$B$2:$B$149,1,0)</f>
        <v>#N/A</v>
      </c>
      <c r="E96" s="58" t="str">
        <f t="shared" si="2"/>
        <v>#N/A</v>
      </c>
      <c r="F96" s="57" t="str">
        <f>VLOOKUP(A96,'Classement Général'!$B$2:$B$150,1,0)</f>
        <v>#N/A</v>
      </c>
    </row>
    <row r="97" ht="14.25" customHeight="1">
      <c r="A97" s="50"/>
      <c r="B97" s="55">
        <v>96.0</v>
      </c>
      <c r="C97" s="122">
        <f t="shared" si="1"/>
        <v>-175.1295817</v>
      </c>
      <c r="D97" s="57" t="str">
        <f>VLOOKUP(A97,'Classement Surp'!$B$2:$B$149,1,0)</f>
        <v>#N/A</v>
      </c>
      <c r="E97" s="58" t="str">
        <f t="shared" si="2"/>
        <v>#N/A</v>
      </c>
      <c r="F97" s="57" t="str">
        <f>VLOOKUP(A97,'Classement Général'!$B$2:$B$150,1,0)</f>
        <v>#N/A</v>
      </c>
    </row>
    <row r="98" ht="14.25" customHeight="1">
      <c r="A98" s="50"/>
      <c r="B98" s="55">
        <v>97.0</v>
      </c>
      <c r="C98" s="122">
        <f t="shared" si="1"/>
        <v>-178.8354246</v>
      </c>
      <c r="D98" s="57" t="str">
        <f>VLOOKUP(A98,'Classement Surp'!$B$2:$B$149,1,0)</f>
        <v>#N/A</v>
      </c>
      <c r="E98" s="58" t="str">
        <f t="shared" si="2"/>
        <v>#N/A</v>
      </c>
      <c r="F98" s="57" t="str">
        <f>VLOOKUP(A98,'Classement Général'!$B$2:$B$150,1,0)</f>
        <v>#N/A</v>
      </c>
    </row>
    <row r="99" ht="14.25" customHeight="1">
      <c r="A99" s="50"/>
      <c r="B99" s="55">
        <v>98.0</v>
      </c>
      <c r="C99" s="122">
        <f t="shared" si="1"/>
        <v>-182.5257685</v>
      </c>
      <c r="D99" s="57" t="str">
        <f>VLOOKUP(A99,'Classement Surp'!$B$2:$B$149,1,0)</f>
        <v>#N/A</v>
      </c>
      <c r="E99" s="58" t="str">
        <f t="shared" si="2"/>
        <v>#N/A</v>
      </c>
      <c r="F99" s="57" t="str">
        <f>VLOOKUP(A99,'Classement Général'!$B$2:$B$150,1,0)</f>
        <v>#N/A</v>
      </c>
    </row>
    <row r="100" ht="14.25" customHeight="1">
      <c r="A100" s="50"/>
      <c r="B100" s="55">
        <v>99.0</v>
      </c>
      <c r="C100" s="122">
        <f t="shared" si="1"/>
        <v>-186.200886</v>
      </c>
      <c r="D100" s="57" t="str">
        <f>VLOOKUP(A100,'Classement Surp'!$B$2:$B$149,1,0)</f>
        <v>#N/A</v>
      </c>
      <c r="E100" s="58" t="str">
        <f t="shared" si="2"/>
        <v>#N/A</v>
      </c>
      <c r="F100" s="57" t="str">
        <f>VLOOKUP(A100,'Classement Général'!$B$2:$B$150,1,0)</f>
        <v>#N/A</v>
      </c>
    </row>
    <row r="101" ht="14.25" customHeight="1">
      <c r="A101" s="50"/>
      <c r="B101" s="55">
        <v>100.0</v>
      </c>
      <c r="C101" s="122">
        <f t="shared" si="1"/>
        <v>-189.8610419</v>
      </c>
      <c r="D101" s="57" t="str">
        <f>VLOOKUP(A101,'Classement Surp'!$B$2:$B$149,1,0)</f>
        <v>#N/A</v>
      </c>
      <c r="E101" s="58" t="str">
        <f t="shared" si="2"/>
        <v>#N/A</v>
      </c>
      <c r="F101" s="57" t="str">
        <f>VLOOKUP(A101,'Classement Général'!$B$2:$B$150,1,0)</f>
        <v>#N/A</v>
      </c>
    </row>
    <row r="102" ht="14.25" customHeight="1">
      <c r="A102" s="50"/>
      <c r="B102" s="55">
        <v>101.0</v>
      </c>
      <c r="C102" s="122">
        <f t="shared" si="1"/>
        <v>-193.5064932</v>
      </c>
      <c r="D102" s="57" t="str">
        <f>VLOOKUP(A102,'Classement Surp'!$B$2:$B$149,1,0)</f>
        <v>#N/A</v>
      </c>
      <c r="E102" s="58" t="str">
        <f t="shared" si="2"/>
        <v>#N/A</v>
      </c>
      <c r="F102" s="57" t="str">
        <f>VLOOKUP(A102,'Classement Général'!$B$2:$B$150,1,0)</f>
        <v>#N/A</v>
      </c>
    </row>
    <row r="103" ht="14.25" customHeight="1">
      <c r="A103" s="50"/>
      <c r="B103" s="55">
        <v>102.0</v>
      </c>
      <c r="C103" s="122">
        <f t="shared" si="1"/>
        <v>-197.1374899</v>
      </c>
      <c r="D103" s="57" t="str">
        <f>VLOOKUP(A103,'Classement Surp'!$B$2:$B$149,1,0)</f>
        <v>#N/A</v>
      </c>
      <c r="E103" s="58" t="str">
        <f t="shared" si="2"/>
        <v>#N/A</v>
      </c>
      <c r="F103" s="57" t="str">
        <f>VLOOKUP(A103,'Classement Général'!$B$2:$B$150,1,0)</f>
        <v>#N/A</v>
      </c>
    </row>
    <row r="104" ht="14.25" customHeight="1">
      <c r="A104" s="50"/>
      <c r="B104" s="55">
        <v>103.0</v>
      </c>
      <c r="C104" s="122">
        <f t="shared" si="1"/>
        <v>-200.7542749</v>
      </c>
      <c r="D104" s="57" t="str">
        <f>VLOOKUP(A104,'Classement Surp'!$B$2:$B$149,1,0)</f>
        <v>#N/A</v>
      </c>
      <c r="E104" s="58" t="str">
        <f t="shared" si="2"/>
        <v>#N/A</v>
      </c>
      <c r="F104" s="57" t="str">
        <f>VLOOKUP(A104,'Classement Général'!$B$2:$B$150,1,0)</f>
        <v>#N/A</v>
      </c>
    </row>
    <row r="105" ht="14.25" customHeight="1">
      <c r="A105" s="50"/>
      <c r="B105" s="55">
        <v>104.0</v>
      </c>
      <c r="C105" s="122">
        <f t="shared" si="1"/>
        <v>-204.3570843</v>
      </c>
      <c r="D105" s="57" t="str">
        <f>VLOOKUP(A105,'Classement Surp'!$B$2:$B$149,1,0)</f>
        <v>#N/A</v>
      </c>
      <c r="E105" s="58" t="str">
        <f t="shared" si="2"/>
        <v>#N/A</v>
      </c>
      <c r="F105" s="57" t="str">
        <f>VLOOKUP(A105,'Classement Général'!$B$2:$B$150,1,0)</f>
        <v>#N/A</v>
      </c>
    </row>
    <row r="106" ht="14.25" customHeight="1">
      <c r="A106" s="50"/>
      <c r="B106" s="55">
        <v>105.0</v>
      </c>
      <c r="C106" s="122">
        <f t="shared" si="1"/>
        <v>-207.9461478</v>
      </c>
      <c r="D106" s="57" t="str">
        <f>VLOOKUP(A106,'Classement Surp'!$B$2:$B$149,1,0)</f>
        <v>#N/A</v>
      </c>
      <c r="E106" s="58" t="str">
        <f t="shared" si="2"/>
        <v>#N/A</v>
      </c>
      <c r="F106" s="57" t="str">
        <f>VLOOKUP(A106,'Classement Général'!$B$2:$B$150,1,0)</f>
        <v>#N/A</v>
      </c>
    </row>
    <row r="107" ht="14.25" customHeight="1">
      <c r="A107" s="50"/>
      <c r="B107" s="55">
        <v>106.0</v>
      </c>
      <c r="C107" s="122">
        <f t="shared" si="1"/>
        <v>-211.5216889</v>
      </c>
      <c r="D107" s="57" t="str">
        <f>VLOOKUP(A107,'Classement Surp'!$B$2:$B$149,1,0)</f>
        <v>#N/A</v>
      </c>
      <c r="E107" s="58" t="str">
        <f t="shared" si="2"/>
        <v>#N/A</v>
      </c>
      <c r="F107" s="57" t="str">
        <f>VLOOKUP(A107,'Classement Général'!$B$2:$B$150,1,0)</f>
        <v>#N/A</v>
      </c>
    </row>
    <row r="108" ht="14.25" customHeight="1">
      <c r="A108" s="50"/>
      <c r="B108" s="55">
        <v>107.0</v>
      </c>
      <c r="C108" s="122">
        <f t="shared" si="1"/>
        <v>-215.083925</v>
      </c>
      <c r="D108" s="57" t="str">
        <f>VLOOKUP(A108,'Classement Surp'!$B$2:$B$149,1,0)</f>
        <v>#N/A</v>
      </c>
      <c r="E108" s="58" t="str">
        <f t="shared" si="2"/>
        <v>#N/A</v>
      </c>
      <c r="F108" s="57" t="str">
        <f>VLOOKUP(A108,'Classement Général'!$B$2:$B$150,1,0)</f>
        <v>#N/A</v>
      </c>
    </row>
    <row r="109" ht="14.25" customHeight="1">
      <c r="A109" s="50"/>
      <c r="B109" s="55">
        <v>108.0</v>
      </c>
      <c r="C109" s="122">
        <f t="shared" si="1"/>
        <v>-218.633068</v>
      </c>
      <c r="D109" s="57" t="str">
        <f>VLOOKUP(A109,'Classement Surp'!$B$2:$B$149,1,0)</f>
        <v>#N/A</v>
      </c>
      <c r="E109" s="58" t="str">
        <f t="shared" si="2"/>
        <v>#N/A</v>
      </c>
      <c r="F109" s="57" t="str">
        <f>VLOOKUP(A109,'Classement Général'!$B$2:$B$150,1,0)</f>
        <v>#N/A</v>
      </c>
    </row>
    <row r="110" ht="14.25" customHeight="1">
      <c r="A110" s="50"/>
      <c r="B110" s="55">
        <v>109.0</v>
      </c>
      <c r="C110" s="122">
        <f t="shared" si="1"/>
        <v>-222.1693238</v>
      </c>
      <c r="D110" s="57" t="str">
        <f>VLOOKUP(A110,'Classement Surp'!$B$2:$B$149,1,0)</f>
        <v>#N/A</v>
      </c>
      <c r="E110" s="58" t="str">
        <f t="shared" si="2"/>
        <v>#N/A</v>
      </c>
      <c r="F110" s="57" t="str">
        <f>VLOOKUP(A110,'Classement Général'!$B$2:$B$150,1,0)</f>
        <v>#N/A</v>
      </c>
    </row>
    <row r="111" ht="14.25" customHeight="1">
      <c r="A111" s="50"/>
      <c r="B111" s="55">
        <v>110.0</v>
      </c>
      <c r="C111" s="122">
        <f t="shared" si="1"/>
        <v>-225.6928932</v>
      </c>
      <c r="D111" s="57" t="str">
        <f>VLOOKUP(A111,'Classement Surp'!$B$2:$B$149,1,0)</f>
        <v>#N/A</v>
      </c>
      <c r="E111" s="58" t="str">
        <f t="shared" si="2"/>
        <v>#N/A</v>
      </c>
      <c r="F111" s="57" t="str">
        <f>VLOOKUP(A111,'Classement Général'!$B$2:$B$150,1,0)</f>
        <v>#N/A</v>
      </c>
    </row>
    <row r="112" ht="14.25" customHeight="1">
      <c r="A112" s="50"/>
      <c r="B112" s="55">
        <v>111.0</v>
      </c>
      <c r="C112" s="122">
        <f t="shared" si="1"/>
        <v>-229.2039718</v>
      </c>
      <c r="D112" s="57" t="str">
        <f>VLOOKUP(A112,'Classement Surp'!$B$2:$B$149,1,0)</f>
        <v>#N/A</v>
      </c>
      <c r="E112" s="58" t="str">
        <f t="shared" si="2"/>
        <v>#N/A</v>
      </c>
      <c r="F112" s="57" t="str">
        <f>VLOOKUP(A112,'Classement Général'!$B$2:$B$150,1,0)</f>
        <v>#N/A</v>
      </c>
    </row>
    <row r="113" ht="14.25" customHeight="1">
      <c r="A113" s="50"/>
      <c r="B113" s="55">
        <v>112.0</v>
      </c>
      <c r="C113" s="122">
        <f t="shared" si="1"/>
        <v>-232.7027502</v>
      </c>
      <c r="D113" s="57" t="str">
        <f>VLOOKUP(A113,'Classement Surp'!$B$2:$B$149,1,0)</f>
        <v>#N/A</v>
      </c>
      <c r="E113" s="58" t="str">
        <f t="shared" si="2"/>
        <v>#N/A</v>
      </c>
      <c r="F113" s="57" t="str">
        <f>VLOOKUP(A113,'Classement Général'!$B$2:$B$150,1,0)</f>
        <v>#N/A</v>
      </c>
    </row>
    <row r="114" ht="14.25" customHeight="1">
      <c r="A114" s="50"/>
      <c r="B114" s="55">
        <v>113.0</v>
      </c>
      <c r="C114" s="122">
        <f t="shared" si="1"/>
        <v>-236.1894141</v>
      </c>
      <c r="D114" s="57" t="str">
        <f>VLOOKUP(A114,'Classement Surp'!$B$2:$B$149,1,0)</f>
        <v>#N/A</v>
      </c>
      <c r="E114" s="58" t="str">
        <f t="shared" si="2"/>
        <v>#N/A</v>
      </c>
      <c r="F114" s="57" t="str">
        <f>VLOOKUP(A114,'Classement Général'!$B$2:$B$150,1,0)</f>
        <v>#N/A</v>
      </c>
    </row>
    <row r="115" ht="14.25" customHeight="1">
      <c r="A115" s="50"/>
      <c r="B115" s="55">
        <v>114.0</v>
      </c>
      <c r="C115" s="122">
        <f t="shared" si="1"/>
        <v>-239.6641447</v>
      </c>
      <c r="D115" s="57" t="str">
        <f>VLOOKUP(A115,'Classement Surp'!$B$2:$B$149,1,0)</f>
        <v>#N/A</v>
      </c>
      <c r="E115" s="58" t="str">
        <f t="shared" si="2"/>
        <v>#N/A</v>
      </c>
      <c r="F115" s="57" t="str">
        <f>VLOOKUP(A115,'Classement Général'!$B$2:$B$150,1,0)</f>
        <v>#N/A</v>
      </c>
    </row>
    <row r="116" ht="14.25" customHeight="1">
      <c r="A116" s="50"/>
      <c r="B116" s="55">
        <v>115.0</v>
      </c>
      <c r="C116" s="122">
        <f t="shared" si="1"/>
        <v>-243.1271186</v>
      </c>
      <c r="D116" s="57" t="str">
        <f>VLOOKUP(A116,'Classement Surp'!$B$2:$B$149,1,0)</f>
        <v>#N/A</v>
      </c>
      <c r="E116" s="58" t="str">
        <f t="shared" si="2"/>
        <v>#N/A</v>
      </c>
      <c r="F116" s="57" t="str">
        <f>VLOOKUP(A116,'Classement Général'!$B$2:$B$150,1,0)</f>
        <v>#N/A</v>
      </c>
    </row>
    <row r="117" ht="14.25" customHeight="1">
      <c r="A117" s="50"/>
      <c r="B117" s="55">
        <v>116.0</v>
      </c>
      <c r="C117" s="122">
        <f t="shared" si="1"/>
        <v>-246.5785079</v>
      </c>
      <c r="D117" s="57" t="str">
        <f>VLOOKUP(A117,'Classement Surp'!$B$2:$B$149,1,0)</f>
        <v>#N/A</v>
      </c>
      <c r="E117" s="58" t="str">
        <f t="shared" si="2"/>
        <v>#N/A</v>
      </c>
      <c r="F117" s="57" t="str">
        <f>VLOOKUP(A117,'Classement Général'!$B$2:$B$150,1,0)</f>
        <v>#N/A</v>
      </c>
    </row>
    <row r="118" ht="14.25" customHeight="1">
      <c r="A118" s="50"/>
      <c r="B118" s="55">
        <v>117.0</v>
      </c>
      <c r="C118" s="122">
        <f t="shared" si="1"/>
        <v>-250.0184809</v>
      </c>
      <c r="D118" s="57" t="str">
        <f>VLOOKUP(A118,'Classement Surp'!$B$2:$B$149,1,0)</f>
        <v>#N/A</v>
      </c>
      <c r="E118" s="58" t="str">
        <f t="shared" si="2"/>
        <v>#N/A</v>
      </c>
      <c r="F118" s="57" t="str">
        <f>VLOOKUP(A118,'Classement Général'!$B$2:$B$150,1,0)</f>
        <v>#N/A</v>
      </c>
    </row>
    <row r="119" ht="14.25" customHeight="1">
      <c r="A119" s="50"/>
      <c r="B119" s="55">
        <v>118.0</v>
      </c>
      <c r="C119" s="122">
        <f t="shared" si="1"/>
        <v>-253.4472015</v>
      </c>
      <c r="D119" s="57" t="str">
        <f>VLOOKUP(A119,'Classement Surp'!$B$2:$B$149,1,0)</f>
        <v>#N/A</v>
      </c>
      <c r="E119" s="58" t="str">
        <f t="shared" si="2"/>
        <v>#N/A</v>
      </c>
      <c r="F119" s="57" t="str">
        <f>VLOOKUP(A119,'Classement Général'!$B$2:$B$150,1,0)</f>
        <v>#N/A</v>
      </c>
    </row>
    <row r="120" ht="14.25" customHeight="1">
      <c r="A120" s="50"/>
      <c r="B120" s="55">
        <v>119.0</v>
      </c>
      <c r="C120" s="122">
        <f t="shared" si="1"/>
        <v>-256.8648299</v>
      </c>
      <c r="D120" s="57" t="str">
        <f>VLOOKUP(A120,'Classement Surp'!$B$2:$B$149,1,0)</f>
        <v>#N/A</v>
      </c>
      <c r="E120" s="58" t="str">
        <f t="shared" si="2"/>
        <v>#N/A</v>
      </c>
      <c r="F120" s="57" t="str">
        <f>VLOOKUP(A120,'Classement Général'!$B$2:$B$150,1,0)</f>
        <v>#N/A</v>
      </c>
    </row>
    <row r="121" ht="14.25" customHeight="1">
      <c r="A121" s="50"/>
      <c r="B121" s="55">
        <v>120.0</v>
      </c>
      <c r="C121" s="122">
        <f t="shared" si="1"/>
        <v>-260.2715222</v>
      </c>
      <c r="D121" s="57" t="str">
        <f>VLOOKUP(A121,'Classement Surp'!$B$2:$B$149,1,0)</f>
        <v>#N/A</v>
      </c>
      <c r="E121" s="58" t="str">
        <f t="shared" si="2"/>
        <v>#N/A</v>
      </c>
      <c r="F121" s="57" t="str">
        <f>VLOOKUP(A121,'Classement Général'!$B$2:$B$150,1,0)</f>
        <v>#N/A</v>
      </c>
    </row>
    <row r="122" ht="14.25" customHeight="1">
      <c r="A122" s="50"/>
      <c r="B122" s="55">
        <v>121.0</v>
      </c>
      <c r="C122" s="122">
        <f t="shared" si="1"/>
        <v>-263.6674313</v>
      </c>
      <c r="D122" s="57" t="str">
        <f>VLOOKUP(A122,'Classement Surp'!$B$2:$B$149,1,0)</f>
        <v>#N/A</v>
      </c>
      <c r="E122" s="58" t="str">
        <f t="shared" si="2"/>
        <v>#N/A</v>
      </c>
      <c r="F122" s="57" t="str">
        <f>VLOOKUP(A122,'Classement Général'!$B$2:$B$150,1,0)</f>
        <v>#N/A</v>
      </c>
    </row>
    <row r="123" ht="14.25" customHeight="1">
      <c r="A123" s="50"/>
      <c r="B123" s="55">
        <v>122.0</v>
      </c>
      <c r="C123" s="122">
        <f t="shared" si="1"/>
        <v>-267.0527061</v>
      </c>
      <c r="D123" s="57" t="str">
        <f>VLOOKUP(A123,'Classement Surp'!$B$2:$B$149,1,0)</f>
        <v>#N/A</v>
      </c>
      <c r="E123" s="58" t="str">
        <f t="shared" si="2"/>
        <v>#N/A</v>
      </c>
      <c r="F123" s="57" t="str">
        <f>VLOOKUP(A123,'Classement Général'!$B$2:$B$150,1,0)</f>
        <v>#N/A</v>
      </c>
    </row>
    <row r="124" ht="14.25" customHeight="1">
      <c r="A124" s="50"/>
      <c r="B124" s="55">
        <v>123.0</v>
      </c>
      <c r="C124" s="122">
        <f t="shared" si="1"/>
        <v>-270.4274923</v>
      </c>
      <c r="D124" s="57" t="str">
        <f>VLOOKUP(A124,'Classement Surp'!$B$2:$B$149,1,0)</f>
        <v>#N/A</v>
      </c>
      <c r="E124" s="58" t="str">
        <f t="shared" si="2"/>
        <v>#N/A</v>
      </c>
      <c r="F124" s="57" t="str">
        <f>VLOOKUP(A124,'Classement Général'!$B$2:$B$150,1,0)</f>
        <v>#N/A</v>
      </c>
    </row>
    <row r="125" ht="14.25" customHeight="1">
      <c r="A125" s="50"/>
      <c r="B125" s="55">
        <v>124.0</v>
      </c>
      <c r="C125" s="122">
        <f t="shared" si="1"/>
        <v>-273.7919323</v>
      </c>
      <c r="D125" s="57" t="str">
        <f>VLOOKUP(A125,'Classement Surp'!$B$2:$B$149,1,0)</f>
        <v>#N/A</v>
      </c>
      <c r="E125" s="58" t="str">
        <f t="shared" si="2"/>
        <v>#N/A</v>
      </c>
      <c r="F125" s="57" t="str">
        <f>VLOOKUP(A125,'Classement Général'!$B$2:$B$150,1,0)</f>
        <v>#N/A</v>
      </c>
    </row>
    <row r="126" ht="14.25" customHeight="1">
      <c r="A126" s="50"/>
      <c r="B126" s="55">
        <v>125.0</v>
      </c>
      <c r="C126" s="122">
        <f t="shared" si="1"/>
        <v>-277.1461651</v>
      </c>
      <c r="D126" s="57" t="str">
        <f>VLOOKUP(A126,'Classement Surp'!$B$2:$B$149,1,0)</f>
        <v>#N/A</v>
      </c>
      <c r="E126" s="58" t="str">
        <f t="shared" si="2"/>
        <v>#N/A</v>
      </c>
      <c r="F126" s="57" t="str">
        <f>VLOOKUP(A126,'Classement Général'!$B$2:$B$150,1,0)</f>
        <v>#N/A</v>
      </c>
    </row>
    <row r="127" ht="14.25" customHeight="1">
      <c r="A127" s="50"/>
      <c r="B127" s="55">
        <v>126.0</v>
      </c>
      <c r="C127" s="122">
        <f t="shared" si="1"/>
        <v>-280.4903267</v>
      </c>
      <c r="D127" s="57" t="str">
        <f>VLOOKUP(A127,'Classement Surp'!$B$2:$B$149,1,0)</f>
        <v>#N/A</v>
      </c>
      <c r="E127" s="58" t="str">
        <f t="shared" si="2"/>
        <v>#N/A</v>
      </c>
      <c r="F127" s="57" t="str">
        <f>VLOOKUP(A127,'Classement Général'!$B$2:$B$150,1,0)</f>
        <v>#N/A</v>
      </c>
    </row>
    <row r="128" ht="14.25" customHeight="1">
      <c r="A128" s="50"/>
      <c r="B128" s="55">
        <v>127.0</v>
      </c>
      <c r="C128" s="122">
        <f t="shared" si="1"/>
        <v>-283.82455</v>
      </c>
      <c r="D128" s="57" t="str">
        <f>VLOOKUP(A128,'Classement Surp'!$B$2:$B$149,1,0)</f>
        <v>#N/A</v>
      </c>
      <c r="E128" s="58" t="str">
        <f t="shared" si="2"/>
        <v>#N/A</v>
      </c>
      <c r="F128" s="57" t="str">
        <f>VLOOKUP(A128,'Classement Général'!$B$2:$B$150,1,0)</f>
        <v>#N/A</v>
      </c>
    </row>
    <row r="129" ht="14.25" customHeight="1">
      <c r="A129" s="50"/>
      <c r="B129" s="55">
        <v>128.0</v>
      </c>
      <c r="C129" s="122">
        <f t="shared" si="1"/>
        <v>-287.1489651</v>
      </c>
      <c r="D129" s="57" t="str">
        <f>VLOOKUP(A129,'Classement Surp'!$B$2:$B$149,1,0)</f>
        <v>#N/A</v>
      </c>
      <c r="E129" s="58" t="str">
        <f t="shared" si="2"/>
        <v>#N/A</v>
      </c>
      <c r="F129" s="57" t="str">
        <f>VLOOKUP(A129,'Classement Général'!$B$2:$B$150,1,0)</f>
        <v>#N/A</v>
      </c>
    </row>
    <row r="130" ht="14.25" customHeight="1">
      <c r="A130" s="50"/>
      <c r="B130" s="55">
        <v>129.0</v>
      </c>
      <c r="C130" s="122">
        <f t="shared" si="1"/>
        <v>-290.4636991</v>
      </c>
      <c r="D130" s="57" t="str">
        <f>VLOOKUP(A130,'Classement Surp'!$B$2:$B$149,1,0)</f>
        <v>#N/A</v>
      </c>
      <c r="E130" s="58" t="str">
        <f t="shared" si="2"/>
        <v>#N/A</v>
      </c>
      <c r="F130" s="57" t="str">
        <f>VLOOKUP(A130,'Classement Général'!$B$2:$B$150,1,0)</f>
        <v>#N/A</v>
      </c>
    </row>
    <row r="131" ht="14.25" customHeight="1">
      <c r="A131" s="50"/>
      <c r="B131" s="55">
        <v>130.0</v>
      </c>
      <c r="C131" s="122">
        <f t="shared" si="1"/>
        <v>-293.7688765</v>
      </c>
      <c r="D131" s="57" t="str">
        <f>VLOOKUP(A131,'Classement Surp'!$B$2:$B$149,1,0)</f>
        <v>#N/A</v>
      </c>
      <c r="E131" s="58" t="str">
        <f t="shared" si="2"/>
        <v>#N/A</v>
      </c>
      <c r="F131" s="57" t="str">
        <f>VLOOKUP(A131,'Classement Général'!$B$2:$B$150,1,0)</f>
        <v>#N/A</v>
      </c>
    </row>
    <row r="132" ht="14.25" customHeight="1">
      <c r="A132" s="50"/>
      <c r="B132" s="55">
        <v>131.0</v>
      </c>
      <c r="C132" s="122">
        <f t="shared" si="1"/>
        <v>-297.0646189</v>
      </c>
      <c r="D132" s="57" t="str">
        <f>VLOOKUP(A132,'Classement Surp'!$B$2:$B$149,1,0)</f>
        <v>#N/A</v>
      </c>
      <c r="E132" s="58" t="str">
        <f t="shared" si="2"/>
        <v>#N/A</v>
      </c>
      <c r="F132" s="57" t="str">
        <f>VLOOKUP(A132,'Classement Général'!$B$2:$B$150,1,0)</f>
        <v>#N/A</v>
      </c>
    </row>
    <row r="133" ht="14.25" customHeight="1">
      <c r="A133" s="50"/>
      <c r="B133" s="55">
        <v>132.0</v>
      </c>
      <c r="C133" s="122">
        <f t="shared" si="1"/>
        <v>-300.3510455</v>
      </c>
      <c r="D133" s="57" t="str">
        <f>VLOOKUP(A133,'Classement Surp'!$B$2:$B$149,1,0)</f>
        <v>#N/A</v>
      </c>
      <c r="E133" s="58" t="str">
        <f t="shared" si="2"/>
        <v>#N/A</v>
      </c>
      <c r="F133" s="57" t="str">
        <f>VLOOKUP(A133,'Classement Général'!$B$2:$B$150,1,0)</f>
        <v>#N/A</v>
      </c>
    </row>
    <row r="134" ht="14.25" customHeight="1">
      <c r="A134" s="50"/>
      <c r="B134" s="55">
        <v>133.0</v>
      </c>
      <c r="C134" s="122">
        <f t="shared" si="1"/>
        <v>-303.6282728</v>
      </c>
      <c r="D134" s="57" t="str">
        <f>VLOOKUP(A134,'Classement Surp'!$B$2:$B$149,1,0)</f>
        <v>#N/A</v>
      </c>
      <c r="E134" s="58" t="str">
        <f t="shared" si="2"/>
        <v>#N/A</v>
      </c>
      <c r="F134" s="57" t="str">
        <f>VLOOKUP(A134,'Classement Général'!$B$2:$B$150,1,0)</f>
        <v>#N/A</v>
      </c>
    </row>
    <row r="135" ht="14.25" customHeight="1">
      <c r="A135" s="50"/>
      <c r="B135" s="55">
        <v>134.0</v>
      </c>
      <c r="C135" s="122">
        <f t="shared" si="1"/>
        <v>-306.8964152</v>
      </c>
      <c r="D135" s="57" t="str">
        <f>VLOOKUP(A135,'Classement Surp'!$B$2:$B$149,1,0)</f>
        <v>#N/A</v>
      </c>
      <c r="E135" s="58" t="str">
        <f t="shared" si="2"/>
        <v>#N/A</v>
      </c>
      <c r="F135" s="57" t="str">
        <f>VLOOKUP(A135,'Classement Général'!$B$2:$B$150,1,0)</f>
        <v>#N/A</v>
      </c>
    </row>
    <row r="136" ht="14.25" customHeight="1">
      <c r="A136" s="50"/>
      <c r="B136" s="55">
        <v>135.0</v>
      </c>
      <c r="C136" s="122">
        <f t="shared" si="1"/>
        <v>-310.1555842</v>
      </c>
      <c r="D136" s="57" t="str">
        <f>VLOOKUP(A136,'Classement Surp'!$B$2:$B$149,1,0)</f>
        <v>#N/A</v>
      </c>
      <c r="E136" s="58" t="str">
        <f t="shared" si="2"/>
        <v>#N/A</v>
      </c>
      <c r="F136" s="57" t="str">
        <f>VLOOKUP(A136,'Classement Général'!$B$2:$B$150,1,0)</f>
        <v>#N/A</v>
      </c>
    </row>
    <row r="137" ht="14.25" customHeight="1">
      <c r="A137" s="50"/>
      <c r="B137" s="55">
        <v>136.0</v>
      </c>
      <c r="C137" s="122">
        <f t="shared" si="1"/>
        <v>-313.4058895</v>
      </c>
      <c r="D137" s="57" t="str">
        <f>VLOOKUP(A137,'Classement Surp'!$B$2:$B$149,1,0)</f>
        <v>#N/A</v>
      </c>
      <c r="E137" s="58" t="str">
        <f t="shared" si="2"/>
        <v>#N/A</v>
      </c>
      <c r="F137" s="57" t="str">
        <f>VLOOKUP(A137,'Classement Général'!$B$2:$B$150,1,0)</f>
        <v>#N/A</v>
      </c>
    </row>
    <row r="138" ht="14.25" customHeight="1">
      <c r="A138" s="50"/>
      <c r="B138" s="55">
        <v>137.0</v>
      </c>
      <c r="C138" s="122">
        <f t="shared" si="1"/>
        <v>-316.6474381</v>
      </c>
      <c r="D138" s="57" t="str">
        <f>VLOOKUP(A138,'Classement Surp'!$B$2:$B$149,1,0)</f>
        <v>#N/A</v>
      </c>
      <c r="E138" s="58" t="str">
        <f t="shared" si="2"/>
        <v>#N/A</v>
      </c>
      <c r="F138" s="57" t="str">
        <f>VLOOKUP(A138,'Classement Général'!$B$2:$B$150,1,0)</f>
        <v>#N/A</v>
      </c>
    </row>
    <row r="139" ht="14.25" customHeight="1">
      <c r="A139" s="50"/>
      <c r="B139" s="55">
        <v>138.0</v>
      </c>
      <c r="C139" s="122">
        <f t="shared" si="1"/>
        <v>-319.8803353</v>
      </c>
      <c r="D139" s="57" t="str">
        <f>VLOOKUP(A139,'Classement Surp'!$B$2:$B$149,1,0)</f>
        <v>#N/A</v>
      </c>
      <c r="E139" s="58" t="str">
        <f t="shared" si="2"/>
        <v>#N/A</v>
      </c>
      <c r="F139" s="57" t="str">
        <f>VLOOKUP(A139,'Classement Général'!$B$2:$B$150,1,0)</f>
        <v>#N/A</v>
      </c>
    </row>
    <row r="140" ht="14.25" customHeight="1">
      <c r="A140" s="50"/>
      <c r="B140" s="55">
        <v>139.0</v>
      </c>
      <c r="C140" s="122">
        <f t="shared" si="1"/>
        <v>-323.1046838</v>
      </c>
      <c r="D140" s="57" t="str">
        <f>VLOOKUP(A140,'Classement Surp'!$B$2:$B$149,1,0)</f>
        <v>#N/A</v>
      </c>
      <c r="E140" s="58" t="str">
        <f t="shared" si="2"/>
        <v>#N/A</v>
      </c>
      <c r="F140" s="57" t="str">
        <f>VLOOKUP(A140,'Classement Général'!$B$2:$B$150,1,0)</f>
        <v>#N/A</v>
      </c>
    </row>
    <row r="141" ht="14.25" customHeight="1">
      <c r="A141" s="50"/>
      <c r="B141" s="55">
        <v>140.0</v>
      </c>
      <c r="C141" s="122">
        <f t="shared" si="1"/>
        <v>-326.3205847</v>
      </c>
      <c r="D141" s="57" t="str">
        <f>VLOOKUP(A141,'Classement Surp'!$B$2:$B$149,1,0)</f>
        <v>#N/A</v>
      </c>
      <c r="E141" s="58" t="str">
        <f t="shared" si="2"/>
        <v>#N/A</v>
      </c>
      <c r="F141" s="57" t="str">
        <f>VLOOKUP(A141,'Classement Général'!$B$2:$B$150,1,0)</f>
        <v>#N/A</v>
      </c>
    </row>
    <row r="142" ht="14.25" customHeight="1">
      <c r="A142" s="50"/>
      <c r="B142" s="55">
        <v>141.0</v>
      </c>
      <c r="C142" s="122">
        <f t="shared" si="1"/>
        <v>-329.5281366</v>
      </c>
      <c r="D142" s="57" t="str">
        <f>VLOOKUP(A142,'Classement Surp'!$B$2:$B$149,1,0)</f>
        <v>#N/A</v>
      </c>
      <c r="E142" s="58" t="str">
        <f t="shared" si="2"/>
        <v>#N/A</v>
      </c>
      <c r="F142" s="57" t="str">
        <f>VLOOKUP(A142,'Classement Général'!$B$2:$B$150,1,0)</f>
        <v>#N/A</v>
      </c>
    </row>
    <row r="143" ht="14.25" customHeight="1">
      <c r="A143" s="50"/>
      <c r="B143" s="55">
        <v>142.0</v>
      </c>
      <c r="C143" s="122">
        <f t="shared" si="1"/>
        <v>-332.7274366</v>
      </c>
      <c r="D143" s="57" t="str">
        <f>VLOOKUP(A143,'Classement Surp'!$B$2:$B$149,1,0)</f>
        <v>#N/A</v>
      </c>
      <c r="E143" s="58" t="str">
        <f t="shared" si="2"/>
        <v>#N/A</v>
      </c>
      <c r="F143" s="57" t="str">
        <f>VLOOKUP(A143,'Classement Général'!$B$2:$B$150,1,0)</f>
        <v>#N/A</v>
      </c>
    </row>
    <row r="144" ht="14.25" customHeight="1">
      <c r="A144" s="50"/>
      <c r="B144" s="55">
        <v>143.0</v>
      </c>
      <c r="C144" s="122">
        <f t="shared" si="1"/>
        <v>-335.9185797</v>
      </c>
      <c r="D144" s="57" t="str">
        <f>VLOOKUP(A144,'Classement Surp'!$B$2:$B$149,1,0)</f>
        <v>#N/A</v>
      </c>
      <c r="E144" s="58" t="str">
        <f t="shared" si="2"/>
        <v>#N/A</v>
      </c>
      <c r="F144" s="57" t="str">
        <f>VLOOKUP(A144,'Classement Général'!$B$2:$B$150,1,0)</f>
        <v>#N/A</v>
      </c>
    </row>
    <row r="145" ht="14.25" customHeight="1">
      <c r="A145" s="50"/>
      <c r="B145" s="55">
        <v>144.0</v>
      </c>
      <c r="C145" s="122">
        <f t="shared" si="1"/>
        <v>-339.101659</v>
      </c>
      <c r="D145" s="57" t="str">
        <f>VLOOKUP(A145,'Classement Surp'!$B$2:$B$149,1,0)</f>
        <v>#N/A</v>
      </c>
      <c r="E145" s="58" t="str">
        <f t="shared" si="2"/>
        <v>#N/A</v>
      </c>
      <c r="F145" s="57" t="str">
        <f>VLOOKUP(A145,'Classement Général'!$B$2:$B$150,1,0)</f>
        <v>#N/A</v>
      </c>
    </row>
    <row r="146" ht="14.25" customHeight="1">
      <c r="A146" s="50"/>
      <c r="B146" s="55">
        <v>145.0</v>
      </c>
      <c r="C146" s="122">
        <f t="shared" si="1"/>
        <v>-342.276766</v>
      </c>
      <c r="D146" s="57" t="str">
        <f>VLOOKUP(A146,'Classement Surp'!$B$2:$B$149,1,0)</f>
        <v>#N/A</v>
      </c>
      <c r="E146" s="58" t="str">
        <f t="shared" si="2"/>
        <v>#N/A</v>
      </c>
      <c r="F146" s="57" t="str">
        <f>VLOOKUP(A146,'Classement Général'!$B$2:$B$150,1,0)</f>
        <v>#N/A</v>
      </c>
    </row>
    <row r="147" ht="14.25" customHeight="1">
      <c r="A147" s="50"/>
      <c r="B147" s="55">
        <v>146.0</v>
      </c>
      <c r="C147" s="122">
        <f t="shared" si="1"/>
        <v>-345.4439902</v>
      </c>
      <c r="D147" s="57" t="str">
        <f>VLOOKUP(A147,'Classement Surp'!$B$2:$B$149,1,0)</f>
        <v>#N/A</v>
      </c>
      <c r="E147" s="58" t="str">
        <f t="shared" si="2"/>
        <v>#N/A</v>
      </c>
      <c r="F147" s="57" t="str">
        <f>VLOOKUP(A147,'Classement Général'!$B$2:$B$150,1,0)</f>
        <v>#N/A</v>
      </c>
    </row>
    <row r="148" ht="14.25" customHeight="1">
      <c r="A148" s="50"/>
      <c r="B148" s="55">
        <v>147.0</v>
      </c>
      <c r="C148" s="122">
        <f t="shared" si="1"/>
        <v>-348.6034196</v>
      </c>
      <c r="D148" s="57" t="str">
        <f>VLOOKUP(A148,'Classement Surp'!$B$2:$B$149,1,0)</f>
        <v>#N/A</v>
      </c>
      <c r="E148" s="58" t="str">
        <f t="shared" si="2"/>
        <v>#N/A</v>
      </c>
      <c r="F148" s="57" t="str">
        <f>VLOOKUP(A148,'Classement Général'!$B$2:$B$150,1,0)</f>
        <v>#N/A</v>
      </c>
    </row>
    <row r="149" ht="14.25" customHeight="1">
      <c r="A149" s="50"/>
      <c r="B149" s="55">
        <v>148.0</v>
      </c>
      <c r="C149" s="122">
        <f t="shared" si="1"/>
        <v>-351.7551405</v>
      </c>
      <c r="D149" s="57" t="str">
        <f>VLOOKUP(A149,'Classement Surp'!$B$2:$B$149,1,0)</f>
        <v>#N/A</v>
      </c>
      <c r="E149" s="58" t="str">
        <f t="shared" si="2"/>
        <v>#N/A</v>
      </c>
      <c r="F149" s="57" t="str">
        <f>VLOOKUP(A149,'Classement Général'!$B$2:$B$150,1,0)</f>
        <v>#N/A</v>
      </c>
    </row>
    <row r="150" ht="14.25" customHeight="1">
      <c r="A150" s="50"/>
      <c r="B150" s="55">
        <v>149.0</v>
      </c>
      <c r="C150" s="122">
        <f t="shared" si="1"/>
        <v>-354.8992375</v>
      </c>
      <c r="D150" s="57" t="str">
        <f>VLOOKUP(A150,'Classement Surp'!$B$2:$B$149,1,0)</f>
        <v>#N/A</v>
      </c>
      <c r="E150" s="58" t="str">
        <f t="shared" si="2"/>
        <v>#N/A</v>
      </c>
      <c r="F150" s="57" t="str">
        <f>VLOOKUP(A150,'Classement Général'!$B$2:$B$150,1,0)</f>
        <v>#N/A</v>
      </c>
    </row>
    <row r="151" ht="14.25" customHeight="1">
      <c r="A151" s="50"/>
      <c r="B151" s="55">
        <v>150.0</v>
      </c>
      <c r="C151" s="122">
        <f t="shared" si="1"/>
        <v>-358.0357938</v>
      </c>
      <c r="D151" s="57" t="str">
        <f>VLOOKUP(A151,'Classement Surp'!$B$2:$B$149,1,0)</f>
        <v>#N/A</v>
      </c>
      <c r="E151" s="58" t="str">
        <f t="shared" si="2"/>
        <v>#N/A</v>
      </c>
      <c r="F151" s="57" t="str">
        <f>VLOOKUP(A151,'Classement Général'!$B$2:$B$150,1,0)</f>
        <v>#N/A</v>
      </c>
    </row>
    <row r="152" ht="14.25" customHeight="1">
      <c r="A152" s="50"/>
      <c r="B152" s="55">
        <v>151.0</v>
      </c>
      <c r="C152" s="122">
        <f t="shared" si="1"/>
        <v>-361.1648908</v>
      </c>
      <c r="D152" s="57" t="str">
        <f>VLOOKUP(A152,'Classement Surp'!$B$2:$B$149,1,0)</f>
        <v>#N/A</v>
      </c>
      <c r="E152" s="58" t="str">
        <f t="shared" si="2"/>
        <v>#N/A</v>
      </c>
      <c r="F152" s="57" t="str">
        <f>VLOOKUP(A152,'Classement Général'!$B$2:$B$150,1,0)</f>
        <v>#N/A</v>
      </c>
    </row>
    <row r="153" ht="14.25" customHeight="1">
      <c r="A153" s="50"/>
      <c r="B153" s="55">
        <v>152.0</v>
      </c>
      <c r="C153" s="122">
        <f t="shared" si="1"/>
        <v>-364.2866088</v>
      </c>
      <c r="D153" s="57" t="str">
        <f>VLOOKUP(A153,'Classement Surp'!$B$2:$B$149,1,0)</f>
        <v>#N/A</v>
      </c>
      <c r="E153" s="58" t="str">
        <f t="shared" si="2"/>
        <v>#N/A</v>
      </c>
      <c r="F153" s="57" t="str">
        <f>VLOOKUP(A153,'Classement Général'!$B$2:$B$150,1,0)</f>
        <v>#N/A</v>
      </c>
    </row>
    <row r="154" ht="14.25" customHeight="1">
      <c r="A154" s="50"/>
      <c r="B154" s="55">
        <v>153.0</v>
      </c>
      <c r="C154" s="122">
        <f t="shared" si="1"/>
        <v>-367.4010262</v>
      </c>
      <c r="D154" s="57" t="str">
        <f>VLOOKUP(A154,'Classement Surp'!$B$2:$B$149,1,0)</f>
        <v>#N/A</v>
      </c>
      <c r="E154" s="58" t="str">
        <f t="shared" si="2"/>
        <v>#N/A</v>
      </c>
      <c r="F154" s="57" t="str">
        <f>VLOOKUP(A154,'Classement Général'!$B$2:$B$150,1,0)</f>
        <v>#N/A</v>
      </c>
    </row>
    <row r="155" ht="14.25" customHeight="1">
      <c r="A155" s="50"/>
      <c r="B155" s="55">
        <v>154.0</v>
      </c>
      <c r="C155" s="122">
        <f t="shared" si="1"/>
        <v>-370.5082203</v>
      </c>
      <c r="D155" s="57" t="str">
        <f>VLOOKUP(A155,'Classement Surp'!$B$2:$B$149,1,0)</f>
        <v>#N/A</v>
      </c>
      <c r="E155" s="58" t="str">
        <f t="shared" si="2"/>
        <v>#N/A</v>
      </c>
      <c r="F155" s="57" t="str">
        <f>VLOOKUP(A155,'Classement Général'!$B$2:$B$150,1,0)</f>
        <v>#N/A</v>
      </c>
    </row>
    <row r="156" ht="14.25" customHeight="1">
      <c r="A156" s="50"/>
      <c r="B156" s="55">
        <v>155.0</v>
      </c>
      <c r="C156" s="122">
        <f t="shared" si="1"/>
        <v>-373.6082669</v>
      </c>
      <c r="D156" s="57" t="str">
        <f>VLOOKUP(A156,'Classement Surp'!$B$2:$B$149,1,0)</f>
        <v>#N/A</v>
      </c>
      <c r="E156" s="58" t="str">
        <f t="shared" si="2"/>
        <v>#N/A</v>
      </c>
      <c r="F156" s="57" t="str">
        <f>VLOOKUP(A156,'Classement Général'!$B$2:$B$150,1,0)</f>
        <v>#N/A</v>
      </c>
    </row>
    <row r="157" ht="14.25" customHeight="1">
      <c r="A157" s="50"/>
      <c r="B157" s="55">
        <v>156.0</v>
      </c>
      <c r="C157" s="122">
        <f t="shared" si="1"/>
        <v>-376.7012404</v>
      </c>
      <c r="D157" s="57" t="str">
        <f>VLOOKUP(A157,'Classement Surp'!$B$2:$B$149,1,0)</f>
        <v>#N/A</v>
      </c>
      <c r="E157" s="58" t="str">
        <f t="shared" si="2"/>
        <v>#N/A</v>
      </c>
      <c r="F157" s="57" t="str">
        <f>VLOOKUP(A157,'Classement Général'!$B$2:$B$150,1,0)</f>
        <v>#N/A</v>
      </c>
    </row>
    <row r="158" ht="14.25" customHeight="1">
      <c r="A158" s="50"/>
      <c r="B158" s="55">
        <v>157.0</v>
      </c>
      <c r="C158" s="122">
        <f t="shared" si="1"/>
        <v>-379.7872141</v>
      </c>
      <c r="D158" s="57" t="str">
        <f>VLOOKUP(A158,'Classement Surp'!$B$2:$B$149,1,0)</f>
        <v>#N/A</v>
      </c>
      <c r="E158" s="58" t="str">
        <f t="shared" si="2"/>
        <v>#N/A</v>
      </c>
      <c r="F158" s="57" t="str">
        <f>VLOOKUP(A158,'Classement Général'!$B$2:$B$150,1,0)</f>
        <v>#N/A</v>
      </c>
    </row>
    <row r="159" ht="14.25" customHeight="1">
      <c r="A159" s="50"/>
      <c r="B159" s="55">
        <v>158.0</v>
      </c>
      <c r="C159" s="122">
        <f t="shared" si="1"/>
        <v>-382.8662598</v>
      </c>
      <c r="D159" s="57" t="str">
        <f>VLOOKUP(A159,'Classement Surp'!$B$2:$B$149,1,0)</f>
        <v>#N/A</v>
      </c>
      <c r="E159" s="58" t="str">
        <f t="shared" si="2"/>
        <v>#N/A</v>
      </c>
      <c r="F159" s="57" t="str">
        <f>VLOOKUP(A159,'Classement Général'!$B$2:$B$150,1,0)</f>
        <v>#N/A</v>
      </c>
    </row>
    <row r="160" ht="14.25" customHeight="1">
      <c r="A160" s="50"/>
      <c r="B160" s="55">
        <v>159.0</v>
      </c>
      <c r="C160" s="122">
        <f t="shared" si="1"/>
        <v>-385.938448</v>
      </c>
      <c r="D160" s="57" t="str">
        <f>VLOOKUP(A160,'Classement Surp'!$B$2:$B$149,1,0)</f>
        <v>#N/A</v>
      </c>
      <c r="E160" s="58" t="str">
        <f t="shared" si="2"/>
        <v>#N/A</v>
      </c>
      <c r="F160" s="57" t="str">
        <f>VLOOKUP(A160,'Classement Général'!$B$2:$B$150,1,0)</f>
        <v>#N/A</v>
      </c>
    </row>
    <row r="161" ht="14.25" customHeight="1">
      <c r="A161" s="123"/>
      <c r="B161" s="66">
        <v>160.0</v>
      </c>
      <c r="C161" s="124">
        <f t="shared" si="1"/>
        <v>-389.0038483</v>
      </c>
      <c r="D161" s="57" t="str">
        <f>VLOOKUP(A161,'Classement Surp'!$B$2:$B$149,1,0)</f>
        <v>#N/A</v>
      </c>
      <c r="E161" s="58" t="str">
        <f t="shared" si="2"/>
        <v>#N/A</v>
      </c>
      <c r="F161" s="57" t="str">
        <f>VLOOKUP(A161,'Classement Général'!$B$2:$B$150,1,0)</f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52</v>
      </c>
    </row>
    <row r="2" ht="14.25" customHeight="1">
      <c r="A2" s="50" t="str">
        <f>IFERROR(__xludf.DUMMYFUNCTION(" IMPORTRANGE(""https://docs.google.com/spreadsheets/d/1OOscWtdOttMj2C6Hv7ZClCRH0yGSdppPwQioOkqAu0w/edit#gid=1223787465"",""extrac-Surprise-1!A2:A161"")"),"UrsaffMyLove")</f>
        <v>UrsaffMyLove</v>
      </c>
      <c r="B2" s="55">
        <v>1.0</v>
      </c>
      <c r="C2" s="122">
        <f t="shared" ref="C2:C161" si="1">260*(1-(B2/($H$1+1)))*POWER((SQRT(($H$1+1)/B2)),1/2)</f>
        <v>688.2873526</v>
      </c>
      <c r="D2" s="57" t="str">
        <f>VLOOKUP(A2,'Classement Surp'!$B$2:$B$149,1,0)</f>
        <v>UrsaffMyLove</v>
      </c>
      <c r="E2" s="58" t="str">
        <f t="shared" ref="E2:E161" si="2">IF(D2=A2,"","erreur")</f>
        <v/>
      </c>
      <c r="F2" s="57" t="str">
        <f>VLOOKUP(A2,'Classement Général'!$B$2:$B$150,1,0)</f>
        <v>UrsaffMyLove</v>
      </c>
    </row>
    <row r="3" ht="14.25" customHeight="1">
      <c r="A3" s="50" t="str">
        <f>IFERROR(__xludf.DUMMYFUNCTION("""COMPUTED_VALUE"""),"RouteDuRhum")</f>
        <v>RouteDuRhum</v>
      </c>
      <c r="B3" s="55">
        <v>2.0</v>
      </c>
      <c r="C3" s="122">
        <f t="shared" si="1"/>
        <v>567.6480143</v>
      </c>
      <c r="D3" s="57" t="str">
        <f>VLOOKUP(A3,'Classement Surp'!$B$2:$B$149,1,0)</f>
        <v>RouteDuRhum</v>
      </c>
      <c r="E3" s="58" t="str">
        <f t="shared" si="2"/>
        <v/>
      </c>
      <c r="F3" s="57" t="str">
        <f>VLOOKUP(A3,'Classement Général'!$B$2:$B$150,1,0)</f>
        <v>RouteDuRhum</v>
      </c>
    </row>
    <row r="4" ht="14.25" customHeight="1">
      <c r="A4" s="50" t="str">
        <f>IFERROR(__xludf.DUMMYFUNCTION("""COMPUTED_VALUE"""),"Vaillant 86")</f>
        <v>Vaillant 86</v>
      </c>
      <c r="B4" s="55">
        <v>3.0</v>
      </c>
      <c r="C4" s="122">
        <f t="shared" si="1"/>
        <v>502.8704736</v>
      </c>
      <c r="D4" s="57" t="str">
        <f>VLOOKUP(A4,'Classement Surp'!$B$2:$B$149,1,0)</f>
        <v>vaillant 86</v>
      </c>
      <c r="E4" s="58" t="str">
        <f t="shared" si="2"/>
        <v/>
      </c>
      <c r="F4" s="57" t="str">
        <f>VLOOKUP(A4,'Classement Général'!$B$2:$B$150,1,0)</f>
        <v>Vaillant 86</v>
      </c>
    </row>
    <row r="5" ht="14.25" customHeight="1">
      <c r="A5" s="50" t="str">
        <f>IFERROR(__xludf.DUMMYFUNCTION("""COMPUTED_VALUE"""),"gregmoore")</f>
        <v>gregmoore</v>
      </c>
      <c r="B5" s="55">
        <v>4.0</v>
      </c>
      <c r="C5" s="122">
        <f t="shared" si="1"/>
        <v>458.6142321</v>
      </c>
      <c r="D5" s="57" t="str">
        <f>VLOOKUP(A5,'Classement Surp'!$B$2:$B$149,1,0)</f>
        <v>gregmoore</v>
      </c>
      <c r="E5" s="58" t="str">
        <f t="shared" si="2"/>
        <v/>
      </c>
      <c r="F5" s="57" t="str">
        <f>VLOOKUP(A5,'Classement Général'!$B$2:$B$150,1,0)</f>
        <v>Gregmoore</v>
      </c>
    </row>
    <row r="6" ht="14.25" customHeight="1">
      <c r="A6" s="50" t="str">
        <f>IFERROR(__xludf.DUMMYFUNCTION("""COMPUTED_VALUE"""),"Loulou79")</f>
        <v>Loulou79</v>
      </c>
      <c r="B6" s="55">
        <v>5.0</v>
      </c>
      <c r="C6" s="122">
        <f t="shared" si="1"/>
        <v>424.8789176</v>
      </c>
      <c r="D6" s="57" t="str">
        <f>VLOOKUP(A6,'Classement Surp'!$B$2:$B$149,1,0)</f>
        <v>Loulou79</v>
      </c>
      <c r="E6" s="58" t="str">
        <f t="shared" si="2"/>
        <v/>
      </c>
      <c r="F6" s="57" t="str">
        <f>VLOOKUP(A6,'Classement Général'!$B$2:$B$150,1,0)</f>
        <v>Loulou79</v>
      </c>
    </row>
    <row r="7" ht="14.25" customHeight="1">
      <c r="A7" s="50" t="str">
        <f>IFERROR(__xludf.DUMMYFUNCTION("""COMPUTED_VALUE"""),"Redblood92")</f>
        <v>Redblood92</v>
      </c>
      <c r="B7" s="55">
        <v>6.0</v>
      </c>
      <c r="C7" s="122">
        <f t="shared" si="1"/>
        <v>397.4902598</v>
      </c>
      <c r="D7" s="57" t="str">
        <f>VLOOKUP(A7,'Classement Surp'!$B$2:$B$149,1,0)</f>
        <v>Redblood92</v>
      </c>
      <c r="E7" s="58" t="str">
        <f t="shared" si="2"/>
        <v/>
      </c>
      <c r="F7" s="57" t="str">
        <f>VLOOKUP(A7,'Classement Général'!$B$2:$B$150,1,0)</f>
        <v>Redblood92</v>
      </c>
    </row>
    <row r="8" ht="14.25" customHeight="1">
      <c r="A8" s="50" t="str">
        <f>IFERROR(__xludf.DUMMYFUNCTION("""COMPUTED_VALUE"""),"BBH 75")</f>
        <v>BBH 75</v>
      </c>
      <c r="B8" s="55">
        <v>7.0</v>
      </c>
      <c r="C8" s="122">
        <f t="shared" si="1"/>
        <v>374.3258052</v>
      </c>
      <c r="D8" s="57" t="str">
        <f>VLOOKUP(A8,'Classement Surp'!$B$2:$B$149,1,0)</f>
        <v>BBH 75</v>
      </c>
      <c r="E8" s="58" t="str">
        <f t="shared" si="2"/>
        <v/>
      </c>
      <c r="F8" s="57" t="str">
        <f>VLOOKUP(A8,'Classement Général'!$B$2:$B$150,1,0)</f>
        <v>BBH 75</v>
      </c>
    </row>
    <row r="9" ht="14.25" customHeight="1">
      <c r="A9" s="50" t="str">
        <f>IFERROR(__xludf.DUMMYFUNCTION("""COMPUTED_VALUE"""),"AKlibur")</f>
        <v>AKlibur</v>
      </c>
      <c r="B9" s="55">
        <v>8.0</v>
      </c>
      <c r="C9" s="122">
        <f t="shared" si="1"/>
        <v>354.1656708</v>
      </c>
      <c r="D9" s="57" t="str">
        <f>VLOOKUP(A9,'Classement Surp'!$B$2:$B$149,1,0)</f>
        <v>AKlibur</v>
      </c>
      <c r="E9" s="58" t="str">
        <f t="shared" si="2"/>
        <v/>
      </c>
      <c r="F9" s="57" t="str">
        <f>VLOOKUP(A9,'Classement Général'!$B$2:$B$150,1,0)</f>
        <v>AKlibur</v>
      </c>
    </row>
    <row r="10" ht="14.25" customHeight="1">
      <c r="A10" s="50" t="str">
        <f>IFERROR(__xludf.DUMMYFUNCTION("""COMPUTED_VALUE"""),"marypops64")</f>
        <v>marypops64</v>
      </c>
      <c r="B10" s="55">
        <v>9.0</v>
      </c>
      <c r="C10" s="122">
        <f t="shared" si="1"/>
        <v>336.2470593</v>
      </c>
      <c r="D10" s="57" t="str">
        <f>VLOOKUP(A10,'Classement Surp'!$B$2:$B$149,1,0)</f>
        <v>marypops64</v>
      </c>
      <c r="E10" s="58" t="str">
        <f t="shared" si="2"/>
        <v/>
      </c>
      <c r="F10" s="57" t="str">
        <f>VLOOKUP(A10,'Classement Général'!$B$2:$B$150,1,0)</f>
        <v>marypops64</v>
      </c>
    </row>
    <row r="11" ht="14.25" customHeight="1">
      <c r="A11" s="50" t="str">
        <f>IFERROR(__xludf.DUMMYFUNCTION("""COMPUTED_VALUE"""),"Le_Pictavien")</f>
        <v>Le_Pictavien</v>
      </c>
      <c r="B11" s="55">
        <v>10.0</v>
      </c>
      <c r="C11" s="122">
        <f t="shared" si="1"/>
        <v>320.0625797</v>
      </c>
      <c r="D11" s="57" t="str">
        <f>VLOOKUP(A11,'Classement Surp'!$B$2:$B$149,1,0)</f>
        <v>le_pictavien</v>
      </c>
      <c r="E11" s="58" t="str">
        <f t="shared" si="2"/>
        <v/>
      </c>
      <c r="F11" s="57" t="str">
        <f>VLOOKUP(A11,'Classement Général'!$B$2:$B$150,1,0)</f>
        <v>Le_Pictavien</v>
      </c>
    </row>
    <row r="12" ht="14.25" customHeight="1">
      <c r="A12" s="50" t="str">
        <f>IFERROR(__xludf.DUMMYFUNCTION("""COMPUTED_VALUE"""),"Dirty Bazaar")</f>
        <v>Dirty Bazaar</v>
      </c>
      <c r="B12" s="55">
        <v>11.0</v>
      </c>
      <c r="C12" s="122">
        <f t="shared" si="1"/>
        <v>305.2583588</v>
      </c>
      <c r="D12" s="57" t="str">
        <f>VLOOKUP(A12,'Classement Surp'!$B$2:$B$149,1,0)</f>
        <v>Dirty Bazaar</v>
      </c>
      <c r="E12" s="58" t="str">
        <f t="shared" si="2"/>
        <v/>
      </c>
      <c r="F12" s="57" t="str">
        <f>VLOOKUP(A12,'Classement Général'!$B$2:$B$150,1,0)</f>
        <v>Dirty Bazaar</v>
      </c>
    </row>
    <row r="13" ht="14.25" customHeight="1">
      <c r="A13" s="50" t="str">
        <f>IFERROR(__xludf.DUMMYFUNCTION("""COMPUTED_VALUE"""),"erniedog56x")</f>
        <v>erniedog56x</v>
      </c>
      <c r="B13" s="55">
        <v>12.0</v>
      </c>
      <c r="C13" s="122">
        <f t="shared" si="1"/>
        <v>291.57816</v>
      </c>
      <c r="D13" s="57" t="str">
        <f>VLOOKUP(A13,'Classement Surp'!$B$2:$B$149,1,0)</f>
        <v>erniedog56x</v>
      </c>
      <c r="E13" s="58" t="str">
        <f t="shared" si="2"/>
        <v/>
      </c>
      <c r="F13" s="57" t="str">
        <f>VLOOKUP(A13,'Classement Général'!$B$2:$B$150,1,0)</f>
        <v>erniedog56x</v>
      </c>
    </row>
    <row r="14" ht="14.25" customHeight="1">
      <c r="A14" s="50" t="str">
        <f>IFERROR(__xludf.DUMMYFUNCTION("""COMPUTED_VALUE"""),"Rod_John_VI")</f>
        <v>Rod_John_VI</v>
      </c>
      <c r="B14" s="55">
        <v>13.0</v>
      </c>
      <c r="C14" s="122">
        <f t="shared" si="1"/>
        <v>278.8307064</v>
      </c>
      <c r="D14" s="57" t="str">
        <f>VLOOKUP(A14,'Classement Surp'!$B$2:$B$149,1,0)</f>
        <v>Rod_John_VI</v>
      </c>
      <c r="E14" s="58" t="str">
        <f t="shared" si="2"/>
        <v/>
      </c>
      <c r="F14" s="57" t="str">
        <f>VLOOKUP(A14,'Classement Général'!$B$2:$B$150,1,0)</f>
        <v>Rod_John_VI</v>
      </c>
    </row>
    <row r="15" ht="14.25" customHeight="1">
      <c r="A15" s="50" t="str">
        <f>IFERROR(__xludf.DUMMYFUNCTION("""COMPUTED_VALUE"""),"chAAtAlere")</f>
        <v>chAAtAlere</v>
      </c>
      <c r="B15" s="55">
        <v>14.0</v>
      </c>
      <c r="C15" s="122">
        <f t="shared" si="1"/>
        <v>266.8695626</v>
      </c>
      <c r="D15" s="57" t="str">
        <f>VLOOKUP(A15,'Classement Surp'!$B$2:$B$149,1,0)</f>
        <v>chAAtAlere</v>
      </c>
      <c r="E15" s="58" t="str">
        <f t="shared" si="2"/>
        <v/>
      </c>
      <c r="F15" s="57" t="str">
        <f>VLOOKUP(A15,'Classement Général'!$B$2:$B$150,1,0)</f>
        <v>chAAtAlere</v>
      </c>
    </row>
    <row r="16" ht="14.25" customHeight="1">
      <c r="A16" s="50" t="str">
        <f>IFERROR(__xludf.DUMMYFUNCTION("""COMPUTED_VALUE"""),"BARBAPAPA.")</f>
        <v>BARBAPAPA.</v>
      </c>
      <c r="B16" s="55">
        <v>15.0</v>
      </c>
      <c r="C16" s="122">
        <f t="shared" si="1"/>
        <v>255.5802129</v>
      </c>
      <c r="D16" s="57" t="str">
        <f>VLOOKUP(A16,'Classement Surp'!$B$2:$B$149,1,0)</f>
        <v>BARBAPAPA.</v>
      </c>
      <c r="E16" s="58" t="str">
        <f t="shared" si="2"/>
        <v/>
      </c>
      <c r="F16" s="57" t="str">
        <f>VLOOKUP(A16,'Classement Général'!$B$2:$B$150,1,0)</f>
        <v>BARBAPAPA.</v>
      </c>
    </row>
    <row r="17" ht="14.25" customHeight="1">
      <c r="A17" s="50" t="str">
        <f>IFERROR(__xludf.DUMMYFUNCTION("""COMPUTED_VALUE"""),"Steprou86")</f>
        <v>Steprou86</v>
      </c>
      <c r="B17" s="55">
        <v>16.0</v>
      </c>
      <c r="C17" s="122">
        <f t="shared" si="1"/>
        <v>244.871462</v>
      </c>
      <c r="D17" s="57" t="str">
        <f>VLOOKUP(A17,'Classement Surp'!$B$2:$B$149,1,0)</f>
        <v>Steprou86</v>
      </c>
      <c r="E17" s="58" t="str">
        <f t="shared" si="2"/>
        <v/>
      </c>
      <c r="F17" s="57" t="str">
        <f>VLOOKUP(A17,'Classement Général'!$B$2:$B$150,1,0)</f>
        <v>Steprou86</v>
      </c>
    </row>
    <row r="18" ht="14.25" customHeight="1">
      <c r="A18" s="50" t="str">
        <f>IFERROR(__xludf.DUMMYFUNCTION("""COMPUTED_VALUE"""),"gabus (!)")</f>
        <v>gabus (!)</v>
      </c>
      <c r="B18" s="55">
        <v>17.0</v>
      </c>
      <c r="C18" s="122">
        <f t="shared" si="1"/>
        <v>234.6695368</v>
      </c>
      <c r="D18" s="57" t="str">
        <f>VLOOKUP(A18,'Classement Surp'!$B$2:$B$149,1,0)</f>
        <v>gabus (!)</v>
      </c>
      <c r="E18" s="58" t="str">
        <f t="shared" si="2"/>
        <v/>
      </c>
      <c r="F18" s="57" t="str">
        <f>VLOOKUP(A18,'Classement Général'!$B$2:$B$150,1,0)</f>
        <v>gabus (!)</v>
      </c>
    </row>
    <row r="19" ht="14.25" customHeight="1">
      <c r="A19" s="50" t="str">
        <f>IFERROR(__xludf.DUMMYFUNCTION("""COMPUTED_VALUE"""),"Patgaret")</f>
        <v>Patgaret</v>
      </c>
      <c r="B19" s="55">
        <v>18.0</v>
      </c>
      <c r="C19" s="122">
        <f t="shared" si="1"/>
        <v>224.913935</v>
      </c>
      <c r="D19" s="57" t="str">
        <f>VLOOKUP(A19,'Classement Surp'!$B$2:$B$149,1,0)</f>
        <v>Patgaret</v>
      </c>
      <c r="E19" s="58" t="str">
        <f t="shared" si="2"/>
        <v/>
      </c>
      <c r="F19" s="57" t="str">
        <f>VLOOKUP(A19,'Classement Général'!$B$2:$B$150,1,0)</f>
        <v>Patgaret</v>
      </c>
    </row>
    <row r="20" ht="14.25" customHeight="1">
      <c r="A20" s="50" t="str">
        <f>IFERROR(__xludf.DUMMYFUNCTION("""COMPUTED_VALUE"""),"PocketBike")</f>
        <v>PocketBike</v>
      </c>
      <c r="B20" s="55">
        <v>19.0</v>
      </c>
      <c r="C20" s="122">
        <f t="shared" si="1"/>
        <v>215.5544349</v>
      </c>
      <c r="D20" s="57" t="str">
        <f>VLOOKUP(A20,'Classement Surp'!$B$2:$B$149,1,0)</f>
        <v>PocketBike</v>
      </c>
      <c r="E20" s="58" t="str">
        <f t="shared" si="2"/>
        <v/>
      </c>
      <c r="F20" s="57" t="str">
        <f>VLOOKUP(A20,'Classement Général'!$B$2:$B$150,1,0)</f>
        <v>PocketBike</v>
      </c>
    </row>
    <row r="21" ht="14.25" customHeight="1">
      <c r="A21" s="50" t="str">
        <f>IFERROR(__xludf.DUMMYFUNCTION("""COMPUTED_VALUE"""),"Amichocolat")</f>
        <v>Amichocolat</v>
      </c>
      <c r="B21" s="55">
        <v>20.0</v>
      </c>
      <c r="C21" s="122">
        <f t="shared" si="1"/>
        <v>206.5489001</v>
      </c>
      <c r="D21" s="57" t="str">
        <f>VLOOKUP(A21,'Classement Surp'!$B$2:$B$149,1,0)</f>
        <v>Amichocolat</v>
      </c>
      <c r="E21" s="58" t="str">
        <f t="shared" si="2"/>
        <v/>
      </c>
      <c r="F21" s="57" t="str">
        <f>VLOOKUP(A21,'Classement Général'!$B$2:$B$150,1,0)</f>
        <v>Amichocolat</v>
      </c>
    </row>
    <row r="22" ht="14.25" customHeight="1">
      <c r="A22" s="50" t="str">
        <f>IFERROR(__xludf.DUMMYFUNCTION("""COMPUTED_VALUE"""),"i K K i")</f>
        <v>i K K i</v>
      </c>
      <c r="B22" s="55">
        <v>21.0</v>
      </c>
      <c r="C22" s="122">
        <f t="shared" si="1"/>
        <v>197.8616382</v>
      </c>
      <c r="D22" s="57" t="str">
        <f>VLOOKUP(A22,'Classement Surp'!$B$2:$B$149,1,0)</f>
        <v>i K K i</v>
      </c>
      <c r="E22" s="58" t="str">
        <f t="shared" si="2"/>
        <v/>
      </c>
      <c r="F22" s="57" t="str">
        <f>VLOOKUP(A22,'Classement Général'!$B$2:$B$150,1,0)</f>
        <v>i K K i</v>
      </c>
    </row>
    <row r="23" ht="14.25" customHeight="1">
      <c r="A23" s="50" t="str">
        <f>IFERROR(__xludf.DUMMYFUNCTION("""COMPUTED_VALUE"""),"FridAKahlo")</f>
        <v>FridAKahlo</v>
      </c>
      <c r="B23" s="55">
        <v>22.0</v>
      </c>
      <c r="C23" s="122">
        <f t="shared" si="1"/>
        <v>189.4621535</v>
      </c>
      <c r="D23" s="57" t="str">
        <f>VLOOKUP(A23,'Classement Surp'!$B$2:$B$149,1,0)</f>
        <v>FridAKahlo</v>
      </c>
      <c r="E23" s="58" t="str">
        <f t="shared" si="2"/>
        <v/>
      </c>
      <c r="F23" s="57" t="str">
        <f>VLOOKUP(A23,'Classement Général'!$B$2:$B$150,1,0)</f>
        <v>FridAKahlo</v>
      </c>
    </row>
    <row r="24" ht="14.25" customHeight="1">
      <c r="A24" s="50" t="str">
        <f>IFERROR(__xludf.DUMMYFUNCTION("""COMPUTED_VALUE"""),"cassius-86")</f>
        <v>cassius-86</v>
      </c>
      <c r="B24" s="55">
        <v>23.0</v>
      </c>
      <c r="C24" s="122">
        <f t="shared" si="1"/>
        <v>181.3241881</v>
      </c>
      <c r="D24" s="57" t="str">
        <f>VLOOKUP(A24,'Classement Surp'!$B$2:$B$149,1,0)</f>
        <v>cassius-86</v>
      </c>
      <c r="E24" s="58" t="str">
        <f t="shared" si="2"/>
        <v/>
      </c>
      <c r="F24" s="57" t="str">
        <f>VLOOKUP(A24,'Classement Général'!$B$2:$B$150,1,0)</f>
        <v>cassius-86</v>
      </c>
    </row>
    <row r="25" ht="14.25" customHeight="1">
      <c r="A25" s="50" t="str">
        <f>IFERROR(__xludf.DUMMYFUNCTION("""COMPUTED_VALUE"""),"--WondeR--")</f>
        <v>--WondeR--</v>
      </c>
      <c r="B25" s="55">
        <v>24.0</v>
      </c>
      <c r="C25" s="122">
        <f t="shared" si="1"/>
        <v>173.4249721</v>
      </c>
      <c r="D25" s="57" t="str">
        <f>VLOOKUP(A25,'Classement Surp'!$B$2:$B$149,1,0)</f>
        <v>--WondeR--</v>
      </c>
      <c r="E25" s="58" t="str">
        <f t="shared" si="2"/>
        <v/>
      </c>
      <c r="F25" s="57" t="str">
        <f>VLOOKUP(A25,'Classement Général'!$B$2:$B$150,1,0)</f>
        <v>--WondeR--</v>
      </c>
    </row>
    <row r="26" ht="14.25" customHeight="1">
      <c r="A26" s="50" t="str">
        <f>IFERROR(__xludf.DUMMYFUNCTION("""COMPUTED_VALUE"""),"COMBERS")</f>
        <v>COMBERS</v>
      </c>
      <c r="B26" s="55">
        <v>25.0</v>
      </c>
      <c r="C26" s="122">
        <f t="shared" si="1"/>
        <v>165.7446332</v>
      </c>
      <c r="D26" s="57" t="str">
        <f>VLOOKUP(A26,'Classement Surp'!$B$2:$B$149,1,0)</f>
        <v>COMBERS</v>
      </c>
      <c r="E26" s="58" t="str">
        <f t="shared" si="2"/>
        <v/>
      </c>
      <c r="F26" s="57" t="str">
        <f>VLOOKUP(A26,'Classement Général'!$B$2:$B$150,1,0)</f>
        <v>COMBERS</v>
      </c>
    </row>
    <row r="27" ht="14.25" customHeight="1">
      <c r="A27" s="50" t="str">
        <f>IFERROR(__xludf.DUMMYFUNCTION("""COMPUTED_VALUE"""),"kiki86 x")</f>
        <v>kiki86 x</v>
      </c>
      <c r="B27" s="55">
        <v>26.0</v>
      </c>
      <c r="C27" s="122">
        <f t="shared" si="1"/>
        <v>158.2657255</v>
      </c>
      <c r="D27" s="57" t="str">
        <f>VLOOKUP(A27,'Classement Surp'!$B$2:$B$149,1,0)</f>
        <v>kiki86 x</v>
      </c>
      <c r="E27" s="58" t="str">
        <f t="shared" si="2"/>
        <v/>
      </c>
      <c r="F27" s="57" t="str">
        <f>VLOOKUP(A27,'Classement Général'!$B$2:$B$150,1,0)</f>
        <v>kiki86 x</v>
      </c>
    </row>
    <row r="28" ht="14.25" customHeight="1">
      <c r="A28" s="50" t="str">
        <f>IFERROR(__xludf.DUMMYFUNCTION("""COMPUTED_VALUE"""),"christ86000")</f>
        <v>christ86000</v>
      </c>
      <c r="B28" s="55">
        <v>27.0</v>
      </c>
      <c r="C28" s="122">
        <f t="shared" si="1"/>
        <v>150.9728497</v>
      </c>
      <c r="D28" s="57" t="str">
        <f>VLOOKUP(A28,'Classement Surp'!$B$2:$B$149,1,0)</f>
        <v>christ86000</v>
      </c>
      <c r="E28" s="58" t="str">
        <f t="shared" si="2"/>
        <v/>
      </c>
      <c r="F28" s="57" t="str">
        <f>VLOOKUP(A28,'Classement Général'!$B$2:$B$150,1,0)</f>
        <v>christ86000</v>
      </c>
    </row>
    <row r="29" ht="14.25" customHeight="1">
      <c r="A29" s="50" t="str">
        <f>IFERROR(__xludf.DUMMYFUNCTION("""COMPUTED_VALUE"""),"_Sale-Bet_")</f>
        <v>_Sale-Bet_</v>
      </c>
      <c r="B29" s="55">
        <v>28.0</v>
      </c>
      <c r="C29" s="122">
        <f t="shared" si="1"/>
        <v>143.8523452</v>
      </c>
      <c r="D29" s="57" t="str">
        <f>VLOOKUP(A29,'Classement Surp'!$B$2:$B$149,1,0)</f>
        <v>_Sale-Bet_</v>
      </c>
      <c r="E29" s="58" t="str">
        <f t="shared" si="2"/>
        <v/>
      </c>
      <c r="F29" s="57" t="str">
        <f>VLOOKUP(A29,'Classement Général'!$B$2:$B$150,1,0)</f>
        <v>_Sale-Bet_</v>
      </c>
    </row>
    <row r="30" ht="14.25" customHeight="1">
      <c r="A30" s="50" t="str">
        <f>IFERROR(__xludf.DUMMYFUNCTION("""COMPUTED_VALUE"""),"Sozen")</f>
        <v>Sozen</v>
      </c>
      <c r="B30" s="55">
        <v>29.0</v>
      </c>
      <c r="C30" s="122">
        <f t="shared" si="1"/>
        <v>136.8920376</v>
      </c>
      <c r="D30" s="57" t="str">
        <f>VLOOKUP(A30,'Classement Surp'!$B$2:$B$149,1,0)</f>
        <v>sozen</v>
      </c>
      <c r="E30" s="58" t="str">
        <f t="shared" si="2"/>
        <v/>
      </c>
      <c r="F30" s="57" t="str">
        <f>VLOOKUP(A30,'Classement Général'!$B$2:$B$150,1,0)</f>
        <v>sozen</v>
      </c>
    </row>
    <row r="31" ht="14.25" customHeight="1">
      <c r="A31" s="50" t="str">
        <f>IFERROR(__xludf.DUMMYFUNCTION("""COMPUTED_VALUE"""),"immond")</f>
        <v>immond</v>
      </c>
      <c r="B31" s="55">
        <v>30.0</v>
      </c>
      <c r="C31" s="122">
        <f t="shared" si="1"/>
        <v>130.0810303</v>
      </c>
      <c r="D31" s="57" t="str">
        <f>VLOOKUP(A31,'Classement Surp'!$B$2:$B$149,1,0)</f>
        <v>immond</v>
      </c>
      <c r="E31" s="58" t="str">
        <f t="shared" si="2"/>
        <v/>
      </c>
      <c r="F31" s="57" t="str">
        <f>VLOOKUP(A31,'Classement Général'!$B$2:$B$150,1,0)</f>
        <v>immond</v>
      </c>
    </row>
    <row r="32" ht="14.25" customHeight="1">
      <c r="A32" s="50" t="str">
        <f>IFERROR(__xludf.DUMMYFUNCTION("""COMPUTED_VALUE"""),"Legabodu86")</f>
        <v>Legabodu86</v>
      </c>
      <c r="B32" s="55">
        <v>31.0</v>
      </c>
      <c r="C32" s="122">
        <f t="shared" si="1"/>
        <v>123.4095314</v>
      </c>
      <c r="D32" s="57" t="str">
        <f>VLOOKUP(A32,'Classement Surp'!$B$2:$B$149,1,0)</f>
        <v>Legabodu86</v>
      </c>
      <c r="E32" s="58" t="str">
        <f t="shared" si="2"/>
        <v/>
      </c>
      <c r="F32" s="57" t="str">
        <f>VLOOKUP(A32,'Classement Général'!$B$2:$B$150,1,0)</f>
        <v>Legabodu86</v>
      </c>
    </row>
    <row r="33" ht="14.25" customHeight="1">
      <c r="A33" s="50" t="str">
        <f>IFERROR(__xludf.DUMMYFUNCTION("""COMPUTED_VALUE"""),"NOVICEMYSTIC")</f>
        <v>NOVICEMYSTIC</v>
      </c>
      <c r="B33" s="55">
        <v>32.0</v>
      </c>
      <c r="C33" s="122">
        <f t="shared" si="1"/>
        <v>116.8687088</v>
      </c>
      <c r="D33" s="57" t="str">
        <f>VLOOKUP(A33,'Classement Surp'!$B$2:$B$149,1,0)</f>
        <v>NOVICEMYSTIC</v>
      </c>
      <c r="E33" s="58" t="str">
        <f t="shared" si="2"/>
        <v/>
      </c>
      <c r="F33" s="57" t="str">
        <f>VLOOKUP(A33,'Classement Général'!$B$2:$B$150,1,0)</f>
        <v>NOVICEMYSTIC</v>
      </c>
    </row>
    <row r="34" ht="14.25" customHeight="1">
      <c r="A34" s="50" t="str">
        <f>IFERROR(__xludf.DUMMYFUNCTION("""COMPUTED_VALUE"""),"Mikalack")</f>
        <v>Mikalack</v>
      </c>
      <c r="B34" s="55">
        <v>33.0</v>
      </c>
      <c r="C34" s="122">
        <f t="shared" si="1"/>
        <v>110.4505687</v>
      </c>
      <c r="D34" s="57" t="str">
        <f>VLOOKUP(A34,'Classement Surp'!$B$2:$B$149,1,0)</f>
        <v>Mikalack</v>
      </c>
      <c r="E34" s="58" t="str">
        <f t="shared" si="2"/>
        <v/>
      </c>
      <c r="F34" s="57" t="str">
        <f>VLOOKUP(A34,'Classement Général'!$B$2:$B$150,1,0)</f>
        <v>Mikalack</v>
      </c>
    </row>
    <row r="35" ht="14.25" customHeight="1">
      <c r="A35" s="50" t="str">
        <f>IFERROR(__xludf.DUMMYFUNCTION("""COMPUTED_VALUE"""),"Like_A_Fish")</f>
        <v>Like_A_Fish</v>
      </c>
      <c r="B35" s="55">
        <v>34.0</v>
      </c>
      <c r="C35" s="122">
        <f t="shared" si="1"/>
        <v>104.147852</v>
      </c>
      <c r="D35" s="57" t="str">
        <f>VLOOKUP(A35,'Classement Surp'!$B$2:$B$149,1,0)</f>
        <v>Like_A_Fish</v>
      </c>
      <c r="E35" s="58" t="str">
        <f t="shared" si="2"/>
        <v/>
      </c>
      <c r="F35" s="57" t="str">
        <f>VLOOKUP(A35,'Classement Général'!$B$2:$B$150,1,0)</f>
        <v>Like_A_Fish</v>
      </c>
    </row>
    <row r="36" ht="14.25" customHeight="1">
      <c r="A36" s="50" t="str">
        <f>IFERROR(__xludf.DUMMYFUNCTION("""COMPUTED_VALUE"""),"Kevfurious")</f>
        <v>Kevfurious</v>
      </c>
      <c r="B36" s="55">
        <v>35.0</v>
      </c>
      <c r="C36" s="122">
        <f t="shared" si="1"/>
        <v>97.95394688</v>
      </c>
      <c r="D36" s="57" t="str">
        <f>VLOOKUP(A36,'Classement Surp'!$B$2:$B$149,1,0)</f>
        <v>Kevfurious</v>
      </c>
      <c r="E36" s="58" t="str">
        <f t="shared" si="2"/>
        <v/>
      </c>
      <c r="F36" s="57" t="str">
        <f>VLOOKUP(A36,'Classement Général'!$B$2:$B$150,1,0)</f>
        <v>Kevfurious</v>
      </c>
    </row>
    <row r="37" ht="14.25" customHeight="1">
      <c r="A37" s="50" t="str">
        <f>IFERROR(__xludf.DUMMYFUNCTION("""COMPUTED_VALUE"""),"x calou61")</f>
        <v>x calou61</v>
      </c>
      <c r="B37" s="55">
        <v>36.0</v>
      </c>
      <c r="C37" s="122">
        <f t="shared" si="1"/>
        <v>91.86281338</v>
      </c>
      <c r="D37" s="57" t="str">
        <f>VLOOKUP(A37,'Classement Surp'!$B$2:$B$149,1,0)</f>
        <v>x calou61</v>
      </c>
      <c r="E37" s="58" t="str">
        <f t="shared" si="2"/>
        <v/>
      </c>
      <c r="F37" s="57" t="str">
        <f>VLOOKUP(A37,'Classement Général'!$B$2:$B$150,1,0)</f>
        <v>x calou61</v>
      </c>
    </row>
    <row r="38" ht="14.25" customHeight="1">
      <c r="A38" s="50" t="str">
        <f>IFERROR(__xludf.DUMMYFUNCTION("""COMPUTED_VALUE"""),"ludolab")</f>
        <v>ludolab</v>
      </c>
      <c r="B38" s="55">
        <v>37.0</v>
      </c>
      <c r="C38" s="122">
        <f t="shared" si="1"/>
        <v>85.86891935</v>
      </c>
      <c r="D38" s="57" t="str">
        <f>VLOOKUP(A38,'Classement Surp'!$B$2:$B$149,1,0)</f>
        <v>ludolab</v>
      </c>
      <c r="E38" s="58" t="str">
        <f t="shared" si="2"/>
        <v/>
      </c>
      <c r="F38" s="57" t="str">
        <f>VLOOKUP(A38,'Classement Général'!$B$2:$B$150,1,0)</f>
        <v>ludolab</v>
      </c>
    </row>
    <row r="39" ht="14.25" customHeight="1">
      <c r="A39" s="50" t="str">
        <f>IFERROR(__xludf.DUMMYFUNCTION("""COMPUTED_VALUE"""),"-Feline")</f>
        <v>-Feline</v>
      </c>
      <c r="B39" s="55">
        <v>38.0</v>
      </c>
      <c r="C39" s="122">
        <f t="shared" si="1"/>
        <v>79.96718452</v>
      </c>
      <c r="D39" s="57" t="str">
        <f>VLOOKUP(A39,'Classement Surp'!$B$2:$B$149,1,0)</f>
        <v>-Feline</v>
      </c>
      <c r="E39" s="58" t="str">
        <f t="shared" si="2"/>
        <v/>
      </c>
      <c r="F39" s="57" t="str">
        <f>VLOOKUP(A39,'Classement Général'!$B$2:$B$150,1,0)</f>
        <v>-Feline</v>
      </c>
    </row>
    <row r="40" ht="14.25" customHeight="1">
      <c r="A40" s="50" t="str">
        <f>IFERROR(__xludf.DUMMYFUNCTION("""COMPUTED_VALUE"""),"patrick86370")</f>
        <v>patrick86370</v>
      </c>
      <c r="B40" s="55">
        <v>39.0</v>
      </c>
      <c r="C40" s="122">
        <f t="shared" si="1"/>
        <v>74.15293235</v>
      </c>
      <c r="D40" s="57" t="str">
        <f>VLOOKUP(A40,'Classement Surp'!$B$2:$B$149,1,0)</f>
        <v>patrick86370</v>
      </c>
      <c r="E40" s="58" t="str">
        <f t="shared" si="2"/>
        <v/>
      </c>
      <c r="F40" s="57" t="str">
        <f>VLOOKUP(A40,'Classement Général'!$B$2:$B$150,1,0)</f>
        <v>patrick86370</v>
      </c>
    </row>
    <row r="41" ht="14.25" customHeight="1">
      <c r="A41" s="50" t="str">
        <f>IFERROR(__xludf.DUMMYFUNCTION("""COMPUTED_VALUE"""),"8kinder6")</f>
        <v>8kinder6</v>
      </c>
      <c r="B41" s="55">
        <v>40.0</v>
      </c>
      <c r="C41" s="122">
        <f t="shared" si="1"/>
        <v>68.42184807</v>
      </c>
      <c r="D41" s="57" t="str">
        <f>VLOOKUP(A41,'Classement Surp'!$B$2:$B$149,1,0)</f>
        <v>8kinder6</v>
      </c>
      <c r="E41" s="58" t="str">
        <f t="shared" si="2"/>
        <v/>
      </c>
      <c r="F41" s="57" t="str">
        <f>VLOOKUP(A41,'Classement Général'!$B$2:$B$150,1,0)</f>
        <v>8kinder6</v>
      </c>
    </row>
    <row r="42" ht="14.25" customHeight="1">
      <c r="A42" s="50" t="str">
        <f>IFERROR(__xludf.DUMMYFUNCTION("""COMPUTED_VALUE"""),"Mako Lemore")</f>
        <v>Mako Lemore</v>
      </c>
      <c r="B42" s="55">
        <v>41.0</v>
      </c>
      <c r="C42" s="122">
        <f t="shared" si="1"/>
        <v>62.76994204</v>
      </c>
      <c r="D42" s="57" t="str">
        <f>VLOOKUP(A42,'Classement Surp'!$B$2:$B$149,1,0)</f>
        <v>Mako Lemore</v>
      </c>
      <c r="E42" s="58" t="str">
        <f t="shared" si="2"/>
        <v/>
      </c>
      <c r="F42" s="57" t="str">
        <f>VLOOKUP(A42,'Classement Général'!$B$2:$B$150,1,0)</f>
        <v>Mako Lemore</v>
      </c>
    </row>
    <row r="43" ht="14.25" customHeight="1">
      <c r="A43" s="50" t="str">
        <f>IFERROR(__xludf.DUMMYFUNCTION("""COMPUTED_VALUE"""),"Balzen86")</f>
        <v>Balzen86</v>
      </c>
      <c r="B43" s="55">
        <v>42.0</v>
      </c>
      <c r="C43" s="122">
        <f t="shared" si="1"/>
        <v>57.19351764</v>
      </c>
      <c r="D43" s="57" t="str">
        <f>VLOOKUP(A43,'Classement Surp'!$B$2:$B$149,1,0)</f>
        <v>Balzen86</v>
      </c>
      <c r="E43" s="58" t="str">
        <f t="shared" si="2"/>
        <v/>
      </c>
      <c r="F43" s="57" t="str">
        <f>VLOOKUP(A43,'Classement Général'!$B$2:$B$150,1,0)</f>
        <v>Balzen86</v>
      </c>
    </row>
    <row r="44" ht="14.25" customHeight="1">
      <c r="A44" s="50" t="str">
        <f>IFERROR(__xludf.DUMMYFUNCTION("""COMPUTED_VALUE"""),"MaLLcoLLm..")</f>
        <v>MaLLcoLLm..</v>
      </c>
      <c r="B44" s="55">
        <v>43.0</v>
      </c>
      <c r="C44" s="122">
        <f t="shared" si="1"/>
        <v>51.68914302</v>
      </c>
      <c r="D44" s="57" t="str">
        <f>VLOOKUP(A44,'Classement Surp'!$B$2:$B$149,1,0)</f>
        <v>MaLLcoLLm..</v>
      </c>
      <c r="E44" s="58" t="str">
        <f t="shared" si="2"/>
        <v/>
      </c>
      <c r="F44" s="57" t="str">
        <f>VLOOKUP(A44,'Classement Général'!$B$2:$B$150,1,0)</f>
        <v>MaLLcoLLm..</v>
      </c>
    </row>
    <row r="45" ht="14.25" customHeight="1">
      <c r="A45" s="50" t="str">
        <f>IFERROR(__xludf.DUMMYFUNCTION("""COMPUTED_VALUE"""),"rastamokett")</f>
        <v>rastamokett</v>
      </c>
      <c r="B45" s="55">
        <v>44.0</v>
      </c>
      <c r="C45" s="122">
        <f t="shared" si="1"/>
        <v>46.25362618</v>
      </c>
      <c r="D45" s="57" t="str">
        <f>VLOOKUP(A45,'Classement Surp'!$B$2:$B$149,1,0)</f>
        <v>rastamokett</v>
      </c>
      <c r="E45" s="58" t="str">
        <f t="shared" si="2"/>
        <v/>
      </c>
      <c r="F45" s="57" t="str">
        <f>VLOOKUP(A45,'Classement Général'!$B$2:$B$150,1,0)</f>
        <v>rastamokett</v>
      </c>
    </row>
    <row r="46" ht="14.25" customHeight="1">
      <c r="A46" s="50" t="str">
        <f>IFERROR(__xludf.DUMMYFUNCTION("""COMPUTED_VALUE"""),"SINGE7")</f>
        <v>SINGE7</v>
      </c>
      <c r="B46" s="55">
        <v>45.0</v>
      </c>
      <c r="C46" s="122">
        <f t="shared" si="1"/>
        <v>40.88399291</v>
      </c>
      <c r="D46" s="57" t="str">
        <f>VLOOKUP(A46,'Classement Surp'!$B$2:$B$149,1,0)</f>
        <v>SINGE7</v>
      </c>
      <c r="E46" s="58" t="str">
        <f t="shared" si="2"/>
        <v/>
      </c>
      <c r="F46" s="57" t="str">
        <f>VLOOKUP(A46,'Classement Général'!$B$2:$B$150,1,0)</f>
        <v>SINGE7</v>
      </c>
    </row>
    <row r="47" ht="14.25" customHeight="1">
      <c r="A47" s="50" t="str">
        <f>IFERROR(__xludf.DUMMYFUNCTION("""COMPUTED_VALUE"""),"sukkel")</f>
        <v>sukkel</v>
      </c>
      <c r="B47" s="55">
        <v>46.0</v>
      </c>
      <c r="C47" s="122">
        <f t="shared" si="1"/>
        <v>35.57746728</v>
      </c>
      <c r="D47" s="57" t="str">
        <f>VLOOKUP(A47,'Classement Surp'!$B$2:$B$149,1,0)</f>
        <v>sukkel</v>
      </c>
      <c r="E47" s="58" t="str">
        <f t="shared" si="2"/>
        <v/>
      </c>
      <c r="F47" s="57" t="str">
        <f>VLOOKUP(A47,'Classement Général'!$B$2:$B$150,1,0)</f>
        <v>sukkel</v>
      </c>
    </row>
    <row r="48" ht="14.25" customHeight="1">
      <c r="A48" s="50" t="str">
        <f>IFERROR(__xludf.DUMMYFUNCTION("""COMPUTED_VALUE"""),"titounio")</f>
        <v>titounio</v>
      </c>
      <c r="B48" s="55">
        <v>47.0</v>
      </c>
      <c r="C48" s="122">
        <f t="shared" si="1"/>
        <v>30.33145414</v>
      </c>
      <c r="D48" s="57" t="str">
        <f>VLOOKUP(A48,'Classement Surp'!$B$2:$B$149,1,0)</f>
        <v>Titounio</v>
      </c>
      <c r="E48" s="58" t="str">
        <f t="shared" si="2"/>
        <v/>
      </c>
      <c r="F48" s="57" t="str">
        <f>VLOOKUP(A48,'Classement Général'!$B$2:$B$150,1,0)</f>
        <v>titounio</v>
      </c>
    </row>
    <row r="49" ht="14.25" customHeight="1">
      <c r="A49" s="50" t="str">
        <f>IFERROR(__xludf.DUMMYFUNCTION("""COMPUTED_VALUE"""),"SIr_Tango")</f>
        <v>SIr_Tango</v>
      </c>
      <c r="B49" s="55">
        <v>48.0</v>
      </c>
      <c r="C49" s="122">
        <f t="shared" si="1"/>
        <v>25.14352368</v>
      </c>
      <c r="D49" s="57" t="str">
        <f>VLOOKUP(A49,'Classement Surp'!$B$2:$B$149,1,0)</f>
        <v>SIr_Tango</v>
      </c>
      <c r="E49" s="58" t="str">
        <f t="shared" si="2"/>
        <v/>
      </c>
      <c r="F49" s="57" t="str">
        <f>VLOOKUP(A49,'Classement Général'!$B$2:$B$150,1,0)</f>
        <v>Sir_Tango</v>
      </c>
    </row>
    <row r="50" ht="14.25" customHeight="1">
      <c r="A50" s="50" t="str">
        <f>IFERROR(__xludf.DUMMYFUNCTION("""COMPUTED_VALUE"""),"Phil1308")</f>
        <v>Phil1308</v>
      </c>
      <c r="B50" s="55">
        <v>49.0</v>
      </c>
      <c r="C50" s="122">
        <f t="shared" si="1"/>
        <v>20.01139742</v>
      </c>
      <c r="D50" s="57" t="str">
        <f>VLOOKUP(A50,'Classement Surp'!$B$2:$B$149,1,0)</f>
        <v>Phil1308</v>
      </c>
      <c r="E50" s="58" t="str">
        <f t="shared" si="2"/>
        <v/>
      </c>
      <c r="F50" s="57" t="str">
        <f>VLOOKUP(A50,'Classement Général'!$B$2:$B$150,1,0)</f>
        <v>Phil1308</v>
      </c>
    </row>
    <row r="51" ht="14.25" customHeight="1">
      <c r="A51" s="50" t="str">
        <f>IFERROR(__xludf.DUMMYFUNCTION("""COMPUTED_VALUE"""),"Crok2BN")</f>
        <v>Crok2BN</v>
      </c>
      <c r="B51" s="55">
        <v>50.0</v>
      </c>
      <c r="C51" s="122">
        <f t="shared" si="1"/>
        <v>14.93293585</v>
      </c>
      <c r="D51" s="57" t="str">
        <f>VLOOKUP(A51,'Classement Surp'!$B$2:$B$149,1,0)</f>
        <v>Crok2BN</v>
      </c>
      <c r="E51" s="58" t="str">
        <f t="shared" si="2"/>
        <v/>
      </c>
      <c r="F51" s="57" t="str">
        <f>VLOOKUP(A51,'Classement Général'!$B$2:$B$150,1,0)</f>
        <v>Crok2BN</v>
      </c>
    </row>
    <row r="52" ht="14.25" customHeight="1">
      <c r="A52" s="50" t="str">
        <f>IFERROR(__xludf.DUMMYFUNCTION("""COMPUTED_VALUE"""),"Mitch")</f>
        <v>Mitch</v>
      </c>
      <c r="B52" s="55">
        <v>51.0</v>
      </c>
      <c r="C52" s="122">
        <f t="shared" si="1"/>
        <v>9.906127135</v>
      </c>
      <c r="D52" s="57" t="str">
        <f>VLOOKUP(A52,'Classement Surp'!$B$2:$B$149,1,0)</f>
        <v>Mitch</v>
      </c>
      <c r="E52" s="58" t="str">
        <f t="shared" si="2"/>
        <v/>
      </c>
      <c r="F52" s="57" t="str">
        <f>VLOOKUP(A52,'Classement Général'!$B$2:$B$150,1,0)</f>
        <v>Mitch</v>
      </c>
    </row>
    <row r="53" ht="14.25" customHeight="1">
      <c r="A53" s="50" t="str">
        <f>IFERROR(__xludf.DUMMYFUNCTION("""COMPUTED_VALUE"""),"Gregol2")</f>
        <v>Gregol2</v>
      </c>
      <c r="B53" s="55">
        <v>52.0</v>
      </c>
      <c r="C53" s="122">
        <f t="shared" si="1"/>
        <v>4.929077083</v>
      </c>
      <c r="D53" s="57" t="str">
        <f>VLOOKUP(A53,'Classement Surp'!$B$2:$B$149,1,0)</f>
        <v>gregol2</v>
      </c>
      <c r="E53" s="58" t="str">
        <f t="shared" si="2"/>
        <v/>
      </c>
      <c r="F53" s="57" t="str">
        <f>VLOOKUP(A53,'Classement Général'!$B$2:$B$150,1,0)</f>
        <v>Gregol2</v>
      </c>
    </row>
    <row r="54" ht="14.25" customHeight="1">
      <c r="A54" s="50"/>
      <c r="B54" s="55">
        <v>53.0</v>
      </c>
      <c r="C54" s="122">
        <f t="shared" si="1"/>
        <v>0</v>
      </c>
      <c r="D54" s="57" t="str">
        <f>VLOOKUP(A54,'Classement Surp'!$B$2:$B$149,1,0)</f>
        <v>#N/A</v>
      </c>
      <c r="E54" s="58" t="str">
        <f t="shared" si="2"/>
        <v>#N/A</v>
      </c>
      <c r="F54" s="57" t="str">
        <f>VLOOKUP(A54,'Classement Général'!$B$2:$B$150,1,0)</f>
        <v>#N/A</v>
      </c>
    </row>
    <row r="55" ht="14.25" customHeight="1">
      <c r="A55" s="50"/>
      <c r="B55" s="55">
        <v>54.0</v>
      </c>
      <c r="C55" s="122">
        <f t="shared" si="1"/>
        <v>-4.882789543</v>
      </c>
      <c r="D55" s="57" t="str">
        <f>VLOOKUP(A55,'Classement Surp'!$B$2:$B$149,1,0)</f>
        <v>#N/A</v>
      </c>
      <c r="E55" s="58" t="str">
        <f t="shared" si="2"/>
        <v>#N/A</v>
      </c>
      <c r="F55" s="57" t="str">
        <f>VLOOKUP(A55,'Classement Général'!$B$2:$B$150,1,0)</f>
        <v>#N/A</v>
      </c>
    </row>
    <row r="56" ht="14.25" customHeight="1">
      <c r="A56" s="50"/>
      <c r="B56" s="55">
        <v>55.0</v>
      </c>
      <c r="C56" s="122">
        <f t="shared" si="1"/>
        <v>-9.720884187</v>
      </c>
      <c r="D56" s="57" t="str">
        <f>VLOOKUP(A56,'Classement Surp'!$B$2:$B$149,1,0)</f>
        <v>#N/A</v>
      </c>
      <c r="E56" s="58" t="str">
        <f t="shared" si="2"/>
        <v>#N/A</v>
      </c>
      <c r="F56" s="57" t="str">
        <f>VLOOKUP(A56,'Classement Général'!$B$2:$B$150,1,0)</f>
        <v>#N/A</v>
      </c>
    </row>
    <row r="57" ht="14.25" customHeight="1">
      <c r="A57" s="50"/>
      <c r="B57" s="55">
        <v>56.0</v>
      </c>
      <c r="C57" s="122">
        <f t="shared" si="1"/>
        <v>-14.51579057</v>
      </c>
      <c r="D57" s="57" t="str">
        <f>VLOOKUP(A57,'Classement Surp'!$B$2:$B$149,1,0)</f>
        <v>#N/A</v>
      </c>
      <c r="E57" s="58" t="str">
        <f t="shared" si="2"/>
        <v>#N/A</v>
      </c>
      <c r="F57" s="57" t="str">
        <f>VLOOKUP(A57,'Classement Général'!$B$2:$B$150,1,0)</f>
        <v>#N/A</v>
      </c>
    </row>
    <row r="58" ht="14.25" customHeight="1">
      <c r="A58" s="50"/>
      <c r="B58" s="55">
        <v>57.0</v>
      </c>
      <c r="C58" s="122">
        <f t="shared" si="1"/>
        <v>-19.26893551</v>
      </c>
      <c r="D58" s="57" t="str">
        <f>VLOOKUP(A58,'Classement Surp'!$B$2:$B$149,1,0)</f>
        <v>#N/A</v>
      </c>
      <c r="E58" s="58" t="str">
        <f t="shared" si="2"/>
        <v>#N/A</v>
      </c>
      <c r="F58" s="57" t="str">
        <f>VLOOKUP(A58,'Classement Général'!$B$2:$B$150,1,0)</f>
        <v>#N/A</v>
      </c>
    </row>
    <row r="59" ht="14.25" customHeight="1">
      <c r="A59" s="50"/>
      <c r="B59" s="55">
        <v>58.0</v>
      </c>
      <c r="C59" s="122">
        <f t="shared" si="1"/>
        <v>-23.98167161</v>
      </c>
      <c r="D59" s="57" t="str">
        <f>VLOOKUP(A59,'Classement Surp'!$B$2:$B$149,1,0)</f>
        <v>#N/A</v>
      </c>
      <c r="E59" s="58" t="str">
        <f t="shared" si="2"/>
        <v>#N/A</v>
      </c>
      <c r="F59" s="57" t="str">
        <f>VLOOKUP(A59,'Classement Général'!$B$2:$B$150,1,0)</f>
        <v>#N/A</v>
      </c>
    </row>
    <row r="60" ht="14.25" customHeight="1">
      <c r="A60" s="50"/>
      <c r="B60" s="55">
        <v>59.0</v>
      </c>
      <c r="C60" s="122">
        <f t="shared" si="1"/>
        <v>-28.65528243</v>
      </c>
      <c r="D60" s="57" t="str">
        <f>VLOOKUP(A60,'Classement Surp'!$B$2:$B$149,1,0)</f>
        <v>#N/A</v>
      </c>
      <c r="E60" s="58" t="str">
        <f t="shared" si="2"/>
        <v>#N/A</v>
      </c>
      <c r="F60" s="57" t="str">
        <f>VLOOKUP(A60,'Classement Général'!$B$2:$B$150,1,0)</f>
        <v>#N/A</v>
      </c>
    </row>
    <row r="61" ht="14.25" customHeight="1">
      <c r="A61" s="50"/>
      <c r="B61" s="55">
        <v>60.0</v>
      </c>
      <c r="C61" s="122">
        <f t="shared" si="1"/>
        <v>-33.29098716</v>
      </c>
      <c r="D61" s="57" t="str">
        <f>VLOOKUP(A61,'Classement Surp'!$B$2:$B$149,1,0)</f>
        <v>#N/A</v>
      </c>
      <c r="E61" s="58" t="str">
        <f t="shared" si="2"/>
        <v>#N/A</v>
      </c>
      <c r="F61" s="57" t="str">
        <f>VLOOKUP(A61,'Classement Général'!$B$2:$B$150,1,0)</f>
        <v>#N/A</v>
      </c>
    </row>
    <row r="62" ht="14.25" customHeight="1">
      <c r="A62" s="50"/>
      <c r="B62" s="55">
        <v>61.0</v>
      </c>
      <c r="C62" s="122">
        <f t="shared" si="1"/>
        <v>-37.88994493</v>
      </c>
      <c r="D62" s="57" t="str">
        <f>VLOOKUP(A62,'Classement Surp'!$B$2:$B$149,1,0)</f>
        <v>#N/A</v>
      </c>
      <c r="E62" s="58" t="str">
        <f t="shared" si="2"/>
        <v>#N/A</v>
      </c>
      <c r="F62" s="57" t="str">
        <f>VLOOKUP(A62,'Classement Général'!$B$2:$B$150,1,0)</f>
        <v>#N/A</v>
      </c>
    </row>
    <row r="63" ht="14.25" customHeight="1">
      <c r="A63" s="50"/>
      <c r="B63" s="55">
        <v>62.0</v>
      </c>
      <c r="C63" s="122">
        <f t="shared" si="1"/>
        <v>-42.45325876</v>
      </c>
      <c r="D63" s="57" t="str">
        <f>VLOOKUP(A63,'Classement Surp'!$B$2:$B$149,1,0)</f>
        <v>#N/A</v>
      </c>
      <c r="E63" s="58" t="str">
        <f t="shared" si="2"/>
        <v>#N/A</v>
      </c>
      <c r="F63" s="57" t="str">
        <f>VLOOKUP(A63,'Classement Général'!$B$2:$B$150,1,0)</f>
        <v>#N/A</v>
      </c>
    </row>
    <row r="64" ht="14.25" customHeight="1">
      <c r="A64" s="50"/>
      <c r="B64" s="55">
        <v>63.0</v>
      </c>
      <c r="C64" s="122">
        <f t="shared" si="1"/>
        <v>-46.98197922</v>
      </c>
      <c r="D64" s="57" t="str">
        <f>VLOOKUP(A64,'Classement Surp'!$B$2:$B$149,1,0)</f>
        <v>#N/A</v>
      </c>
      <c r="E64" s="58" t="str">
        <f t="shared" si="2"/>
        <v>#N/A</v>
      </c>
      <c r="F64" s="57" t="str">
        <f>VLOOKUP(A64,'Classement Général'!$B$2:$B$150,1,0)</f>
        <v>#N/A</v>
      </c>
    </row>
    <row r="65" ht="14.25" customHeight="1">
      <c r="A65" s="50"/>
      <c r="B65" s="55">
        <v>64.0</v>
      </c>
      <c r="C65" s="122">
        <f t="shared" si="1"/>
        <v>-51.47710768</v>
      </c>
      <c r="D65" s="57" t="str">
        <f>VLOOKUP(A65,'Classement Surp'!$B$2:$B$149,1,0)</f>
        <v>#N/A</v>
      </c>
      <c r="E65" s="58" t="str">
        <f t="shared" si="2"/>
        <v>#N/A</v>
      </c>
      <c r="F65" s="57" t="str">
        <f>VLOOKUP(A65,'Classement Général'!$B$2:$B$150,1,0)</f>
        <v>#N/A</v>
      </c>
    </row>
    <row r="66" ht="14.25" customHeight="1">
      <c r="A66" s="50"/>
      <c r="B66" s="55">
        <v>65.0</v>
      </c>
      <c r="C66" s="122">
        <f t="shared" si="1"/>
        <v>-55.93959949</v>
      </c>
      <c r="D66" s="57" t="str">
        <f>VLOOKUP(A66,'Classement Surp'!$B$2:$B$149,1,0)</f>
        <v>#N/A</v>
      </c>
      <c r="E66" s="58" t="str">
        <f t="shared" si="2"/>
        <v>#N/A</v>
      </c>
      <c r="F66" s="57" t="str">
        <f>VLOOKUP(A66,'Classement Général'!$B$2:$B$150,1,0)</f>
        <v>#N/A</v>
      </c>
    </row>
    <row r="67" ht="14.25" customHeight="1">
      <c r="A67" s="50"/>
      <c r="B67" s="55">
        <v>66.0</v>
      </c>
      <c r="C67" s="122">
        <f t="shared" si="1"/>
        <v>-60.37036675</v>
      </c>
      <c r="D67" s="57" t="str">
        <f>VLOOKUP(A67,'Classement Surp'!$B$2:$B$149,1,0)</f>
        <v>#N/A</v>
      </c>
      <c r="E67" s="58" t="str">
        <f t="shared" si="2"/>
        <v>#N/A</v>
      </c>
      <c r="F67" s="57" t="str">
        <f>VLOOKUP(A67,'Classement Général'!$B$2:$B$150,1,0)</f>
        <v>#N/A</v>
      </c>
    </row>
    <row r="68" ht="14.25" customHeight="1">
      <c r="A68" s="50"/>
      <c r="B68" s="55">
        <v>67.0</v>
      </c>
      <c r="C68" s="122">
        <f t="shared" si="1"/>
        <v>-64.77028094</v>
      </c>
      <c r="D68" s="57" t="str">
        <f>VLOOKUP(A68,'Classement Surp'!$B$2:$B$149,1,0)</f>
        <v>#N/A</v>
      </c>
      <c r="E68" s="58" t="str">
        <f t="shared" si="2"/>
        <v>#N/A</v>
      </c>
      <c r="F68" s="57" t="str">
        <f>VLOOKUP(A68,'Classement Général'!$B$2:$B$150,1,0)</f>
        <v>#N/A</v>
      </c>
    </row>
    <row r="69" ht="14.25" customHeight="1">
      <c r="A69" s="50"/>
      <c r="B69" s="55">
        <v>68.0</v>
      </c>
      <c r="C69" s="122">
        <f t="shared" si="1"/>
        <v>-69.14017535</v>
      </c>
      <c r="D69" s="57" t="str">
        <f>VLOOKUP(A69,'Classement Surp'!$B$2:$B$149,1,0)</f>
        <v>#N/A</v>
      </c>
      <c r="E69" s="58" t="str">
        <f t="shared" si="2"/>
        <v>#N/A</v>
      </c>
      <c r="F69" s="57" t="str">
        <f>VLOOKUP(A69,'Classement Général'!$B$2:$B$150,1,0)</f>
        <v>#N/A</v>
      </c>
    </row>
    <row r="70" ht="14.25" customHeight="1">
      <c r="A70" s="50"/>
      <c r="B70" s="55">
        <v>69.0</v>
      </c>
      <c r="C70" s="122">
        <f t="shared" si="1"/>
        <v>-73.48084735</v>
      </c>
      <c r="D70" s="57" t="str">
        <f>VLOOKUP(A70,'Classement Surp'!$B$2:$B$149,1,0)</f>
        <v>#N/A</v>
      </c>
      <c r="E70" s="58" t="str">
        <f t="shared" si="2"/>
        <v>#N/A</v>
      </c>
      <c r="F70" s="57" t="str">
        <f>VLOOKUP(A70,'Classement Général'!$B$2:$B$150,1,0)</f>
        <v>#N/A</v>
      </c>
    </row>
    <row r="71" ht="14.25" customHeight="1">
      <c r="A71" s="50"/>
      <c r="B71" s="55">
        <v>70.0</v>
      </c>
      <c r="C71" s="122">
        <f t="shared" si="1"/>
        <v>-77.79306041</v>
      </c>
      <c r="D71" s="57" t="str">
        <f>VLOOKUP(A71,'Classement Surp'!$B$2:$B$149,1,0)</f>
        <v>#N/A</v>
      </c>
      <c r="E71" s="58" t="str">
        <f t="shared" si="2"/>
        <v>#N/A</v>
      </c>
      <c r="F71" s="57" t="str">
        <f>VLOOKUP(A71,'Classement Général'!$B$2:$B$150,1,0)</f>
        <v>#N/A</v>
      </c>
    </row>
    <row r="72" ht="14.25" customHeight="1">
      <c r="A72" s="50"/>
      <c r="B72" s="55">
        <v>71.0</v>
      </c>
      <c r="C72" s="122">
        <f t="shared" si="1"/>
        <v>-82.0775461</v>
      </c>
      <c r="D72" s="57" t="str">
        <f>VLOOKUP(A72,'Classement Surp'!$B$2:$B$149,1,0)</f>
        <v>#N/A</v>
      </c>
      <c r="E72" s="58" t="str">
        <f t="shared" si="2"/>
        <v>#N/A</v>
      </c>
      <c r="F72" s="57" t="str">
        <f>VLOOKUP(A72,'Classement Général'!$B$2:$B$150,1,0)</f>
        <v>#N/A</v>
      </c>
    </row>
    <row r="73" ht="14.25" customHeight="1">
      <c r="A73" s="50"/>
      <c r="B73" s="55">
        <v>72.0</v>
      </c>
      <c r="C73" s="122">
        <f t="shared" si="1"/>
        <v>-86.33500582</v>
      </c>
      <c r="D73" s="57" t="str">
        <f>VLOOKUP(A73,'Classement Surp'!$B$2:$B$149,1,0)</f>
        <v>#N/A</v>
      </c>
      <c r="E73" s="58" t="str">
        <f t="shared" si="2"/>
        <v>#N/A</v>
      </c>
      <c r="F73" s="57" t="str">
        <f>VLOOKUP(A73,'Classement Général'!$B$2:$B$150,1,0)</f>
        <v>#N/A</v>
      </c>
    </row>
    <row r="74" ht="14.25" customHeight="1">
      <c r="A74" s="50"/>
      <c r="B74" s="55">
        <v>73.0</v>
      </c>
      <c r="C74" s="122">
        <f t="shared" si="1"/>
        <v>-90.56611252</v>
      </c>
      <c r="D74" s="57" t="str">
        <f>VLOOKUP(A74,'Classement Surp'!$B$2:$B$149,1,0)</f>
        <v>#N/A</v>
      </c>
      <c r="E74" s="58" t="str">
        <f t="shared" si="2"/>
        <v>#N/A</v>
      </c>
      <c r="F74" s="57" t="str">
        <f>VLOOKUP(A74,'Classement Général'!$B$2:$B$150,1,0)</f>
        <v>#N/A</v>
      </c>
    </row>
    <row r="75" ht="14.25" customHeight="1">
      <c r="A75" s="50"/>
      <c r="B75" s="55">
        <v>74.0</v>
      </c>
      <c r="C75" s="122">
        <f t="shared" si="1"/>
        <v>-94.77151224</v>
      </c>
      <c r="D75" s="57" t="str">
        <f>VLOOKUP(A75,'Classement Surp'!$B$2:$B$149,1,0)</f>
        <v>#N/A</v>
      </c>
      <c r="E75" s="58" t="str">
        <f t="shared" si="2"/>
        <v>#N/A</v>
      </c>
      <c r="F75" s="57" t="str">
        <f>VLOOKUP(A75,'Classement Général'!$B$2:$B$150,1,0)</f>
        <v>#N/A</v>
      </c>
    </row>
    <row r="76" ht="14.25" customHeight="1">
      <c r="A76" s="50"/>
      <c r="B76" s="55">
        <v>75.0</v>
      </c>
      <c r="C76" s="122">
        <f t="shared" si="1"/>
        <v>-98.95182552</v>
      </c>
      <c r="D76" s="57" t="str">
        <f>VLOOKUP(A76,'Classement Surp'!$B$2:$B$149,1,0)</f>
        <v>#N/A</v>
      </c>
      <c r="E76" s="58" t="str">
        <f t="shared" si="2"/>
        <v>#N/A</v>
      </c>
      <c r="F76" s="57" t="str">
        <f>VLOOKUP(A76,'Classement Général'!$B$2:$B$150,1,0)</f>
        <v>#N/A</v>
      </c>
    </row>
    <row r="77" ht="14.25" customHeight="1">
      <c r="A77" s="50"/>
      <c r="B77" s="55">
        <v>76.0</v>
      </c>
      <c r="C77" s="122">
        <f t="shared" si="1"/>
        <v>-103.1076488</v>
      </c>
      <c r="D77" s="57" t="str">
        <f>VLOOKUP(A77,'Classement Surp'!$B$2:$B$149,1,0)</f>
        <v>#N/A</v>
      </c>
      <c r="E77" s="58" t="str">
        <f t="shared" si="2"/>
        <v>#N/A</v>
      </c>
      <c r="F77" s="57" t="str">
        <f>VLOOKUP(A77,'Classement Général'!$B$2:$B$150,1,0)</f>
        <v>#N/A</v>
      </c>
    </row>
    <row r="78" ht="14.25" customHeight="1">
      <c r="A78" s="50"/>
      <c r="B78" s="55">
        <v>77.0</v>
      </c>
      <c r="C78" s="122">
        <f t="shared" si="1"/>
        <v>-107.2395557</v>
      </c>
      <c r="D78" s="57" t="str">
        <f>VLOOKUP(A78,'Classement Surp'!$B$2:$B$149,1,0)</f>
        <v>#N/A</v>
      </c>
      <c r="E78" s="58" t="str">
        <f t="shared" si="2"/>
        <v>#N/A</v>
      </c>
      <c r="F78" s="57" t="str">
        <f>VLOOKUP(A78,'Classement Général'!$B$2:$B$150,1,0)</f>
        <v>#N/A</v>
      </c>
    </row>
    <row r="79" ht="14.25" customHeight="1">
      <c r="A79" s="50"/>
      <c r="B79" s="55">
        <v>78.0</v>
      </c>
      <c r="C79" s="122">
        <f t="shared" si="1"/>
        <v>-111.3480982</v>
      </c>
      <c r="D79" s="57" t="str">
        <f>VLOOKUP(A79,'Classement Surp'!$B$2:$B$149,1,0)</f>
        <v>#N/A</v>
      </c>
      <c r="E79" s="58" t="str">
        <f t="shared" si="2"/>
        <v>#N/A</v>
      </c>
      <c r="F79" s="57" t="str">
        <f>VLOOKUP(A79,'Classement Général'!$B$2:$B$150,1,0)</f>
        <v>#N/A</v>
      </c>
    </row>
    <row r="80" ht="14.25" customHeight="1">
      <c r="A80" s="50"/>
      <c r="B80" s="55">
        <v>79.0</v>
      </c>
      <c r="C80" s="122">
        <f t="shared" si="1"/>
        <v>-115.4338075</v>
      </c>
      <c r="D80" s="57" t="str">
        <f>VLOOKUP(A80,'Classement Surp'!$B$2:$B$149,1,0)</f>
        <v>#N/A</v>
      </c>
      <c r="E80" s="58" t="str">
        <f t="shared" si="2"/>
        <v>#N/A</v>
      </c>
      <c r="F80" s="57" t="str">
        <f>VLOOKUP(A80,'Classement Général'!$B$2:$B$150,1,0)</f>
        <v>#N/A</v>
      </c>
    </row>
    <row r="81" ht="14.25" customHeight="1">
      <c r="A81" s="50"/>
      <c r="B81" s="55">
        <v>80.0</v>
      </c>
      <c r="C81" s="122">
        <f t="shared" si="1"/>
        <v>-119.4971956</v>
      </c>
      <c r="D81" s="57" t="str">
        <f>VLOOKUP(A81,'Classement Surp'!$B$2:$B$149,1,0)</f>
        <v>#N/A</v>
      </c>
      <c r="E81" s="58" t="str">
        <f t="shared" si="2"/>
        <v>#N/A</v>
      </c>
      <c r="F81" s="57" t="str">
        <f>VLOOKUP(A81,'Classement Général'!$B$2:$B$150,1,0)</f>
        <v>#N/A</v>
      </c>
    </row>
    <row r="82" ht="14.25" customHeight="1">
      <c r="A82" s="50"/>
      <c r="B82" s="55">
        <v>81.0</v>
      </c>
      <c r="C82" s="122">
        <f t="shared" si="1"/>
        <v>-123.5387556</v>
      </c>
      <c r="D82" s="57" t="str">
        <f>VLOOKUP(A82,'Classement Surp'!$B$2:$B$149,1,0)</f>
        <v>#N/A</v>
      </c>
      <c r="E82" s="58" t="str">
        <f t="shared" si="2"/>
        <v>#N/A</v>
      </c>
      <c r="F82" s="57" t="str">
        <f>VLOOKUP(A82,'Classement Général'!$B$2:$B$150,1,0)</f>
        <v>#N/A</v>
      </c>
    </row>
    <row r="83" ht="14.25" customHeight="1">
      <c r="A83" s="50"/>
      <c r="B83" s="55">
        <v>82.0</v>
      </c>
      <c r="C83" s="122">
        <f t="shared" si="1"/>
        <v>-127.5589632</v>
      </c>
      <c r="D83" s="57" t="str">
        <f>VLOOKUP(A83,'Classement Surp'!$B$2:$B$149,1,0)</f>
        <v>#N/A</v>
      </c>
      <c r="E83" s="58" t="str">
        <f t="shared" si="2"/>
        <v>#N/A</v>
      </c>
      <c r="F83" s="57" t="str">
        <f>VLOOKUP(A83,'Classement Général'!$B$2:$B$150,1,0)</f>
        <v>#N/A</v>
      </c>
    </row>
    <row r="84" ht="14.25" customHeight="1">
      <c r="A84" s="50"/>
      <c r="B84" s="55">
        <v>83.0</v>
      </c>
      <c r="C84" s="122">
        <f t="shared" si="1"/>
        <v>-131.5582771</v>
      </c>
      <c r="D84" s="57" t="str">
        <f>VLOOKUP(A84,'Classement Surp'!$B$2:$B$149,1,0)</f>
        <v>#N/A</v>
      </c>
      <c r="E84" s="58" t="str">
        <f t="shared" si="2"/>
        <v>#N/A</v>
      </c>
      <c r="F84" s="57" t="str">
        <f>VLOOKUP(A84,'Classement Général'!$B$2:$B$150,1,0)</f>
        <v>#N/A</v>
      </c>
    </row>
    <row r="85" ht="14.25" customHeight="1">
      <c r="A85" s="50"/>
      <c r="B85" s="55">
        <v>84.0</v>
      </c>
      <c r="C85" s="122">
        <f t="shared" si="1"/>
        <v>-135.5371403</v>
      </c>
      <c r="D85" s="57" t="str">
        <f>VLOOKUP(A85,'Classement Surp'!$B$2:$B$149,1,0)</f>
        <v>#N/A</v>
      </c>
      <c r="E85" s="58" t="str">
        <f t="shared" si="2"/>
        <v>#N/A</v>
      </c>
      <c r="F85" s="57" t="str">
        <f>VLOOKUP(A85,'Classement Général'!$B$2:$B$150,1,0)</f>
        <v>#N/A</v>
      </c>
    </row>
    <row r="86" ht="14.25" customHeight="1">
      <c r="A86" s="50"/>
      <c r="B86" s="55">
        <v>85.0</v>
      </c>
      <c r="C86" s="122">
        <f t="shared" si="1"/>
        <v>-139.4959801</v>
      </c>
      <c r="D86" s="57" t="str">
        <f>VLOOKUP(A86,'Classement Surp'!$B$2:$B$149,1,0)</f>
        <v>#N/A</v>
      </c>
      <c r="E86" s="58" t="str">
        <f t="shared" si="2"/>
        <v>#N/A</v>
      </c>
      <c r="F86" s="57" t="str">
        <f>VLOOKUP(A86,'Classement Général'!$B$2:$B$150,1,0)</f>
        <v>#N/A</v>
      </c>
    </row>
    <row r="87" ht="14.25" customHeight="1">
      <c r="A87" s="50"/>
      <c r="B87" s="55">
        <v>86.0</v>
      </c>
      <c r="C87" s="122">
        <f t="shared" si="1"/>
        <v>-143.4352098</v>
      </c>
      <c r="D87" s="57" t="str">
        <f>VLOOKUP(A87,'Classement Surp'!$B$2:$B$149,1,0)</f>
        <v>#N/A</v>
      </c>
      <c r="E87" s="58" t="str">
        <f t="shared" si="2"/>
        <v>#N/A</v>
      </c>
      <c r="F87" s="57" t="str">
        <f>VLOOKUP(A87,'Classement Général'!$B$2:$B$150,1,0)</f>
        <v>#N/A</v>
      </c>
    </row>
    <row r="88" ht="14.25" customHeight="1">
      <c r="A88" s="50"/>
      <c r="B88" s="55">
        <v>87.0</v>
      </c>
      <c r="C88" s="122">
        <f t="shared" si="1"/>
        <v>-147.3552283</v>
      </c>
      <c r="D88" s="57" t="str">
        <f>VLOOKUP(A88,'Classement Surp'!$B$2:$B$149,1,0)</f>
        <v>#N/A</v>
      </c>
      <c r="E88" s="58" t="str">
        <f t="shared" si="2"/>
        <v>#N/A</v>
      </c>
      <c r="F88" s="57" t="str">
        <f>VLOOKUP(A88,'Classement Général'!$B$2:$B$150,1,0)</f>
        <v>#N/A</v>
      </c>
    </row>
    <row r="89" ht="14.25" customHeight="1">
      <c r="A89" s="50"/>
      <c r="B89" s="55">
        <v>88.0</v>
      </c>
      <c r="C89" s="122">
        <f t="shared" si="1"/>
        <v>-151.2564217</v>
      </c>
      <c r="D89" s="57" t="str">
        <f>VLOOKUP(A89,'Classement Surp'!$B$2:$B$149,1,0)</f>
        <v>#N/A</v>
      </c>
      <c r="E89" s="58" t="str">
        <f t="shared" si="2"/>
        <v>#N/A</v>
      </c>
      <c r="F89" s="57" t="str">
        <f>VLOOKUP(A89,'Classement Général'!$B$2:$B$150,1,0)</f>
        <v>#N/A</v>
      </c>
    </row>
    <row r="90" ht="14.25" customHeight="1">
      <c r="A90" s="50"/>
      <c r="B90" s="55">
        <v>89.0</v>
      </c>
      <c r="C90" s="122">
        <f t="shared" si="1"/>
        <v>-155.1391633</v>
      </c>
      <c r="D90" s="57" t="str">
        <f>VLOOKUP(A90,'Classement Surp'!$B$2:$B$149,1,0)</f>
        <v>#N/A</v>
      </c>
      <c r="E90" s="58" t="str">
        <f t="shared" si="2"/>
        <v>#N/A</v>
      </c>
      <c r="F90" s="57" t="str">
        <f>VLOOKUP(A90,'Classement Général'!$B$2:$B$150,1,0)</f>
        <v>#N/A</v>
      </c>
    </row>
    <row r="91" ht="14.25" customHeight="1">
      <c r="A91" s="50"/>
      <c r="B91" s="55">
        <v>90.0</v>
      </c>
      <c r="C91" s="122">
        <f t="shared" si="1"/>
        <v>-159.0038142</v>
      </c>
      <c r="D91" s="57" t="str">
        <f>VLOOKUP(A91,'Classement Surp'!$B$2:$B$149,1,0)</f>
        <v>#N/A</v>
      </c>
      <c r="E91" s="58" t="str">
        <f t="shared" si="2"/>
        <v>#N/A</v>
      </c>
      <c r="F91" s="57" t="str">
        <f>VLOOKUP(A91,'Classement Général'!$B$2:$B$150,1,0)</f>
        <v>#N/A</v>
      </c>
    </row>
    <row r="92" ht="14.25" customHeight="1">
      <c r="A92" s="50"/>
      <c r="B92" s="55">
        <v>91.0</v>
      </c>
      <c r="C92" s="122">
        <f t="shared" si="1"/>
        <v>-162.8507242</v>
      </c>
      <c r="D92" s="57" t="str">
        <f>VLOOKUP(A92,'Classement Surp'!$B$2:$B$149,1,0)</f>
        <v>#N/A</v>
      </c>
      <c r="E92" s="58" t="str">
        <f t="shared" si="2"/>
        <v>#N/A</v>
      </c>
      <c r="F92" s="57" t="str">
        <f>VLOOKUP(A92,'Classement Général'!$B$2:$B$150,1,0)</f>
        <v>#N/A</v>
      </c>
    </row>
    <row r="93" ht="14.25" customHeight="1">
      <c r="A93" s="50"/>
      <c r="B93" s="55">
        <v>92.0</v>
      </c>
      <c r="C93" s="122">
        <f t="shared" si="1"/>
        <v>-166.6802319</v>
      </c>
      <c r="D93" s="57" t="str">
        <f>VLOOKUP(A93,'Classement Surp'!$B$2:$B$149,1,0)</f>
        <v>#N/A</v>
      </c>
      <c r="E93" s="58" t="str">
        <f t="shared" si="2"/>
        <v>#N/A</v>
      </c>
      <c r="F93" s="57" t="str">
        <f>VLOOKUP(A93,'Classement Général'!$B$2:$B$150,1,0)</f>
        <v>#N/A</v>
      </c>
    </row>
    <row r="94" ht="14.25" customHeight="1">
      <c r="A94" s="50"/>
      <c r="B94" s="55">
        <v>93.0</v>
      </c>
      <c r="C94" s="122">
        <f t="shared" si="1"/>
        <v>-170.4926652</v>
      </c>
      <c r="D94" s="57" t="str">
        <f>VLOOKUP(A94,'Classement Surp'!$B$2:$B$149,1,0)</f>
        <v>#N/A</v>
      </c>
      <c r="E94" s="58" t="str">
        <f t="shared" si="2"/>
        <v>#N/A</v>
      </c>
      <c r="F94" s="57" t="str">
        <f>VLOOKUP(A94,'Classement Général'!$B$2:$B$150,1,0)</f>
        <v>#N/A</v>
      </c>
    </row>
    <row r="95" ht="14.25" customHeight="1">
      <c r="A95" s="50"/>
      <c r="B95" s="55">
        <v>94.0</v>
      </c>
      <c r="C95" s="122">
        <f t="shared" si="1"/>
        <v>-174.2883422</v>
      </c>
      <c r="D95" s="57" t="str">
        <f>VLOOKUP(A95,'Classement Surp'!$B$2:$B$149,1,0)</f>
        <v>#N/A</v>
      </c>
      <c r="E95" s="58" t="str">
        <f t="shared" si="2"/>
        <v>#N/A</v>
      </c>
      <c r="F95" s="57" t="str">
        <f>VLOOKUP(A95,'Classement Général'!$B$2:$B$150,1,0)</f>
        <v>#N/A</v>
      </c>
    </row>
    <row r="96" ht="14.25" customHeight="1">
      <c r="A96" s="50"/>
      <c r="B96" s="55">
        <v>95.0</v>
      </c>
      <c r="C96" s="122">
        <f t="shared" si="1"/>
        <v>-178.0675711</v>
      </c>
      <c r="D96" s="57" t="str">
        <f>VLOOKUP(A96,'Classement Surp'!$B$2:$B$149,1,0)</f>
        <v>#N/A</v>
      </c>
      <c r="E96" s="58" t="str">
        <f t="shared" si="2"/>
        <v>#N/A</v>
      </c>
      <c r="F96" s="57" t="str">
        <f>VLOOKUP(A96,'Classement Général'!$B$2:$B$150,1,0)</f>
        <v>#N/A</v>
      </c>
    </row>
    <row r="97" ht="14.25" customHeight="1">
      <c r="A97" s="50"/>
      <c r="B97" s="55">
        <v>96.0</v>
      </c>
      <c r="C97" s="122">
        <f t="shared" si="1"/>
        <v>-181.8306508</v>
      </c>
      <c r="D97" s="57" t="str">
        <f>VLOOKUP(A97,'Classement Surp'!$B$2:$B$149,1,0)</f>
        <v>#N/A</v>
      </c>
      <c r="E97" s="58" t="str">
        <f t="shared" si="2"/>
        <v>#N/A</v>
      </c>
      <c r="F97" s="57" t="str">
        <f>VLOOKUP(A97,'Classement Général'!$B$2:$B$150,1,0)</f>
        <v>#N/A</v>
      </c>
    </row>
    <row r="98" ht="14.25" customHeight="1">
      <c r="A98" s="50"/>
      <c r="B98" s="55">
        <v>97.0</v>
      </c>
      <c r="C98" s="122">
        <f t="shared" si="1"/>
        <v>-185.5778713</v>
      </c>
      <c r="D98" s="57" t="str">
        <f>VLOOKUP(A98,'Classement Surp'!$B$2:$B$149,1,0)</f>
        <v>#N/A</v>
      </c>
      <c r="E98" s="58" t="str">
        <f t="shared" si="2"/>
        <v>#N/A</v>
      </c>
      <c r="F98" s="57" t="str">
        <f>VLOOKUP(A98,'Classement Général'!$B$2:$B$150,1,0)</f>
        <v>#N/A</v>
      </c>
    </row>
    <row r="99" ht="14.25" customHeight="1">
      <c r="A99" s="50"/>
      <c r="B99" s="55">
        <v>98.0</v>
      </c>
      <c r="C99" s="122">
        <f t="shared" si="1"/>
        <v>-189.309514</v>
      </c>
      <c r="D99" s="57" t="str">
        <f>VLOOKUP(A99,'Classement Surp'!$B$2:$B$149,1,0)</f>
        <v>#N/A</v>
      </c>
      <c r="E99" s="58" t="str">
        <f t="shared" si="2"/>
        <v>#N/A</v>
      </c>
      <c r="F99" s="57" t="str">
        <f>VLOOKUP(A99,'Classement Général'!$B$2:$B$150,1,0)</f>
        <v>#N/A</v>
      </c>
    </row>
    <row r="100" ht="14.25" customHeight="1">
      <c r="A100" s="50"/>
      <c r="B100" s="55">
        <v>99.0</v>
      </c>
      <c r="C100" s="122">
        <f t="shared" si="1"/>
        <v>-193.0258523</v>
      </c>
      <c r="D100" s="57" t="str">
        <f>VLOOKUP(A100,'Classement Surp'!$B$2:$B$149,1,0)</f>
        <v>#N/A</v>
      </c>
      <c r="E100" s="58" t="str">
        <f t="shared" si="2"/>
        <v>#N/A</v>
      </c>
      <c r="F100" s="57" t="str">
        <f>VLOOKUP(A100,'Classement Général'!$B$2:$B$150,1,0)</f>
        <v>#N/A</v>
      </c>
    </row>
    <row r="101" ht="14.25" customHeight="1">
      <c r="A101" s="50"/>
      <c r="B101" s="55">
        <v>100.0</v>
      </c>
      <c r="C101" s="122">
        <f t="shared" si="1"/>
        <v>-196.7271515</v>
      </c>
      <c r="D101" s="57" t="str">
        <f>VLOOKUP(A101,'Classement Surp'!$B$2:$B$149,1,0)</f>
        <v>#N/A</v>
      </c>
      <c r="E101" s="58" t="str">
        <f t="shared" si="2"/>
        <v>#N/A</v>
      </c>
      <c r="F101" s="57" t="str">
        <f>VLOOKUP(A101,'Classement Général'!$B$2:$B$150,1,0)</f>
        <v>#N/A</v>
      </c>
    </row>
    <row r="102" ht="14.25" customHeight="1">
      <c r="A102" s="50"/>
      <c r="B102" s="55">
        <v>101.0</v>
      </c>
      <c r="C102" s="122">
        <f t="shared" si="1"/>
        <v>-200.4136694</v>
      </c>
      <c r="D102" s="57" t="str">
        <f>VLOOKUP(A102,'Classement Surp'!$B$2:$B$149,1,0)</f>
        <v>#N/A</v>
      </c>
      <c r="E102" s="58" t="str">
        <f t="shared" si="2"/>
        <v>#N/A</v>
      </c>
      <c r="F102" s="57" t="str">
        <f>VLOOKUP(A102,'Classement Général'!$B$2:$B$150,1,0)</f>
        <v>#N/A</v>
      </c>
    </row>
    <row r="103" ht="14.25" customHeight="1">
      <c r="A103" s="50"/>
      <c r="B103" s="55">
        <v>102.0</v>
      </c>
      <c r="C103" s="122">
        <f t="shared" si="1"/>
        <v>-204.0856565</v>
      </c>
      <c r="D103" s="57" t="str">
        <f>VLOOKUP(A103,'Classement Surp'!$B$2:$B$149,1,0)</f>
        <v>#N/A</v>
      </c>
      <c r="E103" s="58" t="str">
        <f t="shared" si="2"/>
        <v>#N/A</v>
      </c>
      <c r="F103" s="57" t="str">
        <f>VLOOKUP(A103,'Classement Général'!$B$2:$B$150,1,0)</f>
        <v>#N/A</v>
      </c>
    </row>
    <row r="104" ht="14.25" customHeight="1">
      <c r="A104" s="50"/>
      <c r="B104" s="55">
        <v>103.0</v>
      </c>
      <c r="C104" s="122">
        <f t="shared" si="1"/>
        <v>-207.7433564</v>
      </c>
      <c r="D104" s="57" t="str">
        <f>VLOOKUP(A104,'Classement Surp'!$B$2:$B$149,1,0)</f>
        <v>#N/A</v>
      </c>
      <c r="E104" s="58" t="str">
        <f t="shared" si="2"/>
        <v>#N/A</v>
      </c>
      <c r="F104" s="57" t="str">
        <f>VLOOKUP(A104,'Classement Général'!$B$2:$B$150,1,0)</f>
        <v>#N/A</v>
      </c>
    </row>
    <row r="105" ht="14.25" customHeight="1">
      <c r="A105" s="50"/>
      <c r="B105" s="55">
        <v>104.0</v>
      </c>
      <c r="C105" s="122">
        <f t="shared" si="1"/>
        <v>-211.3870057</v>
      </c>
      <c r="D105" s="57" t="str">
        <f>VLOOKUP(A105,'Classement Surp'!$B$2:$B$149,1,0)</f>
        <v>#N/A</v>
      </c>
      <c r="E105" s="58" t="str">
        <f t="shared" si="2"/>
        <v>#N/A</v>
      </c>
      <c r="F105" s="57" t="str">
        <f>VLOOKUP(A105,'Classement Général'!$B$2:$B$150,1,0)</f>
        <v>#N/A</v>
      </c>
    </row>
    <row r="106" ht="14.25" customHeight="1">
      <c r="A106" s="50"/>
      <c r="B106" s="55">
        <v>105.0</v>
      </c>
      <c r="C106" s="122">
        <f t="shared" si="1"/>
        <v>-215.0168349</v>
      </c>
      <c r="D106" s="57" t="str">
        <f>VLOOKUP(A106,'Classement Surp'!$B$2:$B$149,1,0)</f>
        <v>#N/A</v>
      </c>
      <c r="E106" s="58" t="str">
        <f t="shared" si="2"/>
        <v>#N/A</v>
      </c>
      <c r="F106" s="57" t="str">
        <f>VLOOKUP(A106,'Classement Général'!$B$2:$B$150,1,0)</f>
        <v>#N/A</v>
      </c>
    </row>
    <row r="107" ht="14.25" customHeight="1">
      <c r="A107" s="50"/>
      <c r="B107" s="55">
        <v>106.0</v>
      </c>
      <c r="C107" s="122">
        <f t="shared" si="1"/>
        <v>-218.633068</v>
      </c>
      <c r="D107" s="57" t="str">
        <f>VLOOKUP(A107,'Classement Surp'!$B$2:$B$149,1,0)</f>
        <v>#N/A</v>
      </c>
      <c r="E107" s="58" t="str">
        <f t="shared" si="2"/>
        <v>#N/A</v>
      </c>
      <c r="F107" s="57" t="str">
        <f>VLOOKUP(A107,'Classement Général'!$B$2:$B$150,1,0)</f>
        <v>#N/A</v>
      </c>
    </row>
    <row r="108" ht="14.25" customHeight="1">
      <c r="A108" s="50"/>
      <c r="B108" s="55">
        <v>107.0</v>
      </c>
      <c r="C108" s="122">
        <f t="shared" si="1"/>
        <v>-222.235923</v>
      </c>
      <c r="D108" s="57" t="str">
        <f>VLOOKUP(A108,'Classement Surp'!$B$2:$B$149,1,0)</f>
        <v>#N/A</v>
      </c>
      <c r="E108" s="58" t="str">
        <f t="shared" si="2"/>
        <v>#N/A</v>
      </c>
      <c r="F108" s="57" t="str">
        <f>VLOOKUP(A108,'Classement Général'!$B$2:$B$150,1,0)</f>
        <v>#N/A</v>
      </c>
    </row>
    <row r="109" ht="14.25" customHeight="1">
      <c r="A109" s="50"/>
      <c r="B109" s="55">
        <v>108.0</v>
      </c>
      <c r="C109" s="122">
        <f t="shared" si="1"/>
        <v>-225.8256123</v>
      </c>
      <c r="D109" s="57" t="str">
        <f>VLOOKUP(A109,'Classement Surp'!$B$2:$B$149,1,0)</f>
        <v>#N/A</v>
      </c>
      <c r="E109" s="58" t="str">
        <f t="shared" si="2"/>
        <v>#N/A</v>
      </c>
      <c r="F109" s="57" t="str">
        <f>VLOOKUP(A109,'Classement Général'!$B$2:$B$150,1,0)</f>
        <v>#N/A</v>
      </c>
    </row>
    <row r="110" ht="14.25" customHeight="1">
      <c r="A110" s="50"/>
      <c r="B110" s="55">
        <v>109.0</v>
      </c>
      <c r="C110" s="122">
        <f t="shared" si="1"/>
        <v>-229.4023425</v>
      </c>
      <c r="D110" s="57" t="str">
        <f>VLOOKUP(A110,'Classement Surp'!$B$2:$B$149,1,0)</f>
        <v>#N/A</v>
      </c>
      <c r="E110" s="58" t="str">
        <f t="shared" si="2"/>
        <v>#N/A</v>
      </c>
      <c r="F110" s="57" t="str">
        <f>VLOOKUP(A110,'Classement Général'!$B$2:$B$150,1,0)</f>
        <v>#N/A</v>
      </c>
    </row>
    <row r="111" ht="14.25" customHeight="1">
      <c r="A111" s="50"/>
      <c r="B111" s="55">
        <v>110.0</v>
      </c>
      <c r="C111" s="122">
        <f t="shared" si="1"/>
        <v>-232.966315</v>
      </c>
      <c r="D111" s="57" t="str">
        <f>VLOOKUP(A111,'Classement Surp'!$B$2:$B$149,1,0)</f>
        <v>#N/A</v>
      </c>
      <c r="E111" s="58" t="str">
        <f t="shared" si="2"/>
        <v>#N/A</v>
      </c>
      <c r="F111" s="57" t="str">
        <f>VLOOKUP(A111,'Classement Général'!$B$2:$B$150,1,0)</f>
        <v>#N/A</v>
      </c>
    </row>
    <row r="112" ht="14.25" customHeight="1">
      <c r="A112" s="50"/>
      <c r="B112" s="55">
        <v>111.0</v>
      </c>
      <c r="C112" s="122">
        <f t="shared" si="1"/>
        <v>-236.5177259</v>
      </c>
      <c r="D112" s="57" t="str">
        <f>VLOOKUP(A112,'Classement Surp'!$B$2:$B$149,1,0)</f>
        <v>#N/A</v>
      </c>
      <c r="E112" s="58" t="str">
        <f t="shared" si="2"/>
        <v>#N/A</v>
      </c>
      <c r="F112" s="57" t="str">
        <f>VLOOKUP(A112,'Classement Général'!$B$2:$B$150,1,0)</f>
        <v>#N/A</v>
      </c>
    </row>
    <row r="113" ht="14.25" customHeight="1">
      <c r="A113" s="50"/>
      <c r="B113" s="55">
        <v>112.0</v>
      </c>
      <c r="C113" s="122">
        <f t="shared" si="1"/>
        <v>-240.0567664</v>
      </c>
      <c r="D113" s="57" t="str">
        <f>VLOOKUP(A113,'Classement Surp'!$B$2:$B$149,1,0)</f>
        <v>#N/A</v>
      </c>
      <c r="E113" s="58" t="str">
        <f t="shared" si="2"/>
        <v>#N/A</v>
      </c>
      <c r="F113" s="57" t="str">
        <f>VLOOKUP(A113,'Classement Général'!$B$2:$B$150,1,0)</f>
        <v>#N/A</v>
      </c>
    </row>
    <row r="114" ht="14.25" customHeight="1">
      <c r="A114" s="50"/>
      <c r="B114" s="55">
        <v>113.0</v>
      </c>
      <c r="C114" s="122">
        <f t="shared" si="1"/>
        <v>-243.5836227</v>
      </c>
      <c r="D114" s="57" t="str">
        <f>VLOOKUP(A114,'Classement Surp'!$B$2:$B$149,1,0)</f>
        <v>#N/A</v>
      </c>
      <c r="E114" s="58" t="str">
        <f t="shared" si="2"/>
        <v>#N/A</v>
      </c>
      <c r="F114" s="57" t="str">
        <f>VLOOKUP(A114,'Classement Général'!$B$2:$B$150,1,0)</f>
        <v>#N/A</v>
      </c>
    </row>
    <row r="115" ht="14.25" customHeight="1">
      <c r="A115" s="50"/>
      <c r="B115" s="55">
        <v>114.0</v>
      </c>
      <c r="C115" s="122">
        <f t="shared" si="1"/>
        <v>-247.0984766</v>
      </c>
      <c r="D115" s="57" t="str">
        <f>VLOOKUP(A115,'Classement Surp'!$B$2:$B$149,1,0)</f>
        <v>#N/A</v>
      </c>
      <c r="E115" s="58" t="str">
        <f t="shared" si="2"/>
        <v>#N/A</v>
      </c>
      <c r="F115" s="57" t="str">
        <f>VLOOKUP(A115,'Classement Général'!$B$2:$B$150,1,0)</f>
        <v>#N/A</v>
      </c>
    </row>
    <row r="116" ht="14.25" customHeight="1">
      <c r="A116" s="50"/>
      <c r="B116" s="55">
        <v>115.0</v>
      </c>
      <c r="C116" s="122">
        <f t="shared" si="1"/>
        <v>-250.6015052</v>
      </c>
      <c r="D116" s="57" t="str">
        <f>VLOOKUP(A116,'Classement Surp'!$B$2:$B$149,1,0)</f>
        <v>#N/A</v>
      </c>
      <c r="E116" s="58" t="str">
        <f t="shared" si="2"/>
        <v>#N/A</v>
      </c>
      <c r="F116" s="57" t="str">
        <f>VLOOKUP(A116,'Classement Général'!$B$2:$B$150,1,0)</f>
        <v>#N/A</v>
      </c>
    </row>
    <row r="117" ht="14.25" customHeight="1">
      <c r="A117" s="50"/>
      <c r="B117" s="55">
        <v>116.0</v>
      </c>
      <c r="C117" s="122">
        <f t="shared" si="1"/>
        <v>-254.0928813</v>
      </c>
      <c r="D117" s="57" t="str">
        <f>VLOOKUP(A117,'Classement Surp'!$B$2:$B$149,1,0)</f>
        <v>#N/A</v>
      </c>
      <c r="E117" s="58" t="str">
        <f t="shared" si="2"/>
        <v>#N/A</v>
      </c>
      <c r="F117" s="57" t="str">
        <f>VLOOKUP(A117,'Classement Général'!$B$2:$B$150,1,0)</f>
        <v>#N/A</v>
      </c>
    </row>
    <row r="118" ht="14.25" customHeight="1">
      <c r="A118" s="50"/>
      <c r="B118" s="55">
        <v>117.0</v>
      </c>
      <c r="C118" s="122">
        <f t="shared" si="1"/>
        <v>-257.5727734</v>
      </c>
      <c r="D118" s="57" t="str">
        <f>VLOOKUP(A118,'Classement Surp'!$B$2:$B$149,1,0)</f>
        <v>#N/A</v>
      </c>
      <c r="E118" s="58" t="str">
        <f t="shared" si="2"/>
        <v>#N/A</v>
      </c>
      <c r="F118" s="57" t="str">
        <f>VLOOKUP(A118,'Classement Général'!$B$2:$B$150,1,0)</f>
        <v>#N/A</v>
      </c>
    </row>
    <row r="119" ht="14.25" customHeight="1">
      <c r="A119" s="50"/>
      <c r="B119" s="55">
        <v>118.0</v>
      </c>
      <c r="C119" s="122">
        <f t="shared" si="1"/>
        <v>-261.0413463</v>
      </c>
      <c r="D119" s="57" t="str">
        <f>VLOOKUP(A119,'Classement Surp'!$B$2:$B$149,1,0)</f>
        <v>#N/A</v>
      </c>
      <c r="E119" s="58" t="str">
        <f t="shared" si="2"/>
        <v>#N/A</v>
      </c>
      <c r="F119" s="57" t="str">
        <f>VLOOKUP(A119,'Classement Général'!$B$2:$B$150,1,0)</f>
        <v>#N/A</v>
      </c>
    </row>
    <row r="120" ht="14.25" customHeight="1">
      <c r="A120" s="50"/>
      <c r="B120" s="55">
        <v>119.0</v>
      </c>
      <c r="C120" s="122">
        <f t="shared" si="1"/>
        <v>-264.4987604</v>
      </c>
      <c r="D120" s="57" t="str">
        <f>VLOOKUP(A120,'Classement Surp'!$B$2:$B$149,1,0)</f>
        <v>#N/A</v>
      </c>
      <c r="E120" s="58" t="str">
        <f t="shared" si="2"/>
        <v>#N/A</v>
      </c>
      <c r="F120" s="57" t="str">
        <f>VLOOKUP(A120,'Classement Général'!$B$2:$B$150,1,0)</f>
        <v>#N/A</v>
      </c>
    </row>
    <row r="121" ht="14.25" customHeight="1">
      <c r="A121" s="50"/>
      <c r="B121" s="55">
        <v>120.0</v>
      </c>
      <c r="C121" s="122">
        <f t="shared" si="1"/>
        <v>-267.9451726</v>
      </c>
      <c r="D121" s="57" t="str">
        <f>VLOOKUP(A121,'Classement Surp'!$B$2:$B$149,1,0)</f>
        <v>#N/A</v>
      </c>
      <c r="E121" s="58" t="str">
        <f t="shared" si="2"/>
        <v>#N/A</v>
      </c>
      <c r="F121" s="57" t="str">
        <f>VLOOKUP(A121,'Classement Général'!$B$2:$B$150,1,0)</f>
        <v>#N/A</v>
      </c>
    </row>
    <row r="122" ht="14.25" customHeight="1">
      <c r="A122" s="50"/>
      <c r="B122" s="55">
        <v>121.0</v>
      </c>
      <c r="C122" s="122">
        <f t="shared" si="1"/>
        <v>-271.380736</v>
      </c>
      <c r="D122" s="57" t="str">
        <f>VLOOKUP(A122,'Classement Surp'!$B$2:$B$149,1,0)</f>
        <v>#N/A</v>
      </c>
      <c r="E122" s="58" t="str">
        <f t="shared" si="2"/>
        <v>#N/A</v>
      </c>
      <c r="F122" s="57" t="str">
        <f>VLOOKUP(A122,'Classement Général'!$B$2:$B$150,1,0)</f>
        <v>#N/A</v>
      </c>
    </row>
    <row r="123" ht="14.25" customHeight="1">
      <c r="A123" s="50"/>
      <c r="B123" s="55">
        <v>122.0</v>
      </c>
      <c r="C123" s="122">
        <f t="shared" si="1"/>
        <v>-274.8056002</v>
      </c>
      <c r="D123" s="57" t="str">
        <f>VLOOKUP(A123,'Classement Surp'!$B$2:$B$149,1,0)</f>
        <v>#N/A</v>
      </c>
      <c r="E123" s="58" t="str">
        <f t="shared" si="2"/>
        <v>#N/A</v>
      </c>
      <c r="F123" s="57" t="str">
        <f>VLOOKUP(A123,'Classement Général'!$B$2:$B$150,1,0)</f>
        <v>#N/A</v>
      </c>
    </row>
    <row r="124" ht="14.25" customHeight="1">
      <c r="A124" s="50"/>
      <c r="B124" s="55">
        <v>123.0</v>
      </c>
      <c r="C124" s="122">
        <f t="shared" si="1"/>
        <v>-278.2199114</v>
      </c>
      <c r="D124" s="57" t="str">
        <f>VLOOKUP(A124,'Classement Surp'!$B$2:$B$149,1,0)</f>
        <v>#N/A</v>
      </c>
      <c r="E124" s="58" t="str">
        <f t="shared" si="2"/>
        <v>#N/A</v>
      </c>
      <c r="F124" s="57" t="str">
        <f>VLOOKUP(A124,'Classement Général'!$B$2:$B$150,1,0)</f>
        <v>#N/A</v>
      </c>
    </row>
    <row r="125" ht="14.25" customHeight="1">
      <c r="A125" s="50"/>
      <c r="B125" s="55">
        <v>124.0</v>
      </c>
      <c r="C125" s="122">
        <f t="shared" si="1"/>
        <v>-281.6238123</v>
      </c>
      <c r="D125" s="57" t="str">
        <f>VLOOKUP(A125,'Classement Surp'!$B$2:$B$149,1,0)</f>
        <v>#N/A</v>
      </c>
      <c r="E125" s="58" t="str">
        <f t="shared" si="2"/>
        <v>#N/A</v>
      </c>
      <c r="F125" s="57" t="str">
        <f>VLOOKUP(A125,'Classement Général'!$B$2:$B$150,1,0)</f>
        <v>#N/A</v>
      </c>
    </row>
    <row r="126" ht="14.25" customHeight="1">
      <c r="A126" s="50"/>
      <c r="B126" s="55">
        <v>125.0</v>
      </c>
      <c r="C126" s="122">
        <f t="shared" si="1"/>
        <v>-285.0174426</v>
      </c>
      <c r="D126" s="57" t="str">
        <f>VLOOKUP(A126,'Classement Surp'!$B$2:$B$149,1,0)</f>
        <v>#N/A</v>
      </c>
      <c r="E126" s="58" t="str">
        <f t="shared" si="2"/>
        <v>#N/A</v>
      </c>
      <c r="F126" s="57" t="str">
        <f>VLOOKUP(A126,'Classement Général'!$B$2:$B$150,1,0)</f>
        <v>#N/A</v>
      </c>
    </row>
    <row r="127" ht="14.25" customHeight="1">
      <c r="A127" s="50"/>
      <c r="B127" s="55">
        <v>126.0</v>
      </c>
      <c r="C127" s="122">
        <f t="shared" si="1"/>
        <v>-288.4009387</v>
      </c>
      <c r="D127" s="57" t="str">
        <f>VLOOKUP(A127,'Classement Surp'!$B$2:$B$149,1,0)</f>
        <v>#N/A</v>
      </c>
      <c r="E127" s="58" t="str">
        <f t="shared" si="2"/>
        <v>#N/A</v>
      </c>
      <c r="F127" s="57" t="str">
        <f>VLOOKUP(A127,'Classement Général'!$B$2:$B$150,1,0)</f>
        <v>#N/A</v>
      </c>
    </row>
    <row r="128" ht="14.25" customHeight="1">
      <c r="A128" s="50"/>
      <c r="B128" s="55">
        <v>127.0</v>
      </c>
      <c r="C128" s="122">
        <f t="shared" si="1"/>
        <v>-291.774434</v>
      </c>
      <c r="D128" s="57" t="str">
        <f>VLOOKUP(A128,'Classement Surp'!$B$2:$B$149,1,0)</f>
        <v>#N/A</v>
      </c>
      <c r="E128" s="58" t="str">
        <f t="shared" si="2"/>
        <v>#N/A</v>
      </c>
      <c r="F128" s="57" t="str">
        <f>VLOOKUP(A128,'Classement Général'!$B$2:$B$150,1,0)</f>
        <v>#N/A</v>
      </c>
    </row>
    <row r="129" ht="14.25" customHeight="1">
      <c r="A129" s="50"/>
      <c r="B129" s="55">
        <v>128.0</v>
      </c>
      <c r="C129" s="122">
        <f t="shared" si="1"/>
        <v>-295.138059</v>
      </c>
      <c r="D129" s="57" t="str">
        <f>VLOOKUP(A129,'Classement Surp'!$B$2:$B$149,1,0)</f>
        <v>#N/A</v>
      </c>
      <c r="E129" s="58" t="str">
        <f t="shared" si="2"/>
        <v>#N/A</v>
      </c>
      <c r="F129" s="57" t="str">
        <f>VLOOKUP(A129,'Classement Général'!$B$2:$B$150,1,0)</f>
        <v>#N/A</v>
      </c>
    </row>
    <row r="130" ht="14.25" customHeight="1">
      <c r="A130" s="50"/>
      <c r="B130" s="55">
        <v>129.0</v>
      </c>
      <c r="C130" s="122">
        <f t="shared" si="1"/>
        <v>-298.4919413</v>
      </c>
      <c r="D130" s="57" t="str">
        <f>VLOOKUP(A130,'Classement Surp'!$B$2:$B$149,1,0)</f>
        <v>#N/A</v>
      </c>
      <c r="E130" s="58" t="str">
        <f t="shared" si="2"/>
        <v>#N/A</v>
      </c>
      <c r="F130" s="57" t="str">
        <f>VLOOKUP(A130,'Classement Général'!$B$2:$B$150,1,0)</f>
        <v>#N/A</v>
      </c>
    </row>
    <row r="131" ht="14.25" customHeight="1">
      <c r="A131" s="50"/>
      <c r="B131" s="55">
        <v>130.0</v>
      </c>
      <c r="C131" s="122">
        <f t="shared" si="1"/>
        <v>-301.8362057</v>
      </c>
      <c r="D131" s="57" t="str">
        <f>VLOOKUP(A131,'Classement Surp'!$B$2:$B$149,1,0)</f>
        <v>#N/A</v>
      </c>
      <c r="E131" s="58" t="str">
        <f t="shared" si="2"/>
        <v>#N/A</v>
      </c>
      <c r="F131" s="57" t="str">
        <f>VLOOKUP(A131,'Classement Général'!$B$2:$B$150,1,0)</f>
        <v>#N/A</v>
      </c>
    </row>
    <row r="132" ht="14.25" customHeight="1">
      <c r="A132" s="50"/>
      <c r="B132" s="55">
        <v>131.0</v>
      </c>
      <c r="C132" s="122">
        <f t="shared" si="1"/>
        <v>-305.1709745</v>
      </c>
      <c r="D132" s="57" t="str">
        <f>VLOOKUP(A132,'Classement Surp'!$B$2:$B$149,1,0)</f>
        <v>#N/A</v>
      </c>
      <c r="E132" s="58" t="str">
        <f t="shared" si="2"/>
        <v>#N/A</v>
      </c>
      <c r="F132" s="57" t="str">
        <f>VLOOKUP(A132,'Classement Général'!$B$2:$B$150,1,0)</f>
        <v>#N/A</v>
      </c>
    </row>
    <row r="133" ht="14.25" customHeight="1">
      <c r="A133" s="50"/>
      <c r="B133" s="55">
        <v>132.0</v>
      </c>
      <c r="C133" s="122">
        <f t="shared" si="1"/>
        <v>-308.4963672</v>
      </c>
      <c r="D133" s="57" t="str">
        <f>VLOOKUP(A133,'Classement Surp'!$B$2:$B$149,1,0)</f>
        <v>#N/A</v>
      </c>
      <c r="E133" s="58" t="str">
        <f t="shared" si="2"/>
        <v>#N/A</v>
      </c>
      <c r="F133" s="57" t="str">
        <f>VLOOKUP(A133,'Classement Général'!$B$2:$B$150,1,0)</f>
        <v>#N/A</v>
      </c>
    </row>
    <row r="134" ht="14.25" customHeight="1">
      <c r="A134" s="50"/>
      <c r="B134" s="55">
        <v>133.0</v>
      </c>
      <c r="C134" s="122">
        <f t="shared" si="1"/>
        <v>-311.8125009</v>
      </c>
      <c r="D134" s="57" t="str">
        <f>VLOOKUP(A134,'Classement Surp'!$B$2:$B$149,1,0)</f>
        <v>#N/A</v>
      </c>
      <c r="E134" s="58" t="str">
        <f t="shared" si="2"/>
        <v>#N/A</v>
      </c>
      <c r="F134" s="57" t="str">
        <f>VLOOKUP(A134,'Classement Général'!$B$2:$B$150,1,0)</f>
        <v>#N/A</v>
      </c>
    </row>
    <row r="135" ht="14.25" customHeight="1">
      <c r="A135" s="50"/>
      <c r="B135" s="55">
        <v>134.0</v>
      </c>
      <c r="C135" s="122">
        <f t="shared" si="1"/>
        <v>-315.1194901</v>
      </c>
      <c r="D135" s="57" t="str">
        <f>VLOOKUP(A135,'Classement Surp'!$B$2:$B$149,1,0)</f>
        <v>#N/A</v>
      </c>
      <c r="E135" s="58" t="str">
        <f t="shared" si="2"/>
        <v>#N/A</v>
      </c>
      <c r="F135" s="57" t="str">
        <f>VLOOKUP(A135,'Classement Général'!$B$2:$B$150,1,0)</f>
        <v>#N/A</v>
      </c>
    </row>
    <row r="136" ht="14.25" customHeight="1">
      <c r="A136" s="50"/>
      <c r="B136" s="55">
        <v>135.0</v>
      </c>
      <c r="C136" s="122">
        <f t="shared" si="1"/>
        <v>-318.4174471</v>
      </c>
      <c r="D136" s="57" t="str">
        <f>VLOOKUP(A136,'Classement Surp'!$B$2:$B$149,1,0)</f>
        <v>#N/A</v>
      </c>
      <c r="E136" s="58" t="str">
        <f t="shared" si="2"/>
        <v>#N/A</v>
      </c>
      <c r="F136" s="57" t="str">
        <f>VLOOKUP(A136,'Classement Général'!$B$2:$B$150,1,0)</f>
        <v>#N/A</v>
      </c>
    </row>
    <row r="137" ht="14.25" customHeight="1">
      <c r="A137" s="50"/>
      <c r="B137" s="55">
        <v>136.0</v>
      </c>
      <c r="C137" s="122">
        <f t="shared" si="1"/>
        <v>-321.7064817</v>
      </c>
      <c r="D137" s="57" t="str">
        <f>VLOOKUP(A137,'Classement Surp'!$B$2:$B$149,1,0)</f>
        <v>#N/A</v>
      </c>
      <c r="E137" s="58" t="str">
        <f t="shared" si="2"/>
        <v>#N/A</v>
      </c>
      <c r="F137" s="57" t="str">
        <f>VLOOKUP(A137,'Classement Général'!$B$2:$B$150,1,0)</f>
        <v>#N/A</v>
      </c>
    </row>
    <row r="138" ht="14.25" customHeight="1">
      <c r="A138" s="50"/>
      <c r="B138" s="55">
        <v>137.0</v>
      </c>
      <c r="C138" s="122">
        <f t="shared" si="1"/>
        <v>-324.9867016</v>
      </c>
      <c r="D138" s="57" t="str">
        <f>VLOOKUP(A138,'Classement Surp'!$B$2:$B$149,1,0)</f>
        <v>#N/A</v>
      </c>
      <c r="E138" s="58" t="str">
        <f t="shared" si="2"/>
        <v>#N/A</v>
      </c>
      <c r="F138" s="57" t="str">
        <f>VLOOKUP(A138,'Classement Général'!$B$2:$B$150,1,0)</f>
        <v>#N/A</v>
      </c>
    </row>
    <row r="139" ht="14.25" customHeight="1">
      <c r="A139" s="50"/>
      <c r="B139" s="55">
        <v>138.0</v>
      </c>
      <c r="C139" s="122">
        <f t="shared" si="1"/>
        <v>-328.2582122</v>
      </c>
      <c r="D139" s="57" t="str">
        <f>VLOOKUP(A139,'Classement Surp'!$B$2:$B$149,1,0)</f>
        <v>#N/A</v>
      </c>
      <c r="E139" s="58" t="str">
        <f t="shared" si="2"/>
        <v>#N/A</v>
      </c>
      <c r="F139" s="57" t="str">
        <f>VLOOKUP(A139,'Classement Général'!$B$2:$B$150,1,0)</f>
        <v>#N/A</v>
      </c>
    </row>
    <row r="140" ht="14.25" customHeight="1">
      <c r="A140" s="50"/>
      <c r="B140" s="55">
        <v>139.0</v>
      </c>
      <c r="C140" s="122">
        <f t="shared" si="1"/>
        <v>-331.521117</v>
      </c>
      <c r="D140" s="57" t="str">
        <f>VLOOKUP(A140,'Classement Surp'!$B$2:$B$149,1,0)</f>
        <v>#N/A</v>
      </c>
      <c r="E140" s="58" t="str">
        <f t="shared" si="2"/>
        <v>#N/A</v>
      </c>
      <c r="F140" s="57" t="str">
        <f>VLOOKUP(A140,'Classement Général'!$B$2:$B$150,1,0)</f>
        <v>#N/A</v>
      </c>
    </row>
    <row r="141" ht="14.25" customHeight="1">
      <c r="A141" s="50"/>
      <c r="B141" s="55">
        <v>140.0</v>
      </c>
      <c r="C141" s="122">
        <f t="shared" si="1"/>
        <v>-334.7755171</v>
      </c>
      <c r="D141" s="57" t="str">
        <f>VLOOKUP(A141,'Classement Surp'!$B$2:$B$149,1,0)</f>
        <v>#N/A</v>
      </c>
      <c r="E141" s="58" t="str">
        <f t="shared" si="2"/>
        <v>#N/A</v>
      </c>
      <c r="F141" s="57" t="str">
        <f>VLOOKUP(A141,'Classement Général'!$B$2:$B$150,1,0)</f>
        <v>#N/A</v>
      </c>
    </row>
    <row r="142" ht="14.25" customHeight="1">
      <c r="A142" s="50"/>
      <c r="B142" s="55">
        <v>141.0</v>
      </c>
      <c r="C142" s="122">
        <f t="shared" si="1"/>
        <v>-338.0215118</v>
      </c>
      <c r="D142" s="57" t="str">
        <f>VLOOKUP(A142,'Classement Surp'!$B$2:$B$149,1,0)</f>
        <v>#N/A</v>
      </c>
      <c r="E142" s="58" t="str">
        <f t="shared" si="2"/>
        <v>#N/A</v>
      </c>
      <c r="F142" s="57" t="str">
        <f>VLOOKUP(A142,'Classement Général'!$B$2:$B$150,1,0)</f>
        <v>#N/A</v>
      </c>
    </row>
    <row r="143" ht="14.25" customHeight="1">
      <c r="A143" s="50"/>
      <c r="B143" s="55">
        <v>142.0</v>
      </c>
      <c r="C143" s="122">
        <f t="shared" si="1"/>
        <v>-341.2591984</v>
      </c>
      <c r="D143" s="57" t="str">
        <f>VLOOKUP(A143,'Classement Surp'!$B$2:$B$149,1,0)</f>
        <v>#N/A</v>
      </c>
      <c r="E143" s="58" t="str">
        <f t="shared" si="2"/>
        <v>#N/A</v>
      </c>
      <c r="F143" s="57" t="str">
        <f>VLOOKUP(A143,'Classement Général'!$B$2:$B$150,1,0)</f>
        <v>#N/A</v>
      </c>
    </row>
    <row r="144" ht="14.25" customHeight="1">
      <c r="A144" s="50"/>
      <c r="B144" s="55">
        <v>143.0</v>
      </c>
      <c r="C144" s="122">
        <f t="shared" si="1"/>
        <v>-344.4886724</v>
      </c>
      <c r="D144" s="57" t="str">
        <f>VLOOKUP(A144,'Classement Surp'!$B$2:$B$149,1,0)</f>
        <v>#N/A</v>
      </c>
      <c r="E144" s="58" t="str">
        <f t="shared" si="2"/>
        <v>#N/A</v>
      </c>
      <c r="F144" s="57" t="str">
        <f>VLOOKUP(A144,'Classement Général'!$B$2:$B$150,1,0)</f>
        <v>#N/A</v>
      </c>
    </row>
    <row r="145" ht="14.25" customHeight="1">
      <c r="A145" s="50"/>
      <c r="B145" s="55">
        <v>144.0</v>
      </c>
      <c r="C145" s="122">
        <f t="shared" si="1"/>
        <v>-347.7100273</v>
      </c>
      <c r="D145" s="57" t="str">
        <f>VLOOKUP(A145,'Classement Surp'!$B$2:$B$149,1,0)</f>
        <v>#N/A</v>
      </c>
      <c r="E145" s="58" t="str">
        <f t="shared" si="2"/>
        <v>#N/A</v>
      </c>
      <c r="F145" s="57" t="str">
        <f>VLOOKUP(A145,'Classement Général'!$B$2:$B$150,1,0)</f>
        <v>#N/A</v>
      </c>
    </row>
    <row r="146" ht="14.25" customHeight="1">
      <c r="A146" s="50"/>
      <c r="B146" s="55">
        <v>145.0</v>
      </c>
      <c r="C146" s="122">
        <f t="shared" si="1"/>
        <v>-350.9233548</v>
      </c>
      <c r="D146" s="57" t="str">
        <f>VLOOKUP(A146,'Classement Surp'!$B$2:$B$149,1,0)</f>
        <v>#N/A</v>
      </c>
      <c r="E146" s="58" t="str">
        <f t="shared" si="2"/>
        <v>#N/A</v>
      </c>
      <c r="F146" s="57" t="str">
        <f>VLOOKUP(A146,'Classement Général'!$B$2:$B$150,1,0)</f>
        <v>#N/A</v>
      </c>
    </row>
    <row r="147" ht="14.25" customHeight="1">
      <c r="A147" s="50"/>
      <c r="B147" s="55">
        <v>146.0</v>
      </c>
      <c r="C147" s="122">
        <f t="shared" si="1"/>
        <v>-354.128745</v>
      </c>
      <c r="D147" s="57" t="str">
        <f>VLOOKUP(A147,'Classement Surp'!$B$2:$B$149,1,0)</f>
        <v>#N/A</v>
      </c>
      <c r="E147" s="58" t="str">
        <f t="shared" si="2"/>
        <v>#N/A</v>
      </c>
      <c r="F147" s="57" t="str">
        <f>VLOOKUP(A147,'Classement Général'!$B$2:$B$150,1,0)</f>
        <v>#N/A</v>
      </c>
    </row>
    <row r="148" ht="14.25" customHeight="1">
      <c r="A148" s="50"/>
      <c r="B148" s="55">
        <v>147.0</v>
      </c>
      <c r="C148" s="122">
        <f t="shared" si="1"/>
        <v>-357.3262862</v>
      </c>
      <c r="D148" s="57" t="str">
        <f>VLOOKUP(A148,'Classement Surp'!$B$2:$B$149,1,0)</f>
        <v>#N/A</v>
      </c>
      <c r="E148" s="58" t="str">
        <f t="shared" si="2"/>
        <v>#N/A</v>
      </c>
      <c r="F148" s="57" t="str">
        <f>VLOOKUP(A148,'Classement Général'!$B$2:$B$150,1,0)</f>
        <v>#N/A</v>
      </c>
    </row>
    <row r="149" ht="14.25" customHeight="1">
      <c r="A149" s="50"/>
      <c r="B149" s="55">
        <v>148.0</v>
      </c>
      <c r="C149" s="122">
        <f t="shared" si="1"/>
        <v>-360.5160651</v>
      </c>
      <c r="D149" s="57" t="str">
        <f>VLOOKUP(A149,'Classement Surp'!$B$2:$B$149,1,0)</f>
        <v>#N/A</v>
      </c>
      <c r="E149" s="58" t="str">
        <f t="shared" si="2"/>
        <v>#N/A</v>
      </c>
      <c r="F149" s="57" t="str">
        <f>VLOOKUP(A149,'Classement Général'!$B$2:$B$150,1,0)</f>
        <v>#N/A</v>
      </c>
    </row>
    <row r="150" ht="14.25" customHeight="1">
      <c r="A150" s="50"/>
      <c r="B150" s="55">
        <v>149.0</v>
      </c>
      <c r="C150" s="122">
        <f t="shared" si="1"/>
        <v>-363.6981665</v>
      </c>
      <c r="D150" s="57" t="str">
        <f>VLOOKUP(A150,'Classement Surp'!$B$2:$B$149,1,0)</f>
        <v>#N/A</v>
      </c>
      <c r="E150" s="58" t="str">
        <f t="shared" si="2"/>
        <v>#N/A</v>
      </c>
      <c r="F150" s="57" t="str">
        <f>VLOOKUP(A150,'Classement Général'!$B$2:$B$150,1,0)</f>
        <v>#N/A</v>
      </c>
    </row>
    <row r="151" ht="14.25" customHeight="1">
      <c r="A151" s="50"/>
      <c r="B151" s="55">
        <v>150.0</v>
      </c>
      <c r="C151" s="122">
        <f t="shared" si="1"/>
        <v>-366.8726741</v>
      </c>
      <c r="D151" s="57" t="str">
        <f>VLOOKUP(A151,'Classement Surp'!$B$2:$B$149,1,0)</f>
        <v>#N/A</v>
      </c>
      <c r="E151" s="58" t="str">
        <f t="shared" si="2"/>
        <v>#N/A</v>
      </c>
      <c r="F151" s="57" t="str">
        <f>VLOOKUP(A151,'Classement Général'!$B$2:$B$150,1,0)</f>
        <v>#N/A</v>
      </c>
    </row>
    <row r="152" ht="14.25" customHeight="1">
      <c r="A152" s="50"/>
      <c r="B152" s="55">
        <v>151.0</v>
      </c>
      <c r="C152" s="122">
        <f t="shared" si="1"/>
        <v>-370.0396697</v>
      </c>
      <c r="D152" s="57" t="str">
        <f>VLOOKUP(A152,'Classement Surp'!$B$2:$B$149,1,0)</f>
        <v>#N/A</v>
      </c>
      <c r="E152" s="58" t="str">
        <f t="shared" si="2"/>
        <v>#N/A</v>
      </c>
      <c r="F152" s="57" t="str">
        <f>VLOOKUP(A152,'Classement Général'!$B$2:$B$150,1,0)</f>
        <v>#N/A</v>
      </c>
    </row>
    <row r="153" ht="14.25" customHeight="1">
      <c r="A153" s="50"/>
      <c r="B153" s="55">
        <v>152.0</v>
      </c>
      <c r="C153" s="122">
        <f t="shared" si="1"/>
        <v>-373.1992337</v>
      </c>
      <c r="D153" s="57" t="str">
        <f>VLOOKUP(A153,'Classement Surp'!$B$2:$B$149,1,0)</f>
        <v>#N/A</v>
      </c>
      <c r="E153" s="58" t="str">
        <f t="shared" si="2"/>
        <v>#N/A</v>
      </c>
      <c r="F153" s="57" t="str">
        <f>VLOOKUP(A153,'Classement Général'!$B$2:$B$150,1,0)</f>
        <v>#N/A</v>
      </c>
    </row>
    <row r="154" ht="14.25" customHeight="1">
      <c r="A154" s="50"/>
      <c r="B154" s="55">
        <v>153.0</v>
      </c>
      <c r="C154" s="122">
        <f t="shared" si="1"/>
        <v>-376.3514452</v>
      </c>
      <c r="D154" s="57" t="str">
        <f>VLOOKUP(A154,'Classement Surp'!$B$2:$B$149,1,0)</f>
        <v>#N/A</v>
      </c>
      <c r="E154" s="58" t="str">
        <f t="shared" si="2"/>
        <v>#N/A</v>
      </c>
      <c r="F154" s="57" t="str">
        <f>VLOOKUP(A154,'Classement Général'!$B$2:$B$150,1,0)</f>
        <v>#N/A</v>
      </c>
    </row>
    <row r="155" ht="14.25" customHeight="1">
      <c r="A155" s="50"/>
      <c r="B155" s="55">
        <v>154.0</v>
      </c>
      <c r="C155" s="122">
        <f t="shared" si="1"/>
        <v>-379.4963816</v>
      </c>
      <c r="D155" s="57" t="str">
        <f>VLOOKUP(A155,'Classement Surp'!$B$2:$B$149,1,0)</f>
        <v>#N/A</v>
      </c>
      <c r="E155" s="58" t="str">
        <f t="shared" si="2"/>
        <v>#N/A</v>
      </c>
      <c r="F155" s="57" t="str">
        <f>VLOOKUP(A155,'Classement Général'!$B$2:$B$150,1,0)</f>
        <v>#N/A</v>
      </c>
    </row>
    <row r="156" ht="14.25" customHeight="1">
      <c r="A156" s="50"/>
      <c r="B156" s="55">
        <v>155.0</v>
      </c>
      <c r="C156" s="122">
        <f t="shared" si="1"/>
        <v>-382.6341191</v>
      </c>
      <c r="D156" s="57" t="str">
        <f>VLOOKUP(A156,'Classement Surp'!$B$2:$B$149,1,0)</f>
        <v>#N/A</v>
      </c>
      <c r="E156" s="58" t="str">
        <f t="shared" si="2"/>
        <v>#N/A</v>
      </c>
      <c r="F156" s="57" t="str">
        <f>VLOOKUP(A156,'Classement Général'!$B$2:$B$150,1,0)</f>
        <v>#N/A</v>
      </c>
    </row>
    <row r="157" ht="14.25" customHeight="1">
      <c r="A157" s="50"/>
      <c r="B157" s="55">
        <v>156.0</v>
      </c>
      <c r="C157" s="122">
        <f t="shared" si="1"/>
        <v>-385.7647325</v>
      </c>
      <c r="D157" s="57" t="str">
        <f>VLOOKUP(A157,'Classement Surp'!$B$2:$B$149,1,0)</f>
        <v>#N/A</v>
      </c>
      <c r="E157" s="58" t="str">
        <f t="shared" si="2"/>
        <v>#N/A</v>
      </c>
      <c r="F157" s="57" t="str">
        <f>VLOOKUP(A157,'Classement Général'!$B$2:$B$150,1,0)</f>
        <v>#N/A</v>
      </c>
    </row>
    <row r="158" ht="14.25" customHeight="1">
      <c r="A158" s="50"/>
      <c r="B158" s="55">
        <v>157.0</v>
      </c>
      <c r="C158" s="122">
        <f t="shared" si="1"/>
        <v>-388.8882953</v>
      </c>
      <c r="D158" s="57" t="str">
        <f>VLOOKUP(A158,'Classement Surp'!$B$2:$B$149,1,0)</f>
        <v>#N/A</v>
      </c>
      <c r="E158" s="58" t="str">
        <f t="shared" si="2"/>
        <v>#N/A</v>
      </c>
      <c r="F158" s="57" t="str">
        <f>VLOOKUP(A158,'Classement Général'!$B$2:$B$150,1,0)</f>
        <v>#N/A</v>
      </c>
    </row>
    <row r="159" ht="14.25" customHeight="1">
      <c r="A159" s="50"/>
      <c r="B159" s="55">
        <v>158.0</v>
      </c>
      <c r="C159" s="122">
        <f t="shared" si="1"/>
        <v>-392.0048796</v>
      </c>
      <c r="D159" s="57" t="str">
        <f>VLOOKUP(A159,'Classement Surp'!$B$2:$B$149,1,0)</f>
        <v>#N/A</v>
      </c>
      <c r="E159" s="58" t="str">
        <f t="shared" si="2"/>
        <v>#N/A</v>
      </c>
      <c r="F159" s="57" t="str">
        <f>VLOOKUP(A159,'Classement Général'!$B$2:$B$150,1,0)</f>
        <v>#N/A</v>
      </c>
    </row>
    <row r="160" ht="14.25" customHeight="1">
      <c r="A160" s="50"/>
      <c r="B160" s="55">
        <v>159.0</v>
      </c>
      <c r="C160" s="122">
        <f t="shared" si="1"/>
        <v>-395.1145565</v>
      </c>
      <c r="D160" s="57" t="str">
        <f>VLOOKUP(A160,'Classement Surp'!$B$2:$B$149,1,0)</f>
        <v>#N/A</v>
      </c>
      <c r="E160" s="58" t="str">
        <f t="shared" si="2"/>
        <v>#N/A</v>
      </c>
      <c r="F160" s="57" t="str">
        <f>VLOOKUP(A160,'Classement Général'!$B$2:$B$150,1,0)</f>
        <v>#N/A</v>
      </c>
    </row>
    <row r="161" ht="14.25" customHeight="1">
      <c r="A161" s="123"/>
      <c r="B161" s="66">
        <v>160.0</v>
      </c>
      <c r="C161" s="124">
        <f t="shared" si="1"/>
        <v>-398.2173957</v>
      </c>
      <c r="D161" s="57" t="str">
        <f>VLOOKUP(A161,'Classement Surp'!$B$2:$B$149,1,0)</f>
        <v>#N/A</v>
      </c>
      <c r="E161" s="58" t="str">
        <f t="shared" si="2"/>
        <v>#N/A</v>
      </c>
      <c r="F161" s="57" t="str">
        <f>VLOOKUP(A161,'Classement Général'!$B$2:$B$150,1,0)</f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drawing r:id="rId1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47</v>
      </c>
    </row>
    <row r="2" ht="14.25" customHeight="1">
      <c r="A2" s="50" t="str">
        <f>IFERROR(__xludf.DUMMYFUNCTION(" IMPORTRANGE(""https://docs.google.com/spreadsheets/d/1-0uEX55jxPUuJ8Y8OgKuxUxOVO5L3put7efoaSln-Ws/edit#gid=1223787465"",""extrac-Surprise-1!A2:A161"")"),"kiki86 x")</f>
        <v>kiki86 x</v>
      </c>
      <c r="B2" s="55">
        <v>1.0</v>
      </c>
      <c r="C2" s="122">
        <f t="shared" ref="C2:C161" si="1">260*(1-(B2/($H$1+1)))*POWER((SQRT(($H$1+1)/B2)),1/2)</f>
        <v>670.1010183</v>
      </c>
      <c r="D2" s="57" t="str">
        <f>VLOOKUP(A2,'Classement Surp'!$B$2:$B$149,1,0)</f>
        <v>kiki86 x</v>
      </c>
      <c r="E2" s="58" t="str">
        <f t="shared" ref="E2:E161" si="2">IF(D2=A2,"","erreur")</f>
        <v/>
      </c>
      <c r="F2" s="57" t="str">
        <f>VLOOKUP(A2,'Classement Général'!$B$2:$B$150,1,0)</f>
        <v>kiki86 x</v>
      </c>
    </row>
    <row r="3" ht="14.25" customHeight="1">
      <c r="A3" s="50" t="str">
        <f>IFERROR(__xludf.DUMMYFUNCTION("""COMPUTED_VALUE"""),"MaLLcoLLm..")</f>
        <v>MaLLcoLLm..</v>
      </c>
      <c r="B3" s="55">
        <v>2.0</v>
      </c>
      <c r="C3" s="122">
        <f t="shared" si="1"/>
        <v>551.49649</v>
      </c>
      <c r="D3" s="57" t="str">
        <f>VLOOKUP(A3,'Classement Surp'!$B$2:$B$149,1,0)</f>
        <v>MaLLcoLLm..</v>
      </c>
      <c r="E3" s="58" t="str">
        <f t="shared" si="2"/>
        <v/>
      </c>
      <c r="F3" s="57" t="str">
        <f>VLOOKUP(A3,'Classement Général'!$B$2:$B$150,1,0)</f>
        <v>MaLLcoLLm..</v>
      </c>
    </row>
    <row r="4" ht="14.25" customHeight="1">
      <c r="A4" s="50" t="str">
        <f>IFERROR(__xludf.DUMMYFUNCTION("""COMPUTED_VALUE"""),"chocobueno")</f>
        <v>chocobueno</v>
      </c>
      <c r="B4" s="55">
        <v>3.0</v>
      </c>
      <c r="C4" s="122">
        <f t="shared" si="1"/>
        <v>487.5</v>
      </c>
      <c r="D4" s="57" t="str">
        <f>VLOOKUP(A4,'Classement Surp'!$B$2:$B$149,1,0)</f>
        <v>chocobueno</v>
      </c>
      <c r="E4" s="58" t="str">
        <f t="shared" si="2"/>
        <v/>
      </c>
      <c r="F4" s="57" t="str">
        <f>VLOOKUP(A4,'Classement Général'!$B$2:$B$150,1,0)</f>
        <v>chocobueno</v>
      </c>
    </row>
    <row r="5" ht="14.25" customHeight="1">
      <c r="A5" s="50" t="str">
        <f>IFERROR(__xludf.DUMMYFUNCTION("""COMPUTED_VALUE"""),"Rukia_ichigo")</f>
        <v>Rukia_ichigo</v>
      </c>
      <c r="B5" s="55">
        <v>4.0</v>
      </c>
      <c r="C5" s="122">
        <f t="shared" si="1"/>
        <v>443.5883162</v>
      </c>
      <c r="D5" s="57" t="str">
        <f>VLOOKUP(A5,'Classement Surp'!$B$2:$B$149,1,0)</f>
        <v>Rukia_ichigo</v>
      </c>
      <c r="E5" s="58" t="str">
        <f t="shared" si="2"/>
        <v/>
      </c>
      <c r="F5" s="57" t="str">
        <f>VLOOKUP(A5,'Classement Général'!$B$2:$B$150,1,0)</f>
        <v>Rukia_ichigo</v>
      </c>
    </row>
    <row r="6" ht="14.25" customHeight="1">
      <c r="A6" s="50" t="str">
        <f>IFERROR(__xludf.DUMMYFUNCTION("""COMPUTED_VALUE"""),"8kinder6")</f>
        <v>8kinder6</v>
      </c>
      <c r="B6" s="55">
        <v>5.0</v>
      </c>
      <c r="C6" s="122">
        <f t="shared" si="1"/>
        <v>409.9853841</v>
      </c>
      <c r="D6" s="57" t="str">
        <f>VLOOKUP(A6,'Classement Surp'!$B$2:$B$149,1,0)</f>
        <v>8kinder6</v>
      </c>
      <c r="E6" s="58" t="str">
        <f t="shared" si="2"/>
        <v/>
      </c>
      <c r="F6" s="57" t="str">
        <f>VLOOKUP(A6,'Classement Général'!$B$2:$B$150,1,0)</f>
        <v>8kinder6</v>
      </c>
    </row>
    <row r="7" ht="14.25" customHeight="1">
      <c r="A7" s="50" t="str">
        <f>IFERROR(__xludf.DUMMYFUNCTION("""COMPUTED_VALUE"""),"Balzen86")</f>
        <v>Balzen86</v>
      </c>
      <c r="B7" s="55">
        <v>6.0</v>
      </c>
      <c r="C7" s="122">
        <f t="shared" si="1"/>
        <v>382.6078689</v>
      </c>
      <c r="D7" s="57" t="str">
        <f>VLOOKUP(A7,'Classement Surp'!$B$2:$B$149,1,0)</f>
        <v>Balzen86</v>
      </c>
      <c r="E7" s="58" t="str">
        <f t="shared" si="2"/>
        <v/>
      </c>
      <c r="F7" s="57" t="str">
        <f>VLOOKUP(A7,'Classement Général'!$B$2:$B$150,1,0)</f>
        <v>Balzen86</v>
      </c>
    </row>
    <row r="8" ht="14.25" customHeight="1">
      <c r="A8" s="50" t="str">
        <f>IFERROR(__xludf.DUMMYFUNCTION("""COMPUTED_VALUE"""),"Loulou79")</f>
        <v>Loulou79</v>
      </c>
      <c r="B8" s="55">
        <v>7.0</v>
      </c>
      <c r="C8" s="122">
        <f t="shared" si="1"/>
        <v>359.3782311</v>
      </c>
      <c r="D8" s="57" t="str">
        <f>VLOOKUP(A8,'Classement Surp'!$B$2:$B$149,1,0)</f>
        <v>Loulou79</v>
      </c>
      <c r="E8" s="58" t="str">
        <f t="shared" si="2"/>
        <v/>
      </c>
      <c r="F8" s="57" t="str">
        <f>VLOOKUP(A8,'Classement Général'!$B$2:$B$150,1,0)</f>
        <v>Loulou79</v>
      </c>
    </row>
    <row r="9" ht="14.25" customHeight="1">
      <c r="A9" s="50" t="str">
        <f>IFERROR(__xludf.DUMMYFUNCTION("""COMPUTED_VALUE"""),"marypops64")</f>
        <v>marypops64</v>
      </c>
      <c r="B9" s="55">
        <v>8.0</v>
      </c>
      <c r="C9" s="122">
        <f t="shared" si="1"/>
        <v>339.101659</v>
      </c>
      <c r="D9" s="57" t="str">
        <f>VLOOKUP(A9,'Classement Surp'!$B$2:$B$149,1,0)</f>
        <v>marypops64</v>
      </c>
      <c r="E9" s="58" t="str">
        <f t="shared" si="2"/>
        <v/>
      </c>
      <c r="F9" s="57" t="str">
        <f>VLOOKUP(A9,'Classement Général'!$B$2:$B$150,1,0)</f>
        <v>marypops64</v>
      </c>
    </row>
    <row r="10" ht="14.25" customHeight="1">
      <c r="A10" s="50" t="str">
        <f>IFERROR(__xludf.DUMMYFUNCTION("""COMPUTED_VALUE"""),"titounio")</f>
        <v>titounio</v>
      </c>
      <c r="B10" s="55">
        <v>9.0</v>
      </c>
      <c r="C10" s="122">
        <f t="shared" si="1"/>
        <v>321.0305772</v>
      </c>
      <c r="D10" s="57" t="str">
        <f>VLOOKUP(A10,'Classement Surp'!$B$2:$B$149,1,0)</f>
        <v>Titounio</v>
      </c>
      <c r="E10" s="58" t="str">
        <f t="shared" si="2"/>
        <v/>
      </c>
      <c r="F10" s="57" t="str">
        <f>VLOOKUP(A10,'Classement Général'!$B$2:$B$150,1,0)</f>
        <v>titounio</v>
      </c>
    </row>
    <row r="11" ht="14.25" customHeight="1">
      <c r="A11" s="50" t="str">
        <f>IFERROR(__xludf.DUMMYFUNCTION("""COMPUTED_VALUE"""),"Patgaret")</f>
        <v>Patgaret</v>
      </c>
      <c r="B11" s="55">
        <v>10.0</v>
      </c>
      <c r="C11" s="122">
        <f t="shared" si="1"/>
        <v>304.6674212</v>
      </c>
      <c r="D11" s="57" t="str">
        <f>VLOOKUP(A11,'Classement Surp'!$B$2:$B$149,1,0)</f>
        <v>Patgaret</v>
      </c>
      <c r="E11" s="58" t="str">
        <f t="shared" si="2"/>
        <v/>
      </c>
      <c r="F11" s="57" t="str">
        <f>VLOOKUP(A11,'Classement Général'!$B$2:$B$150,1,0)</f>
        <v>Patgaret</v>
      </c>
    </row>
    <row r="12" ht="14.25" customHeight="1">
      <c r="A12" s="50" t="str">
        <f>IFERROR(__xludf.DUMMYFUNCTION("""COMPUTED_VALUE"""),"UrsaffMyLove")</f>
        <v>UrsaffMyLove</v>
      </c>
      <c r="B12" s="55">
        <v>11.0</v>
      </c>
      <c r="C12" s="122">
        <f t="shared" si="1"/>
        <v>289.6649665</v>
      </c>
      <c r="D12" s="57" t="str">
        <f>VLOOKUP(A12,'Classement Surp'!$B$2:$B$149,1,0)</f>
        <v>UrsaffMyLove</v>
      </c>
      <c r="E12" s="58" t="str">
        <f t="shared" si="2"/>
        <v/>
      </c>
      <c r="F12" s="57" t="str">
        <f>VLOOKUP(A12,'Classement Général'!$B$2:$B$150,1,0)</f>
        <v>UrsaffMyLove</v>
      </c>
    </row>
    <row r="13" ht="14.25" customHeight="1">
      <c r="A13" s="50" t="str">
        <f>IFERROR(__xludf.DUMMYFUNCTION("""COMPUTED_VALUE"""),"Vaillant 86")</f>
        <v>Vaillant 86</v>
      </c>
      <c r="B13" s="55">
        <v>12.0</v>
      </c>
      <c r="C13" s="122">
        <f t="shared" si="1"/>
        <v>275.7716447</v>
      </c>
      <c r="D13" s="57" t="str">
        <f>VLOOKUP(A13,'Classement Surp'!$B$2:$B$149,1,0)</f>
        <v>vaillant 86</v>
      </c>
      <c r="E13" s="58" t="str">
        <f t="shared" si="2"/>
        <v/>
      </c>
      <c r="F13" s="57" t="str">
        <f>VLOOKUP(A13,'Classement Général'!$B$2:$B$150,1,0)</f>
        <v>Vaillant 86</v>
      </c>
    </row>
    <row r="14" ht="14.25" customHeight="1">
      <c r="A14" s="50" t="str">
        <f>IFERROR(__xludf.DUMMYFUNCTION("""COMPUTED_VALUE"""),"Mikalack")</f>
        <v>Mikalack</v>
      </c>
      <c r="B14" s="55">
        <v>13.0</v>
      </c>
      <c r="C14" s="122">
        <f t="shared" si="1"/>
        <v>262.7995554</v>
      </c>
      <c r="D14" s="57" t="str">
        <f>VLOOKUP(A14,'Classement Surp'!$B$2:$B$149,1,0)</f>
        <v>Mikalack</v>
      </c>
      <c r="E14" s="58" t="str">
        <f t="shared" si="2"/>
        <v/>
      </c>
      <c r="F14" s="57" t="str">
        <f>VLOOKUP(A14,'Classement Général'!$B$2:$B$150,1,0)</f>
        <v>Mikalack</v>
      </c>
    </row>
    <row r="15" ht="14.25" customHeight="1">
      <c r="A15" s="50" t="str">
        <f>IFERROR(__xludf.DUMMYFUNCTION("""COMPUTED_VALUE"""),"Pachavi")</f>
        <v>Pachavi</v>
      </c>
      <c r="B15" s="55">
        <v>14.0</v>
      </c>
      <c r="C15" s="122">
        <f t="shared" si="1"/>
        <v>250.6047671</v>
      </c>
      <c r="D15" s="57" t="str">
        <f>VLOOKUP(A15,'Classement Surp'!$B$2:$B$149,1,0)</f>
        <v>Pachavi</v>
      </c>
      <c r="E15" s="58" t="str">
        <f t="shared" si="2"/>
        <v/>
      </c>
      <c r="F15" s="57" t="str">
        <f>VLOOKUP(A15,'Classement Général'!$B$2:$B$150,1,0)</f>
        <v>Pachavi</v>
      </c>
      <c r="J15" s="126"/>
    </row>
    <row r="16" ht="14.25" customHeight="1">
      <c r="A16" s="50" t="str">
        <f>IFERROR(__xludf.DUMMYFUNCTION("""COMPUTED_VALUE"""),"BOZO.1")</f>
        <v>BOZO.1</v>
      </c>
      <c r="B16" s="55">
        <v>15.0</v>
      </c>
      <c r="C16" s="122">
        <f t="shared" si="1"/>
        <v>239.074659</v>
      </c>
      <c r="D16" s="57" t="str">
        <f>VLOOKUP(A16,'Classement Surp'!$B$2:$B$149,1,0)</f>
        <v>BOZO.1</v>
      </c>
      <c r="E16" s="58" t="str">
        <f t="shared" si="2"/>
        <v/>
      </c>
      <c r="F16" s="57" t="str">
        <f>VLOOKUP(A16,'Classement Général'!$B$2:$B$150,1,0)</f>
        <v>BOZO.1</v>
      </c>
      <c r="J16" s="126"/>
    </row>
    <row r="17" ht="14.25" customHeight="1">
      <c r="A17" s="50" t="str">
        <f>IFERROR(__xludf.DUMMYFUNCTION("""COMPUTED_VALUE"""),"Gregol2")</f>
        <v>Gregol2</v>
      </c>
      <c r="B17" s="55">
        <v>16.0</v>
      </c>
      <c r="C17" s="122">
        <f t="shared" si="1"/>
        <v>228.1194956</v>
      </c>
      <c r="D17" s="57" t="str">
        <f>VLOOKUP(A17,'Classement Surp'!$B$2:$B$149,1,0)</f>
        <v>gregol2</v>
      </c>
      <c r="E17" s="58" t="str">
        <f t="shared" si="2"/>
        <v/>
      </c>
      <c r="F17" s="57" t="str">
        <f>VLOOKUP(A17,'Classement Général'!$B$2:$B$150,1,0)</f>
        <v>Gregol2</v>
      </c>
      <c r="J17" s="126"/>
    </row>
    <row r="18" ht="14.25" customHeight="1">
      <c r="A18" s="50" t="str">
        <f>IFERROR(__xludf.DUMMYFUNCTION("""COMPUTED_VALUE"""),"waasp.")</f>
        <v>waasp.</v>
      </c>
      <c r="B18" s="55">
        <v>17.0</v>
      </c>
      <c r="C18" s="122">
        <f t="shared" si="1"/>
        <v>217.6666451</v>
      </c>
      <c r="D18" s="57" t="str">
        <f>VLOOKUP(A18,'Classement Surp'!$B$2:$B$149,1,0)</f>
        <v>waasp.</v>
      </c>
      <c r="E18" s="58" t="str">
        <f t="shared" si="2"/>
        <v/>
      </c>
      <c r="F18" s="57" t="str">
        <f>VLOOKUP(A18,'Classement Général'!$B$2:$B$150,1,0)</f>
        <v>Waasp.</v>
      </c>
      <c r="J18" s="126"/>
    </row>
    <row r="19" ht="14.25" customHeight="1">
      <c r="A19" s="50" t="str">
        <f>IFERROR(__xludf.DUMMYFUNCTION("""COMPUTED_VALUE"""),"Mar1desbois")</f>
        <v>Mar1desbois</v>
      </c>
      <c r="B19" s="55">
        <v>18.0</v>
      </c>
      <c r="C19" s="122">
        <f t="shared" si="1"/>
        <v>207.6565089</v>
      </c>
      <c r="D19" s="57" t="str">
        <f>VLOOKUP(A19,'Classement Surp'!$B$2:$B$149,1,0)</f>
        <v>Mar1desbois</v>
      </c>
      <c r="E19" s="58" t="str">
        <f t="shared" si="2"/>
        <v/>
      </c>
      <c r="F19" s="57" t="str">
        <f>VLOOKUP(A19,'Classement Général'!$B$2:$B$150,1,0)</f>
        <v>MAR1DESBOIS</v>
      </c>
      <c r="J19" s="126"/>
    </row>
    <row r="20" ht="14.25" customHeight="1">
      <c r="A20" s="50" t="str">
        <f>IFERROR(__xludf.DUMMYFUNCTION("""COMPUTED_VALUE"""),"Kevfurious")</f>
        <v>Kevfurious</v>
      </c>
      <c r="B20" s="55">
        <v>19.0</v>
      </c>
      <c r="C20" s="122">
        <f t="shared" si="1"/>
        <v>198.0395896</v>
      </c>
      <c r="D20" s="57" t="str">
        <f>VLOOKUP(A20,'Classement Surp'!$B$2:$B$149,1,0)</f>
        <v>Kevfurious</v>
      </c>
      <c r="E20" s="58" t="str">
        <f t="shared" si="2"/>
        <v/>
      </c>
      <c r="F20" s="57" t="str">
        <f>VLOOKUP(A20,'Classement Général'!$B$2:$B$150,1,0)</f>
        <v>Kevfurious</v>
      </c>
    </row>
    <row r="21" ht="14.25" customHeight="1">
      <c r="A21" s="50" t="str">
        <f>IFERROR(__xludf.DUMMYFUNCTION("""COMPUTED_VALUE"""),"AKlibur")</f>
        <v>AKlibur</v>
      </c>
      <c r="B21" s="55">
        <v>20.0</v>
      </c>
      <c r="C21" s="122">
        <f t="shared" si="1"/>
        <v>188.7743364</v>
      </c>
      <c r="D21" s="57" t="str">
        <f>VLOOKUP(A21,'Classement Surp'!$B$2:$B$149,1,0)</f>
        <v>AKlibur</v>
      </c>
      <c r="E21" s="58" t="str">
        <f t="shared" si="2"/>
        <v/>
      </c>
      <c r="F21" s="57" t="str">
        <f>VLOOKUP(A21,'Classement Général'!$B$2:$B$150,1,0)</f>
        <v>AKlibur</v>
      </c>
    </row>
    <row r="22" ht="14.25" customHeight="1">
      <c r="A22" s="50" t="str">
        <f>IFERROR(__xludf.DUMMYFUNCTION("""COMPUTED_VALUE"""),"Sickxelaris")</f>
        <v>Sickxelaris</v>
      </c>
      <c r="B22" s="55">
        <v>21.0</v>
      </c>
      <c r="C22" s="122">
        <f t="shared" si="1"/>
        <v>179.8255347</v>
      </c>
      <c r="D22" s="57" t="str">
        <f>VLOOKUP(A22,'Classement Surp'!$B$2:$B$149,1,0)</f>
        <v>Sickxelaris</v>
      </c>
      <c r="E22" s="58" t="str">
        <f t="shared" si="2"/>
        <v/>
      </c>
      <c r="F22" s="57" t="str">
        <f>VLOOKUP(A22,'Classement Général'!$B$2:$B$150,1,0)</f>
        <v>Sickxelaris</v>
      </c>
    </row>
    <row r="23" ht="14.25" customHeight="1">
      <c r="A23" s="50" t="str">
        <f>IFERROR(__xludf.DUMMYFUNCTION("""COMPUTED_VALUE"""),"NOVICEMYSTIC")</f>
        <v>NOVICEMYSTIC</v>
      </c>
      <c r="B23" s="55">
        <v>22.0</v>
      </c>
      <c r="C23" s="122">
        <f t="shared" si="1"/>
        <v>171.1630819</v>
      </c>
      <c r="D23" s="57" t="str">
        <f>VLOOKUP(A23,'Classement Surp'!$B$2:$B$149,1,0)</f>
        <v>NOVICEMYSTIC</v>
      </c>
      <c r="E23" s="58" t="str">
        <f t="shared" si="2"/>
        <v/>
      </c>
      <c r="F23" s="57" t="str">
        <f>VLOOKUP(A23,'Classement Général'!$B$2:$B$150,1,0)</f>
        <v>NOVICEMYSTIC</v>
      </c>
    </row>
    <row r="24" ht="14.25" customHeight="1">
      <c r="A24" s="50" t="str">
        <f>IFERROR(__xludf.DUMMYFUNCTION("""COMPUTED_VALUE"""),"Blochedu86")</f>
        <v>Blochedu86</v>
      </c>
      <c r="B24" s="55">
        <v>23.0</v>
      </c>
      <c r="C24" s="122">
        <f t="shared" si="1"/>
        <v>162.761045</v>
      </c>
      <c r="D24" s="57" t="str">
        <f>VLOOKUP(A24,'Classement Surp'!$B$2:$B$149,1,0)</f>
        <v>Blochedu86</v>
      </c>
      <c r="E24" s="58" t="str">
        <f t="shared" si="2"/>
        <v/>
      </c>
      <c r="F24" s="57" t="str">
        <f>VLOOKUP(A24,'Classement Général'!$B$2:$B$150,1,0)</f>
        <v>Blochedu86</v>
      </c>
    </row>
    <row r="25" ht="14.25" customHeight="1">
      <c r="A25" s="50" t="str">
        <f>IFERROR(__xludf.DUMMYFUNCTION("""COMPUTED_VALUE"""),"BARBAPAPA.")</f>
        <v>BARBAPAPA.</v>
      </c>
      <c r="B25" s="55">
        <v>24.0</v>
      </c>
      <c r="C25" s="122">
        <f t="shared" si="1"/>
        <v>154.596925</v>
      </c>
      <c r="D25" s="57" t="str">
        <f>VLOOKUP(A25,'Classement Surp'!$B$2:$B$149,1,0)</f>
        <v>BARBAPAPA.</v>
      </c>
      <c r="E25" s="58" t="str">
        <f t="shared" si="2"/>
        <v/>
      </c>
      <c r="F25" s="57" t="str">
        <f>VLOOKUP(A25,'Classement Général'!$B$2:$B$150,1,0)</f>
        <v>BARBAPAPA.</v>
      </c>
    </row>
    <row r="26" ht="14.25" customHeight="1">
      <c r="A26" s="50" t="str">
        <f>IFERROR(__xludf.DUMMYFUNCTION("""COMPUTED_VALUE"""),"POMB1664")</f>
        <v>POMB1664</v>
      </c>
      <c r="B26" s="55">
        <v>25.0</v>
      </c>
      <c r="C26" s="122">
        <f t="shared" si="1"/>
        <v>146.651076</v>
      </c>
      <c r="D26" s="57" t="str">
        <f>VLOOKUP(A26,'Classement Surp'!$B$2:$B$149,1,0)</f>
        <v>POMB1664</v>
      </c>
      <c r="E26" s="58" t="str">
        <f t="shared" si="2"/>
        <v/>
      </c>
      <c r="F26" s="57" t="str">
        <f>VLOOKUP(A26,'Classement Général'!$B$2:$B$150,1,0)</f>
        <v>POMB1664</v>
      </c>
    </row>
    <row r="27" ht="14.25" customHeight="1">
      <c r="A27" s="50" t="str">
        <f>IFERROR(__xludf.DUMMYFUNCTION("""COMPUTED_VALUE"""),"fr2d2")</f>
        <v>fr2d2</v>
      </c>
      <c r="B27" s="55">
        <v>26.0</v>
      </c>
      <c r="C27" s="122">
        <f t="shared" si="1"/>
        <v>138.9062426</v>
      </c>
      <c r="D27" s="57" t="str">
        <f>VLOOKUP(A27,'Classement Surp'!$B$2:$B$149,1,0)</f>
        <v>Fr2d2</v>
      </c>
      <c r="E27" s="58" t="str">
        <f t="shared" si="2"/>
        <v/>
      </c>
      <c r="F27" s="57" t="str">
        <f>VLOOKUP(A27,'Classement Général'!$B$2:$B$150,1,0)</f>
        <v>Fr2d2</v>
      </c>
    </row>
    <row r="28" ht="14.25" customHeight="1">
      <c r="A28" s="50" t="str">
        <f>IFERROR(__xludf.DUMMYFUNCTION("""COMPUTED_VALUE"""),"PSGJM")</f>
        <v>PSGJM</v>
      </c>
      <c r="B28" s="55">
        <v>27.0</v>
      </c>
      <c r="C28" s="122">
        <f t="shared" si="1"/>
        <v>131.3471862</v>
      </c>
      <c r="D28" s="57" t="str">
        <f>VLOOKUP(A28,'Classement Surp'!$B$2:$B$149,1,0)</f>
        <v>PSGJM</v>
      </c>
      <c r="E28" s="58" t="str">
        <f t="shared" si="2"/>
        <v/>
      </c>
      <c r="F28" s="57" t="str">
        <f>VLOOKUP(A28,'Classement Général'!$B$2:$B$150,1,0)</f>
        <v>PSGJM</v>
      </c>
    </row>
    <row r="29" ht="14.25" customHeight="1">
      <c r="A29" s="50" t="str">
        <f>IFERROR(__xludf.DUMMYFUNCTION("""COMPUTED_VALUE"""),"FridAKahlo")</f>
        <v>FridAKahlo</v>
      </c>
      <c r="B29" s="55">
        <v>28.0</v>
      </c>
      <c r="C29" s="122">
        <f t="shared" si="1"/>
        <v>123.9603825</v>
      </c>
      <c r="D29" s="57" t="str">
        <f>VLOOKUP(A29,'Classement Surp'!$B$2:$B$149,1,0)</f>
        <v>FridAKahlo</v>
      </c>
      <c r="E29" s="58" t="str">
        <f t="shared" si="2"/>
        <v/>
      </c>
      <c r="F29" s="57" t="str">
        <f>VLOOKUP(A29,'Classement Général'!$B$2:$B$150,1,0)</f>
        <v>FridAKahlo</v>
      </c>
    </row>
    <row r="30" ht="14.25" customHeight="1">
      <c r="A30" s="50" t="str">
        <f>IFERROR(__xludf.DUMMYFUNCTION("""COMPUTED_VALUE"""),"Wolverine86")</f>
        <v>Wolverine86</v>
      </c>
      <c r="B30" s="55">
        <v>29.0</v>
      </c>
      <c r="C30" s="122">
        <f t="shared" si="1"/>
        <v>116.7337726</v>
      </c>
      <c r="D30" s="57" t="str">
        <f>VLOOKUP(A30,'Classement Surp'!$B$2:$B$149,1,0)</f>
        <v>Wolverine86</v>
      </c>
      <c r="E30" s="58" t="str">
        <f t="shared" si="2"/>
        <v/>
      </c>
      <c r="F30" s="57" t="str">
        <f>VLOOKUP(A30,'Classement Général'!$B$2:$B$150,1,0)</f>
        <v>Wolverine86</v>
      </c>
    </row>
    <row r="31" ht="14.25" customHeight="1">
      <c r="A31" s="50" t="str">
        <f>IFERROR(__xludf.DUMMYFUNCTION("""COMPUTED_VALUE"""),"_VisMaVie_")</f>
        <v>_VisMaVie_</v>
      </c>
      <c r="B31" s="55">
        <v>30.0</v>
      </c>
      <c r="C31" s="122">
        <f t="shared" si="1"/>
        <v>109.6565584</v>
      </c>
      <c r="D31" s="57" t="str">
        <f>VLOOKUP(A31,'Classement Surp'!$B$2:$B$149,1,0)</f>
        <v>_VisMaVie_</v>
      </c>
      <c r="E31" s="58" t="str">
        <f t="shared" si="2"/>
        <v/>
      </c>
      <c r="F31" s="57" t="str">
        <f>VLOOKUP(A31,'Classement Général'!$B$2:$B$150,1,0)</f>
        <v>_VisMaVie_</v>
      </c>
    </row>
    <row r="32" ht="14.25" customHeight="1">
      <c r="A32" s="50" t="str">
        <f>IFERROR(__xludf.DUMMYFUNCTION("""COMPUTED_VALUE"""),"Fistipanda")</f>
        <v>Fistipanda</v>
      </c>
      <c r="B32" s="55">
        <v>31.0</v>
      </c>
      <c r="C32" s="122">
        <f t="shared" si="1"/>
        <v>102.719032</v>
      </c>
      <c r="D32" s="57" t="str">
        <f>VLOOKUP(A32,'Classement Surp'!$B$2:$B$149,1,0)</f>
        <v>Fistipanda</v>
      </c>
      <c r="E32" s="58" t="str">
        <f t="shared" si="2"/>
        <v/>
      </c>
      <c r="F32" s="57" t="str">
        <f>VLOOKUP(A32,'Classement Général'!$B$2:$B$150,1,0)</f>
        <v>Fistipanda</v>
      </c>
    </row>
    <row r="33" ht="14.25" customHeight="1">
      <c r="A33" s="50" t="str">
        <f>IFERROR(__xludf.DUMMYFUNCTION("""COMPUTED_VALUE"""),"BBH 75")</f>
        <v>BBH 75</v>
      </c>
      <c r="B33" s="55">
        <v>32.0</v>
      </c>
      <c r="C33" s="122">
        <f t="shared" si="1"/>
        <v>95.91243304</v>
      </c>
      <c r="D33" s="57" t="str">
        <f>VLOOKUP(A33,'Classement Surp'!$B$2:$B$149,1,0)</f>
        <v>BBH 75</v>
      </c>
      <c r="E33" s="58" t="str">
        <f t="shared" si="2"/>
        <v/>
      </c>
      <c r="F33" s="57" t="str">
        <f>VLOOKUP(A33,'Classement Général'!$B$2:$B$150,1,0)</f>
        <v>BBH 75</v>
      </c>
    </row>
    <row r="34" ht="14.25" customHeight="1">
      <c r="A34" s="50" t="str">
        <f>IFERROR(__xludf.DUMMYFUNCTION("""COMPUTED_VALUE"""),"SINGE7")</f>
        <v>SINGE7</v>
      </c>
      <c r="B34" s="55">
        <v>33.0</v>
      </c>
      <c r="C34" s="122">
        <f t="shared" si="1"/>
        <v>89.2288291</v>
      </c>
      <c r="D34" s="57" t="str">
        <f>VLOOKUP(A34,'Classement Surp'!$B$2:$B$149,1,0)</f>
        <v>SINGE7</v>
      </c>
      <c r="E34" s="58" t="str">
        <f t="shared" si="2"/>
        <v/>
      </c>
      <c r="F34" s="57" t="str">
        <f>VLOOKUP(A34,'Classement Général'!$B$2:$B$150,1,0)</f>
        <v>SINGE7</v>
      </c>
    </row>
    <row r="35" ht="14.25" customHeight="1">
      <c r="A35" s="50" t="str">
        <f>IFERROR(__xludf.DUMMYFUNCTION("""COMPUTED_VALUE"""),"gregmoore")</f>
        <v>gregmoore</v>
      </c>
      <c r="B35" s="55">
        <v>34.0</v>
      </c>
      <c r="C35" s="122">
        <f t="shared" si="1"/>
        <v>82.6610136</v>
      </c>
      <c r="D35" s="57" t="str">
        <f>VLOOKUP(A35,'Classement Surp'!$B$2:$B$149,1,0)</f>
        <v>gregmoore</v>
      </c>
      <c r="E35" s="58" t="str">
        <f t="shared" si="2"/>
        <v/>
      </c>
      <c r="F35" s="57" t="str">
        <f>VLOOKUP(A35,'Classement Général'!$B$2:$B$150,1,0)</f>
        <v>Gregmoore</v>
      </c>
    </row>
    <row r="36" ht="14.25" customHeight="1">
      <c r="A36" s="50" t="str">
        <f>IFERROR(__xludf.DUMMYFUNCTION("""COMPUTED_VALUE"""),"_Sale-Bet_")</f>
        <v>_Sale-Bet_</v>
      </c>
      <c r="B36" s="55">
        <v>35.0</v>
      </c>
      <c r="C36" s="122">
        <f t="shared" si="1"/>
        <v>76.20241956</v>
      </c>
      <c r="D36" s="57" t="str">
        <f>VLOOKUP(A36,'Classement Surp'!$B$2:$B$149,1,0)</f>
        <v>_Sale-Bet_</v>
      </c>
      <c r="E36" s="58" t="str">
        <f t="shared" si="2"/>
        <v/>
      </c>
      <c r="F36" s="57" t="str">
        <f>VLOOKUP(A36,'Classement Général'!$B$2:$B$150,1,0)</f>
        <v>_Sale-Bet_</v>
      </c>
    </row>
    <row r="37" ht="14.25" customHeight="1">
      <c r="A37" s="50" t="str">
        <f>IFERROR(__xludf.DUMMYFUNCTION("""COMPUTED_VALUE"""),"gabus (!)")</f>
        <v>gabus (!)</v>
      </c>
      <c r="B37" s="55">
        <v>36.0</v>
      </c>
      <c r="C37" s="122">
        <f t="shared" si="1"/>
        <v>69.84704557</v>
      </c>
      <c r="D37" s="57" t="str">
        <f>VLOOKUP(A37,'Classement Surp'!$B$2:$B$149,1,0)</f>
        <v>gabus (!)</v>
      </c>
      <c r="E37" s="58" t="str">
        <f t="shared" si="2"/>
        <v/>
      </c>
      <c r="F37" s="57" t="str">
        <f>VLOOKUP(A37,'Classement Général'!$B$2:$B$150,1,0)</f>
        <v>gabus (!)</v>
      </c>
    </row>
    <row r="38" ht="14.25" customHeight="1">
      <c r="A38" s="50" t="str">
        <f>IFERROR(__xludf.DUMMYFUNCTION("""COMPUTED_VALUE"""),"Mako Lemore")</f>
        <v>Mako Lemore</v>
      </c>
      <c r="B38" s="55">
        <v>37.0</v>
      </c>
      <c r="C38" s="122">
        <f t="shared" si="1"/>
        <v>63.58939222</v>
      </c>
      <c r="D38" s="57" t="str">
        <f>VLOOKUP(A38,'Classement Surp'!$B$2:$B$149,1,0)</f>
        <v>Mako Lemore</v>
      </c>
      <c r="E38" s="58" t="str">
        <f t="shared" si="2"/>
        <v/>
      </c>
      <c r="F38" s="57" t="str">
        <f>VLOOKUP(A38,'Classement Général'!$B$2:$B$150,1,0)</f>
        <v>Mako Lemore</v>
      </c>
    </row>
    <row r="39" ht="14.25" customHeight="1">
      <c r="A39" s="50" t="str">
        <f>IFERROR(__xludf.DUMMYFUNCTION("""COMPUTED_VALUE"""),"rastamokett")</f>
        <v>rastamokett</v>
      </c>
      <c r="B39" s="55">
        <v>38.0</v>
      </c>
      <c r="C39" s="122">
        <f t="shared" si="1"/>
        <v>57.42440722</v>
      </c>
      <c r="D39" s="57" t="str">
        <f>VLOOKUP(A39,'Classement Surp'!$B$2:$B$149,1,0)</f>
        <v>rastamokett</v>
      </c>
      <c r="E39" s="58" t="str">
        <f t="shared" si="2"/>
        <v/>
      </c>
      <c r="F39" s="57" t="str">
        <f>VLOOKUP(A39,'Classement Général'!$B$2:$B$150,1,0)</f>
        <v>rastamokett</v>
      </c>
    </row>
    <row r="40" ht="14.25" customHeight="1">
      <c r="A40" s="50" t="str">
        <f>IFERROR(__xludf.DUMMYFUNCTION("""COMPUTED_VALUE"""),"patrick86370")</f>
        <v>patrick86370</v>
      </c>
      <c r="B40" s="55">
        <v>39.0</v>
      </c>
      <c r="C40" s="122">
        <f t="shared" si="1"/>
        <v>51.34743782</v>
      </c>
      <c r="D40" s="57" t="str">
        <f>VLOOKUP(A40,'Classement Surp'!$B$2:$B$149,1,0)</f>
        <v>patrick86370</v>
      </c>
      <c r="E40" s="58" t="str">
        <f t="shared" si="2"/>
        <v/>
      </c>
      <c r="F40" s="57" t="str">
        <f>VLOOKUP(A40,'Classement Général'!$B$2:$B$150,1,0)</f>
        <v>patrick86370</v>
      </c>
    </row>
    <row r="41" ht="14.25" customHeight="1">
      <c r="A41" s="50" t="str">
        <f>IFERROR(__xludf.DUMMYFUNCTION("""COMPUTED_VALUE"""),"belussac")</f>
        <v>belussac</v>
      </c>
      <c r="B41" s="55">
        <v>40.0</v>
      </c>
      <c r="C41" s="122">
        <f t="shared" si="1"/>
        <v>45.35418937</v>
      </c>
      <c r="D41" s="57" t="str">
        <f>VLOOKUP(A41,'Classement Surp'!$B$2:$B$149,1,0)</f>
        <v>belussac</v>
      </c>
      <c r="E41" s="58" t="str">
        <f t="shared" si="2"/>
        <v/>
      </c>
      <c r="F41" s="57" t="str">
        <f>VLOOKUP(A41,'Classement Général'!$B$2:$B$150,1,0)</f>
        <v>belussac</v>
      </c>
    </row>
    <row r="42" ht="14.25" customHeight="1">
      <c r="A42" s="50" t="str">
        <f>IFERROR(__xludf.DUMMYFUNCTION("""COMPUTED_VALUE"""),"SIr_Tango")</f>
        <v>SIr_Tango</v>
      </c>
      <c r="B42" s="55">
        <v>41.0</v>
      </c>
      <c r="C42" s="122">
        <f t="shared" si="1"/>
        <v>39.44068924</v>
      </c>
      <c r="D42" s="57" t="str">
        <f>VLOOKUP(A42,'Classement Surp'!$B$2:$B$149,1,0)</f>
        <v>SIr_Tango</v>
      </c>
      <c r="E42" s="58" t="str">
        <f t="shared" si="2"/>
        <v/>
      </c>
      <c r="F42" s="57" t="str">
        <f>VLOOKUP(A42,'Classement Général'!$B$2:$B$150,1,0)</f>
        <v>Sir_Tango</v>
      </c>
    </row>
    <row r="43" ht="14.25" customHeight="1">
      <c r="A43" s="50" t="str">
        <f>IFERROR(__xludf.DUMMYFUNCTION("""COMPUTED_VALUE"""),"sukkel")</f>
        <v>sukkel</v>
      </c>
      <c r="B43" s="55">
        <v>42.0</v>
      </c>
      <c r="C43" s="122">
        <f t="shared" si="1"/>
        <v>33.60325501</v>
      </c>
      <c r="D43" s="57" t="str">
        <f>VLOOKUP(A43,'Classement Surp'!$B$2:$B$149,1,0)</f>
        <v>sukkel</v>
      </c>
      <c r="E43" s="58" t="str">
        <f t="shared" si="2"/>
        <v/>
      </c>
      <c r="F43" s="57" t="str">
        <f>VLOOKUP(A43,'Classement Général'!$B$2:$B$150,1,0)</f>
        <v>sukkel</v>
      </c>
    </row>
    <row r="44" ht="14.25" customHeight="1">
      <c r="A44" s="50" t="str">
        <f>IFERROR(__xludf.DUMMYFUNCTION("""COMPUTED_VALUE"""),"RouteDuRhum")</f>
        <v>RouteDuRhum</v>
      </c>
      <c r="B44" s="55">
        <v>43.0</v>
      </c>
      <c r="C44" s="122">
        <f t="shared" si="1"/>
        <v>27.83846664</v>
      </c>
      <c r="D44" s="57" t="str">
        <f>VLOOKUP(A44,'Classement Surp'!$B$2:$B$149,1,0)</f>
        <v>RouteDuRhum</v>
      </c>
      <c r="E44" s="58" t="str">
        <f t="shared" si="2"/>
        <v/>
      </c>
      <c r="F44" s="57" t="str">
        <f>VLOOKUP(A44,'Classement Général'!$B$2:$B$150,1,0)</f>
        <v>RouteDuRhum</v>
      </c>
    </row>
    <row r="45" ht="14.25" customHeight="1">
      <c r="A45" s="50" t="str">
        <f>IFERROR(__xludf.DUMMYFUNCTION("""COMPUTED_VALUE"""),"Amsteroid")</f>
        <v>Amsteroid</v>
      </c>
      <c r="B45" s="55">
        <v>44.0</v>
      </c>
      <c r="C45" s="122">
        <f t="shared" si="1"/>
        <v>22.14314185</v>
      </c>
      <c r="D45" s="57" t="str">
        <f>VLOOKUP(A45,'Classement Surp'!$B$2:$B$149,1,0)</f>
        <v>Amsteroid</v>
      </c>
      <c r="E45" s="58" t="str">
        <f t="shared" si="2"/>
        <v/>
      </c>
      <c r="F45" s="57" t="str">
        <f>VLOOKUP(A45,'Classement Général'!$B$2:$B$150,1,0)</f>
        <v>Amsteroid</v>
      </c>
    </row>
    <row r="46" ht="14.25" customHeight="1">
      <c r="A46" s="50" t="str">
        <f>IFERROR(__xludf.DUMMYFUNCTION("""COMPUTED_VALUE"""),"Abrakada")</f>
        <v>Abrakada</v>
      </c>
      <c r="B46" s="55">
        <v>45.0</v>
      </c>
      <c r="C46" s="122">
        <f t="shared" si="1"/>
        <v>16.51431432</v>
      </c>
      <c r="D46" s="57" t="str">
        <f>VLOOKUP(A46,'Classement Surp'!$B$2:$B$149,1,0)</f>
        <v>Abrakada</v>
      </c>
      <c r="E46" s="58" t="str">
        <f t="shared" si="2"/>
        <v/>
      </c>
      <c r="F46" s="57" t="str">
        <f>VLOOKUP(A46,'Classement Général'!$B$2:$B$150,1,0)</f>
        <v>Abrakada</v>
      </c>
    </row>
    <row r="47" ht="14.25" customHeight="1">
      <c r="A47" s="50" t="str">
        <f>IFERROR(__xludf.DUMMYFUNCTION("""COMPUTED_VALUE"""),"christ86000")</f>
        <v>christ86000</v>
      </c>
      <c r="B47" s="55">
        <v>46.0</v>
      </c>
      <c r="C47" s="122">
        <f t="shared" si="1"/>
        <v>10.94921434</v>
      </c>
      <c r="D47" s="57" t="str">
        <f>VLOOKUP(A47,'Classement Surp'!$B$2:$B$149,1,0)</f>
        <v>christ86000</v>
      </c>
      <c r="E47" s="58" t="str">
        <f t="shared" si="2"/>
        <v/>
      </c>
      <c r="F47" s="57" t="str">
        <f>VLOOKUP(A47,'Classement Général'!$B$2:$B$150,1,0)</f>
        <v>christ86000</v>
      </c>
    </row>
    <row r="48" ht="14.25" customHeight="1">
      <c r="A48" s="50" t="str">
        <f>IFERROR(__xludf.DUMMYFUNCTION("""COMPUTED_VALUE"""),"Redblood92")</f>
        <v>Redblood92</v>
      </c>
      <c r="B48" s="55">
        <v>47.0</v>
      </c>
      <c r="C48" s="122">
        <f t="shared" si="1"/>
        <v>5.445251652</v>
      </c>
      <c r="D48" s="57" t="str">
        <f>VLOOKUP(A48,'Classement Surp'!$B$2:$B$149,1,0)</f>
        <v>Redblood92</v>
      </c>
      <c r="E48" s="58" t="str">
        <f t="shared" si="2"/>
        <v/>
      </c>
      <c r="F48" s="57" t="str">
        <f>VLOOKUP(A48,'Classement Général'!$B$2:$B$150,1,0)</f>
        <v>Redblood92</v>
      </c>
    </row>
    <row r="49" ht="14.25" customHeight="1">
      <c r="A49" s="50"/>
      <c r="B49" s="55">
        <v>48.0</v>
      </c>
      <c r="C49" s="122">
        <f t="shared" si="1"/>
        <v>0</v>
      </c>
      <c r="D49" s="57" t="str">
        <f>VLOOKUP(A49,'Classement Surp'!$B$2:$B$149,1,0)</f>
        <v>#N/A</v>
      </c>
      <c r="E49" s="58" t="str">
        <f t="shared" si="2"/>
        <v>#N/A</v>
      </c>
      <c r="F49" s="57" t="str">
        <f>VLOOKUP(A49,'Classement Général'!$B$2:$B$150,1,0)</f>
        <v>#N/A</v>
      </c>
    </row>
    <row r="50" ht="14.25" customHeight="1">
      <c r="A50" s="50"/>
      <c r="B50" s="55">
        <v>49.0</v>
      </c>
      <c r="C50" s="122">
        <f t="shared" si="1"/>
        <v>-5.388816558</v>
      </c>
      <c r="D50" s="57" t="str">
        <f>VLOOKUP(A50,'Classement Surp'!$B$2:$B$149,1,0)</f>
        <v>#N/A</v>
      </c>
      <c r="E50" s="58" t="str">
        <f t="shared" si="2"/>
        <v>#N/A</v>
      </c>
      <c r="F50" s="57" t="str">
        <f>VLOOKUP(A50,'Classement Général'!$B$2:$B$150,1,0)</f>
        <v>#N/A</v>
      </c>
    </row>
    <row r="51" ht="14.25" customHeight="1">
      <c r="A51" s="50"/>
      <c r="B51" s="55">
        <v>50.0</v>
      </c>
      <c r="C51" s="122">
        <f t="shared" si="1"/>
        <v>-10.72333601</v>
      </c>
      <c r="D51" s="57" t="str">
        <f>VLOOKUP(A51,'Classement Surp'!$B$2:$B$149,1,0)</f>
        <v>#N/A</v>
      </c>
      <c r="E51" s="58" t="str">
        <f t="shared" si="2"/>
        <v>#N/A</v>
      </c>
      <c r="F51" s="57" t="str">
        <f>VLOOKUP(A51,'Classement Général'!$B$2:$B$150,1,0)</f>
        <v>#N/A</v>
      </c>
    </row>
    <row r="52" ht="14.25" customHeight="1">
      <c r="A52" s="50"/>
      <c r="B52" s="55">
        <v>51.0</v>
      </c>
      <c r="C52" s="122">
        <f t="shared" si="1"/>
        <v>-16.00556947</v>
      </c>
      <c r="D52" s="57" t="str">
        <f>VLOOKUP(A52,'Classement Surp'!$B$2:$B$149,1,0)</f>
        <v>#N/A</v>
      </c>
      <c r="E52" s="58" t="str">
        <f t="shared" si="2"/>
        <v>#N/A</v>
      </c>
      <c r="F52" s="57" t="str">
        <f>VLOOKUP(A52,'Classement Général'!$B$2:$B$150,1,0)</f>
        <v>#N/A</v>
      </c>
    </row>
    <row r="53" ht="14.25" customHeight="1">
      <c r="A53" s="50"/>
      <c r="B53" s="55">
        <v>52.0</v>
      </c>
      <c r="C53" s="122">
        <f t="shared" si="1"/>
        <v>-21.23741117</v>
      </c>
      <c r="D53" s="57" t="str">
        <f>VLOOKUP(A53,'Classement Surp'!$B$2:$B$149,1,0)</f>
        <v>#N/A</v>
      </c>
      <c r="E53" s="58" t="str">
        <f t="shared" si="2"/>
        <v>#N/A</v>
      </c>
      <c r="F53" s="57" t="str">
        <f>VLOOKUP(A53,'Classement Général'!$B$2:$B$150,1,0)</f>
        <v>#N/A</v>
      </c>
    </row>
    <row r="54" ht="14.25" customHeight="1">
      <c r="A54" s="50"/>
      <c r="B54" s="55">
        <v>53.0</v>
      </c>
      <c r="C54" s="122">
        <f t="shared" si="1"/>
        <v>-26.4206475</v>
      </c>
      <c r="D54" s="57" t="str">
        <f>VLOOKUP(A54,'Classement Surp'!$B$2:$B$149,1,0)</f>
        <v>#N/A</v>
      </c>
      <c r="E54" s="58" t="str">
        <f t="shared" si="2"/>
        <v>#N/A</v>
      </c>
      <c r="F54" s="57" t="str">
        <f>VLOOKUP(A54,'Classement Général'!$B$2:$B$150,1,0)</f>
        <v>#N/A</v>
      </c>
    </row>
    <row r="55" ht="14.25" customHeight="1">
      <c r="A55" s="50"/>
      <c r="B55" s="55">
        <v>54.0</v>
      </c>
      <c r="C55" s="122">
        <f t="shared" si="1"/>
        <v>-31.55696516</v>
      </c>
      <c r="D55" s="57" t="str">
        <f>VLOOKUP(A55,'Classement Surp'!$B$2:$B$149,1,0)</f>
        <v>#N/A</v>
      </c>
      <c r="E55" s="58" t="str">
        <f t="shared" si="2"/>
        <v>#N/A</v>
      </c>
      <c r="F55" s="57" t="str">
        <f>VLOOKUP(A55,'Classement Général'!$B$2:$B$150,1,0)</f>
        <v>#N/A</v>
      </c>
    </row>
    <row r="56" ht="14.25" customHeight="1">
      <c r="A56" s="50"/>
      <c r="B56" s="55">
        <v>55.0</v>
      </c>
      <c r="C56" s="122">
        <f t="shared" si="1"/>
        <v>-36.64795855</v>
      </c>
      <c r="D56" s="57" t="str">
        <f>VLOOKUP(A56,'Classement Surp'!$B$2:$B$149,1,0)</f>
        <v>#N/A</v>
      </c>
      <c r="E56" s="58" t="str">
        <f t="shared" si="2"/>
        <v>#N/A</v>
      </c>
      <c r="F56" s="57" t="str">
        <f>VLOOKUP(A56,'Classement Général'!$B$2:$B$150,1,0)</f>
        <v>#N/A</v>
      </c>
    </row>
    <row r="57" ht="14.25" customHeight="1">
      <c r="A57" s="50"/>
      <c r="B57" s="55">
        <v>56.0</v>
      </c>
      <c r="C57" s="122">
        <f t="shared" si="1"/>
        <v>-41.69513652</v>
      </c>
      <c r="D57" s="57" t="str">
        <f>VLOOKUP(A57,'Classement Surp'!$B$2:$B$149,1,0)</f>
        <v>#N/A</v>
      </c>
      <c r="E57" s="58" t="str">
        <f t="shared" si="2"/>
        <v>#N/A</v>
      </c>
      <c r="F57" s="57" t="str">
        <f>VLOOKUP(A57,'Classement Général'!$B$2:$B$150,1,0)</f>
        <v>#N/A</v>
      </c>
    </row>
    <row r="58" ht="14.25" customHeight="1">
      <c r="A58" s="50"/>
      <c r="B58" s="55">
        <v>57.0</v>
      </c>
      <c r="C58" s="122">
        <f t="shared" si="1"/>
        <v>-46.69992848</v>
      </c>
      <c r="D58" s="57" t="str">
        <f>VLOOKUP(A58,'Classement Surp'!$B$2:$B$149,1,0)</f>
        <v>#N/A</v>
      </c>
      <c r="E58" s="58" t="str">
        <f t="shared" si="2"/>
        <v>#N/A</v>
      </c>
      <c r="F58" s="57" t="str">
        <f>VLOOKUP(A58,'Classement Général'!$B$2:$B$150,1,0)</f>
        <v>#N/A</v>
      </c>
    </row>
    <row r="59" ht="14.25" customHeight="1">
      <c r="A59" s="50"/>
      <c r="B59" s="55">
        <v>58.0</v>
      </c>
      <c r="C59" s="122">
        <f t="shared" si="1"/>
        <v>-51.66368997</v>
      </c>
      <c r="D59" s="57" t="str">
        <f>VLOOKUP(A59,'Classement Surp'!$B$2:$B$149,1,0)</f>
        <v>#N/A</v>
      </c>
      <c r="E59" s="58" t="str">
        <f t="shared" si="2"/>
        <v>#N/A</v>
      </c>
      <c r="F59" s="57" t="str">
        <f>VLOOKUP(A59,'Classement Général'!$B$2:$B$150,1,0)</f>
        <v>#N/A</v>
      </c>
    </row>
    <row r="60" ht="14.25" customHeight="1">
      <c r="A60" s="50"/>
      <c r="B60" s="55">
        <v>59.0</v>
      </c>
      <c r="C60" s="122">
        <f t="shared" si="1"/>
        <v>-56.58770778</v>
      </c>
      <c r="D60" s="57" t="str">
        <f>VLOOKUP(A60,'Classement Surp'!$B$2:$B$149,1,0)</f>
        <v>#N/A</v>
      </c>
      <c r="E60" s="58" t="str">
        <f t="shared" si="2"/>
        <v>#N/A</v>
      </c>
      <c r="F60" s="57" t="str">
        <f>VLOOKUP(A60,'Classement Général'!$B$2:$B$150,1,0)</f>
        <v>#N/A</v>
      </c>
    </row>
    <row r="61" ht="14.25" customHeight="1">
      <c r="A61" s="50"/>
      <c r="B61" s="55">
        <v>60.0</v>
      </c>
      <c r="C61" s="122">
        <f t="shared" si="1"/>
        <v>-61.47320459</v>
      </c>
      <c r="D61" s="57" t="str">
        <f>VLOOKUP(A61,'Classement Surp'!$B$2:$B$149,1,0)</f>
        <v>#N/A</v>
      </c>
      <c r="E61" s="58" t="str">
        <f t="shared" si="2"/>
        <v>#N/A</v>
      </c>
      <c r="F61" s="57" t="str">
        <f>VLOOKUP(A61,'Classement Général'!$B$2:$B$150,1,0)</f>
        <v>#N/A</v>
      </c>
    </row>
    <row r="62" ht="14.25" customHeight="1">
      <c r="A62" s="50"/>
      <c r="B62" s="55">
        <v>61.0</v>
      </c>
      <c r="C62" s="122">
        <f t="shared" si="1"/>
        <v>-66.32134322</v>
      </c>
      <c r="D62" s="57" t="str">
        <f>VLOOKUP(A62,'Classement Surp'!$B$2:$B$149,1,0)</f>
        <v>#N/A</v>
      </c>
      <c r="E62" s="58" t="str">
        <f t="shared" si="2"/>
        <v>#N/A</v>
      </c>
      <c r="F62" s="57" t="str">
        <f>VLOOKUP(A62,'Classement Général'!$B$2:$B$150,1,0)</f>
        <v>#N/A</v>
      </c>
    </row>
    <row r="63" ht="14.25" customHeight="1">
      <c r="A63" s="50"/>
      <c r="B63" s="55">
        <v>62.0</v>
      </c>
      <c r="C63" s="122">
        <f t="shared" si="1"/>
        <v>-71.13323062</v>
      </c>
      <c r="D63" s="57" t="str">
        <f>VLOOKUP(A63,'Classement Surp'!$B$2:$B$149,1,0)</f>
        <v>#N/A</v>
      </c>
      <c r="E63" s="58" t="str">
        <f t="shared" si="2"/>
        <v>#N/A</v>
      </c>
      <c r="F63" s="57" t="str">
        <f>VLOOKUP(A63,'Classement Général'!$B$2:$B$150,1,0)</f>
        <v>#N/A</v>
      </c>
    </row>
    <row r="64" ht="14.25" customHeight="1">
      <c r="A64" s="50"/>
      <c r="B64" s="55">
        <v>63.0</v>
      </c>
      <c r="C64" s="122">
        <f t="shared" si="1"/>
        <v>-75.90992138</v>
      </c>
      <c r="D64" s="57" t="str">
        <f>VLOOKUP(A64,'Classement Surp'!$B$2:$B$149,1,0)</f>
        <v>#N/A</v>
      </c>
      <c r="E64" s="58" t="str">
        <f t="shared" si="2"/>
        <v>#N/A</v>
      </c>
      <c r="F64" s="57" t="str">
        <f>VLOOKUP(A64,'Classement Général'!$B$2:$B$150,1,0)</f>
        <v>#N/A</v>
      </c>
    </row>
    <row r="65" ht="14.25" customHeight="1">
      <c r="A65" s="50"/>
      <c r="B65" s="55">
        <v>64.0</v>
      </c>
      <c r="C65" s="122">
        <f t="shared" si="1"/>
        <v>-80.65242112</v>
      </c>
      <c r="D65" s="57" t="str">
        <f>VLOOKUP(A65,'Classement Surp'!$B$2:$B$149,1,0)</f>
        <v>#N/A</v>
      </c>
      <c r="E65" s="58" t="str">
        <f t="shared" si="2"/>
        <v>#N/A</v>
      </c>
      <c r="F65" s="57" t="str">
        <f>VLOOKUP(A65,'Classement Général'!$B$2:$B$150,1,0)</f>
        <v>#N/A</v>
      </c>
    </row>
    <row r="66" ht="14.25" customHeight="1">
      <c r="A66" s="50"/>
      <c r="B66" s="55">
        <v>65.0</v>
      </c>
      <c r="C66" s="122">
        <f t="shared" si="1"/>
        <v>-85.3616895</v>
      </c>
      <c r="D66" s="57" t="str">
        <f>VLOOKUP(A66,'Classement Surp'!$B$2:$B$149,1,0)</f>
        <v>#N/A</v>
      </c>
      <c r="E66" s="58" t="str">
        <f t="shared" si="2"/>
        <v>#N/A</v>
      </c>
      <c r="F66" s="57" t="str">
        <f>VLOOKUP(A66,'Classement Général'!$B$2:$B$150,1,0)</f>
        <v>#N/A</v>
      </c>
    </row>
    <row r="67" ht="14.25" customHeight="1">
      <c r="A67" s="50"/>
      <c r="B67" s="55">
        <v>66.0</v>
      </c>
      <c r="C67" s="122">
        <f t="shared" si="1"/>
        <v>-90.03864303</v>
      </c>
      <c r="D67" s="57" t="str">
        <f>VLOOKUP(A67,'Classement Surp'!$B$2:$B$149,1,0)</f>
        <v>#N/A</v>
      </c>
      <c r="E67" s="58" t="str">
        <f t="shared" si="2"/>
        <v>#N/A</v>
      </c>
      <c r="F67" s="57" t="str">
        <f>VLOOKUP(A67,'Classement Général'!$B$2:$B$150,1,0)</f>
        <v>#N/A</v>
      </c>
    </row>
    <row r="68" ht="14.25" customHeight="1">
      <c r="A68" s="50"/>
      <c r="B68" s="55">
        <v>67.0</v>
      </c>
      <c r="C68" s="122">
        <f t="shared" si="1"/>
        <v>-94.68415773</v>
      </c>
      <c r="D68" s="57" t="str">
        <f>VLOOKUP(A68,'Classement Surp'!$B$2:$B$149,1,0)</f>
        <v>#N/A</v>
      </c>
      <c r="E68" s="58" t="str">
        <f t="shared" si="2"/>
        <v>#N/A</v>
      </c>
      <c r="F68" s="57" t="str">
        <f>VLOOKUP(A68,'Classement Général'!$B$2:$B$150,1,0)</f>
        <v>#N/A</v>
      </c>
    </row>
    <row r="69" ht="14.25" customHeight="1">
      <c r="A69" s="50"/>
      <c r="B69" s="55">
        <v>68.0</v>
      </c>
      <c r="C69" s="122">
        <f t="shared" si="1"/>
        <v>-99.29907145</v>
      </c>
      <c r="D69" s="57" t="str">
        <f>VLOOKUP(A69,'Classement Surp'!$B$2:$B$149,1,0)</f>
        <v>#N/A</v>
      </c>
      <c r="E69" s="58" t="str">
        <f t="shared" si="2"/>
        <v>#N/A</v>
      </c>
      <c r="F69" s="57" t="str">
        <f>VLOOKUP(A69,'Classement Général'!$B$2:$B$150,1,0)</f>
        <v>#N/A</v>
      </c>
    </row>
    <row r="70" ht="14.25" customHeight="1">
      <c r="A70" s="50"/>
      <c r="B70" s="55">
        <v>69.0</v>
      </c>
      <c r="C70" s="122">
        <f t="shared" si="1"/>
        <v>-103.8841862</v>
      </c>
      <c r="D70" s="57" t="str">
        <f>VLOOKUP(A70,'Classement Surp'!$B$2:$B$149,1,0)</f>
        <v>#N/A</v>
      </c>
      <c r="E70" s="58" t="str">
        <f t="shared" si="2"/>
        <v>#N/A</v>
      </c>
      <c r="F70" s="57" t="str">
        <f>VLOOKUP(A70,'Classement Général'!$B$2:$B$150,1,0)</f>
        <v>#N/A</v>
      </c>
    </row>
    <row r="71" ht="14.25" customHeight="1">
      <c r="A71" s="50"/>
      <c r="B71" s="55">
        <v>70.0</v>
      </c>
      <c r="C71" s="122">
        <f t="shared" si="1"/>
        <v>-108.4402701</v>
      </c>
      <c r="D71" s="57" t="str">
        <f>VLOOKUP(A71,'Classement Surp'!$B$2:$B$149,1,0)</f>
        <v>#N/A</v>
      </c>
      <c r="E71" s="58" t="str">
        <f t="shared" si="2"/>
        <v>#N/A</v>
      </c>
      <c r="F71" s="57" t="str">
        <f>VLOOKUP(A71,'Classement Général'!$B$2:$B$150,1,0)</f>
        <v>#N/A</v>
      </c>
    </row>
    <row r="72" ht="14.25" customHeight="1">
      <c r="A72" s="50"/>
      <c r="B72" s="55">
        <v>71.0</v>
      </c>
      <c r="C72" s="122">
        <f t="shared" si="1"/>
        <v>-112.9680595</v>
      </c>
      <c r="D72" s="57" t="str">
        <f>VLOOKUP(A72,'Classement Surp'!$B$2:$B$149,1,0)</f>
        <v>#N/A</v>
      </c>
      <c r="E72" s="58" t="str">
        <f t="shared" si="2"/>
        <v>#N/A</v>
      </c>
      <c r="F72" s="57" t="str">
        <f>VLOOKUP(A72,'Classement Général'!$B$2:$B$150,1,0)</f>
        <v>#N/A</v>
      </c>
    </row>
    <row r="73" ht="14.25" customHeight="1">
      <c r="A73" s="50"/>
      <c r="B73" s="55">
        <v>72.0</v>
      </c>
      <c r="C73" s="122">
        <f t="shared" si="1"/>
        <v>-117.4682605</v>
      </c>
      <c r="D73" s="57" t="str">
        <f>VLOOKUP(A73,'Classement Surp'!$B$2:$B$149,1,0)</f>
        <v>#N/A</v>
      </c>
      <c r="E73" s="58" t="str">
        <f t="shared" si="2"/>
        <v>#N/A</v>
      </c>
      <c r="F73" s="57" t="str">
        <f>VLOOKUP(A73,'Classement Général'!$B$2:$B$150,1,0)</f>
        <v>#N/A</v>
      </c>
    </row>
    <row r="74" ht="14.25" customHeight="1">
      <c r="A74" s="50"/>
      <c r="B74" s="55">
        <v>73.0</v>
      </c>
      <c r="C74" s="122">
        <f t="shared" si="1"/>
        <v>-121.9415507</v>
      </c>
      <c r="D74" s="57" t="str">
        <f>VLOOKUP(A74,'Classement Surp'!$B$2:$B$149,1,0)</f>
        <v>#N/A</v>
      </c>
      <c r="E74" s="58" t="str">
        <f t="shared" si="2"/>
        <v>#N/A</v>
      </c>
      <c r="F74" s="57" t="str">
        <f>VLOOKUP(A74,'Classement Général'!$B$2:$B$150,1,0)</f>
        <v>#N/A</v>
      </c>
    </row>
    <row r="75" ht="14.25" customHeight="1">
      <c r="A75" s="50"/>
      <c r="B75" s="55">
        <v>74.0</v>
      </c>
      <c r="C75" s="122">
        <f t="shared" si="1"/>
        <v>-126.388581</v>
      </c>
      <c r="D75" s="57" t="str">
        <f>VLOOKUP(A75,'Classement Surp'!$B$2:$B$149,1,0)</f>
        <v>#N/A</v>
      </c>
      <c r="E75" s="58" t="str">
        <f t="shared" si="2"/>
        <v>#N/A</v>
      </c>
      <c r="F75" s="57" t="str">
        <f>VLOOKUP(A75,'Classement Général'!$B$2:$B$150,1,0)</f>
        <v>#N/A</v>
      </c>
    </row>
    <row r="76" ht="14.25" customHeight="1">
      <c r="A76" s="50"/>
      <c r="B76" s="55">
        <v>75.0</v>
      </c>
      <c r="C76" s="122">
        <f t="shared" si="1"/>
        <v>-130.8099767</v>
      </c>
      <c r="D76" s="57" t="str">
        <f>VLOOKUP(A76,'Classement Surp'!$B$2:$B$149,1,0)</f>
        <v>#N/A</v>
      </c>
      <c r="E76" s="58" t="str">
        <f t="shared" si="2"/>
        <v>#N/A</v>
      </c>
      <c r="F76" s="57" t="str">
        <f>VLOOKUP(A76,'Classement Général'!$B$2:$B$150,1,0)</f>
        <v>#N/A</v>
      </c>
    </row>
    <row r="77" ht="14.25" customHeight="1">
      <c r="A77" s="50"/>
      <c r="B77" s="55">
        <v>76.0</v>
      </c>
      <c r="C77" s="122">
        <f t="shared" si="1"/>
        <v>-135.2063389</v>
      </c>
      <c r="D77" s="57" t="str">
        <f>VLOOKUP(A77,'Classement Surp'!$B$2:$B$149,1,0)</f>
        <v>#N/A</v>
      </c>
      <c r="E77" s="58" t="str">
        <f t="shared" si="2"/>
        <v>#N/A</v>
      </c>
      <c r="F77" s="57" t="str">
        <f>VLOOKUP(A77,'Classement Général'!$B$2:$B$150,1,0)</f>
        <v>#N/A</v>
      </c>
    </row>
    <row r="78" ht="14.25" customHeight="1">
      <c r="A78" s="50"/>
      <c r="B78" s="55">
        <v>77.0</v>
      </c>
      <c r="C78" s="122">
        <f t="shared" si="1"/>
        <v>-139.578246</v>
      </c>
      <c r="D78" s="57" t="str">
        <f>VLOOKUP(A78,'Classement Surp'!$B$2:$B$149,1,0)</f>
        <v>#N/A</v>
      </c>
      <c r="E78" s="58" t="str">
        <f t="shared" si="2"/>
        <v>#N/A</v>
      </c>
      <c r="F78" s="57" t="str">
        <f>VLOOKUP(A78,'Classement Général'!$B$2:$B$150,1,0)</f>
        <v>#N/A</v>
      </c>
    </row>
    <row r="79" ht="14.25" customHeight="1">
      <c r="A79" s="50"/>
      <c r="B79" s="55">
        <v>78.0</v>
      </c>
      <c r="C79" s="122">
        <f t="shared" si="1"/>
        <v>-143.9262546</v>
      </c>
      <c r="D79" s="57" t="str">
        <f>VLOOKUP(A79,'Classement Surp'!$B$2:$B$149,1,0)</f>
        <v>#N/A</v>
      </c>
      <c r="E79" s="58" t="str">
        <f t="shared" si="2"/>
        <v>#N/A</v>
      </c>
      <c r="F79" s="57" t="str">
        <f>VLOOKUP(A79,'Classement Général'!$B$2:$B$150,1,0)</f>
        <v>#N/A</v>
      </c>
    </row>
    <row r="80" ht="14.25" customHeight="1">
      <c r="A80" s="50"/>
      <c r="B80" s="55">
        <v>79.0</v>
      </c>
      <c r="C80" s="122">
        <f t="shared" si="1"/>
        <v>-148.2509008</v>
      </c>
      <c r="D80" s="57" t="str">
        <f>VLOOKUP(A80,'Classement Surp'!$B$2:$B$149,1,0)</f>
        <v>#N/A</v>
      </c>
      <c r="E80" s="58" t="str">
        <f t="shared" si="2"/>
        <v>#N/A</v>
      </c>
      <c r="F80" s="57" t="str">
        <f>VLOOKUP(A80,'Classement Général'!$B$2:$B$150,1,0)</f>
        <v>#N/A</v>
      </c>
    </row>
    <row r="81" ht="14.25" customHeight="1">
      <c r="A81" s="50"/>
      <c r="B81" s="55">
        <v>80.0</v>
      </c>
      <c r="C81" s="122">
        <f t="shared" si="1"/>
        <v>-152.552701</v>
      </c>
      <c r="D81" s="57" t="str">
        <f>VLOOKUP(A81,'Classement Surp'!$B$2:$B$149,1,0)</f>
        <v>#N/A</v>
      </c>
      <c r="E81" s="58" t="str">
        <f t="shared" si="2"/>
        <v>#N/A</v>
      </c>
      <c r="F81" s="57" t="str">
        <f>VLOOKUP(A81,'Classement Général'!$B$2:$B$150,1,0)</f>
        <v>#N/A</v>
      </c>
    </row>
    <row r="82" ht="14.25" customHeight="1">
      <c r="A82" s="50"/>
      <c r="B82" s="55">
        <v>81.0</v>
      </c>
      <c r="C82" s="122">
        <f t="shared" si="1"/>
        <v>-156.8321532</v>
      </c>
      <c r="D82" s="57" t="str">
        <f>VLOOKUP(A82,'Classement Surp'!$B$2:$B$149,1,0)</f>
        <v>#N/A</v>
      </c>
      <c r="E82" s="58" t="str">
        <f t="shared" si="2"/>
        <v>#N/A</v>
      </c>
      <c r="F82" s="57" t="str">
        <f>VLOOKUP(A82,'Classement Général'!$B$2:$B$150,1,0)</f>
        <v>#N/A</v>
      </c>
    </row>
    <row r="83" ht="14.25" customHeight="1">
      <c r="A83" s="50"/>
      <c r="B83" s="55">
        <v>82.0</v>
      </c>
      <c r="C83" s="122">
        <f t="shared" si="1"/>
        <v>-161.0897375</v>
      </c>
      <c r="D83" s="57" t="str">
        <f>VLOOKUP(A83,'Classement Surp'!$B$2:$B$149,1,0)</f>
        <v>#N/A</v>
      </c>
      <c r="E83" s="58" t="str">
        <f t="shared" si="2"/>
        <v>#N/A</v>
      </c>
      <c r="F83" s="57" t="str">
        <f>VLOOKUP(A83,'Classement Général'!$B$2:$B$150,1,0)</f>
        <v>#N/A</v>
      </c>
    </row>
    <row r="84" ht="14.25" customHeight="1">
      <c r="A84" s="50"/>
      <c r="B84" s="55">
        <v>83.0</v>
      </c>
      <c r="C84" s="122">
        <f t="shared" si="1"/>
        <v>-165.3259174</v>
      </c>
      <c r="D84" s="57" t="str">
        <f>VLOOKUP(A84,'Classement Surp'!$B$2:$B$149,1,0)</f>
        <v>#N/A</v>
      </c>
      <c r="E84" s="58" t="str">
        <f t="shared" si="2"/>
        <v>#N/A</v>
      </c>
      <c r="F84" s="57" t="str">
        <f>VLOOKUP(A84,'Classement Général'!$B$2:$B$150,1,0)</f>
        <v>#N/A</v>
      </c>
    </row>
    <row r="85" ht="14.25" customHeight="1">
      <c r="A85" s="50"/>
      <c r="B85" s="55">
        <v>84.0</v>
      </c>
      <c r="C85" s="122">
        <f t="shared" si="1"/>
        <v>-169.5411401</v>
      </c>
      <c r="D85" s="57" t="str">
        <f>VLOOKUP(A85,'Classement Surp'!$B$2:$B$149,1,0)</f>
        <v>#N/A</v>
      </c>
      <c r="E85" s="58" t="str">
        <f t="shared" si="2"/>
        <v>#N/A</v>
      </c>
      <c r="F85" s="57" t="str">
        <f>VLOOKUP(A85,'Classement Général'!$B$2:$B$150,1,0)</f>
        <v>#N/A</v>
      </c>
    </row>
    <row r="86" ht="14.25" customHeight="1">
      <c r="A86" s="50"/>
      <c r="B86" s="55">
        <v>85.0</v>
      </c>
      <c r="C86" s="122">
        <f t="shared" si="1"/>
        <v>-173.7358377</v>
      </c>
      <c r="D86" s="57" t="str">
        <f>VLOOKUP(A86,'Classement Surp'!$B$2:$B$149,1,0)</f>
        <v>#N/A</v>
      </c>
      <c r="E86" s="58" t="str">
        <f t="shared" si="2"/>
        <v>#N/A</v>
      </c>
      <c r="F86" s="57" t="str">
        <f>VLOOKUP(A86,'Classement Général'!$B$2:$B$150,1,0)</f>
        <v>#N/A</v>
      </c>
    </row>
    <row r="87" ht="14.25" customHeight="1">
      <c r="A87" s="50"/>
      <c r="B87" s="55">
        <v>86.0</v>
      </c>
      <c r="C87" s="122">
        <f t="shared" si="1"/>
        <v>-177.9104277</v>
      </c>
      <c r="D87" s="57" t="str">
        <f>VLOOKUP(A87,'Classement Surp'!$B$2:$B$149,1,0)</f>
        <v>#N/A</v>
      </c>
      <c r="E87" s="58" t="str">
        <f t="shared" si="2"/>
        <v>#N/A</v>
      </c>
      <c r="F87" s="57" t="str">
        <f>VLOOKUP(A87,'Classement Général'!$B$2:$B$150,1,0)</f>
        <v>#N/A</v>
      </c>
    </row>
    <row r="88" ht="14.25" customHeight="1">
      <c r="A88" s="50"/>
      <c r="B88" s="55">
        <v>87.0</v>
      </c>
      <c r="C88" s="122">
        <f t="shared" si="1"/>
        <v>-182.0653137</v>
      </c>
      <c r="D88" s="57" t="str">
        <f>VLOOKUP(A88,'Classement Surp'!$B$2:$B$149,1,0)</f>
        <v>#N/A</v>
      </c>
      <c r="E88" s="58" t="str">
        <f t="shared" si="2"/>
        <v>#N/A</v>
      </c>
      <c r="F88" s="57" t="str">
        <f>VLOOKUP(A88,'Classement Général'!$B$2:$B$150,1,0)</f>
        <v>#N/A</v>
      </c>
    </row>
    <row r="89" ht="14.25" customHeight="1">
      <c r="A89" s="50"/>
      <c r="B89" s="55">
        <v>88.0</v>
      </c>
      <c r="C89" s="122">
        <f t="shared" si="1"/>
        <v>-186.200886</v>
      </c>
      <c r="D89" s="57" t="str">
        <f>VLOOKUP(A89,'Classement Surp'!$B$2:$B$149,1,0)</f>
        <v>#N/A</v>
      </c>
      <c r="E89" s="58" t="str">
        <f t="shared" si="2"/>
        <v>#N/A</v>
      </c>
      <c r="F89" s="57" t="str">
        <f>VLOOKUP(A89,'Classement Général'!$B$2:$B$150,1,0)</f>
        <v>#N/A</v>
      </c>
    </row>
    <row r="90" ht="14.25" customHeight="1">
      <c r="A90" s="50"/>
      <c r="B90" s="55">
        <v>89.0</v>
      </c>
      <c r="C90" s="122">
        <f t="shared" si="1"/>
        <v>-190.3175223</v>
      </c>
      <c r="D90" s="57" t="str">
        <f>VLOOKUP(A90,'Classement Surp'!$B$2:$B$149,1,0)</f>
        <v>#N/A</v>
      </c>
      <c r="E90" s="58" t="str">
        <f t="shared" si="2"/>
        <v>#N/A</v>
      </c>
      <c r="F90" s="57" t="str">
        <f>VLOOKUP(A90,'Classement Général'!$B$2:$B$150,1,0)</f>
        <v>#N/A</v>
      </c>
    </row>
    <row r="91" ht="14.25" customHeight="1">
      <c r="A91" s="50"/>
      <c r="B91" s="55">
        <v>90.0</v>
      </c>
      <c r="C91" s="122">
        <f t="shared" si="1"/>
        <v>-194.4155879</v>
      </c>
      <c r="D91" s="57" t="str">
        <f>VLOOKUP(A91,'Classement Surp'!$B$2:$B$149,1,0)</f>
        <v>#N/A</v>
      </c>
      <c r="E91" s="58" t="str">
        <f t="shared" si="2"/>
        <v>#N/A</v>
      </c>
      <c r="F91" s="57" t="str">
        <f>VLOOKUP(A91,'Classement Général'!$B$2:$B$150,1,0)</f>
        <v>#N/A</v>
      </c>
    </row>
    <row r="92" ht="14.25" customHeight="1">
      <c r="A92" s="50"/>
      <c r="B92" s="55">
        <v>91.0</v>
      </c>
      <c r="C92" s="122">
        <f t="shared" si="1"/>
        <v>-198.4954369</v>
      </c>
      <c r="D92" s="57" t="str">
        <f>VLOOKUP(A92,'Classement Surp'!$B$2:$B$149,1,0)</f>
        <v>#N/A</v>
      </c>
      <c r="E92" s="58" t="str">
        <f t="shared" si="2"/>
        <v>#N/A</v>
      </c>
      <c r="F92" s="57" t="str">
        <f>VLOOKUP(A92,'Classement Général'!$B$2:$B$150,1,0)</f>
        <v>#N/A</v>
      </c>
    </row>
    <row r="93" ht="14.25" customHeight="1">
      <c r="A93" s="50"/>
      <c r="B93" s="55">
        <v>92.0</v>
      </c>
      <c r="C93" s="122">
        <f t="shared" si="1"/>
        <v>-202.557412</v>
      </c>
      <c r="D93" s="57" t="str">
        <f>VLOOKUP(A93,'Classement Surp'!$B$2:$B$149,1,0)</f>
        <v>#N/A</v>
      </c>
      <c r="E93" s="58" t="str">
        <f t="shared" si="2"/>
        <v>#N/A</v>
      </c>
      <c r="F93" s="57" t="str">
        <f>VLOOKUP(A93,'Classement Général'!$B$2:$B$150,1,0)</f>
        <v>#N/A</v>
      </c>
    </row>
    <row r="94" ht="14.25" customHeight="1">
      <c r="A94" s="50"/>
      <c r="B94" s="55">
        <v>93.0</v>
      </c>
      <c r="C94" s="122">
        <f t="shared" si="1"/>
        <v>-206.6018455</v>
      </c>
      <c r="D94" s="57" t="str">
        <f>VLOOKUP(A94,'Classement Surp'!$B$2:$B$149,1,0)</f>
        <v>#N/A</v>
      </c>
      <c r="E94" s="58" t="str">
        <f t="shared" si="2"/>
        <v>#N/A</v>
      </c>
      <c r="F94" s="57" t="str">
        <f>VLOOKUP(A94,'Classement Général'!$B$2:$B$150,1,0)</f>
        <v>#N/A</v>
      </c>
    </row>
    <row r="95" ht="14.25" customHeight="1">
      <c r="A95" s="50"/>
      <c r="B95" s="55">
        <v>94.0</v>
      </c>
      <c r="C95" s="122">
        <f t="shared" si="1"/>
        <v>-210.6290593</v>
      </c>
      <c r="D95" s="57" t="str">
        <f>VLOOKUP(A95,'Classement Surp'!$B$2:$B$149,1,0)</f>
        <v>#N/A</v>
      </c>
      <c r="E95" s="58" t="str">
        <f t="shared" si="2"/>
        <v>#N/A</v>
      </c>
      <c r="F95" s="57" t="str">
        <f>VLOOKUP(A95,'Classement Général'!$B$2:$B$150,1,0)</f>
        <v>#N/A</v>
      </c>
    </row>
    <row r="96" ht="14.25" customHeight="1">
      <c r="A96" s="50"/>
      <c r="B96" s="55">
        <v>95.0</v>
      </c>
      <c r="C96" s="122">
        <f t="shared" si="1"/>
        <v>-214.6393659</v>
      </c>
      <c r="D96" s="57" t="str">
        <f>VLOOKUP(A96,'Classement Surp'!$B$2:$B$149,1,0)</f>
        <v>#N/A</v>
      </c>
      <c r="E96" s="58" t="str">
        <f t="shared" si="2"/>
        <v>#N/A</v>
      </c>
      <c r="F96" s="57" t="str">
        <f>VLOOKUP(A96,'Classement Général'!$B$2:$B$150,1,0)</f>
        <v>#N/A</v>
      </c>
    </row>
    <row r="97" ht="14.25" customHeight="1">
      <c r="A97" s="50"/>
      <c r="B97" s="55">
        <v>96.0</v>
      </c>
      <c r="C97" s="122">
        <f t="shared" si="1"/>
        <v>-218.633068</v>
      </c>
      <c r="D97" s="57" t="str">
        <f>VLOOKUP(A97,'Classement Surp'!$B$2:$B$149,1,0)</f>
        <v>#N/A</v>
      </c>
      <c r="E97" s="58" t="str">
        <f t="shared" si="2"/>
        <v>#N/A</v>
      </c>
      <c r="F97" s="57" t="str">
        <f>VLOOKUP(A97,'Classement Général'!$B$2:$B$150,1,0)</f>
        <v>#N/A</v>
      </c>
    </row>
    <row r="98" ht="14.25" customHeight="1">
      <c r="A98" s="50"/>
      <c r="B98" s="55">
        <v>97.0</v>
      </c>
      <c r="C98" s="122">
        <f t="shared" si="1"/>
        <v>-222.6104597</v>
      </c>
      <c r="D98" s="57" t="str">
        <f>VLOOKUP(A98,'Classement Surp'!$B$2:$B$149,1,0)</f>
        <v>#N/A</v>
      </c>
      <c r="E98" s="58" t="str">
        <f t="shared" si="2"/>
        <v>#N/A</v>
      </c>
      <c r="F98" s="57" t="str">
        <f>VLOOKUP(A98,'Classement Général'!$B$2:$B$150,1,0)</f>
        <v>#N/A</v>
      </c>
    </row>
    <row r="99" ht="14.25" customHeight="1">
      <c r="A99" s="50"/>
      <c r="B99" s="55">
        <v>98.0</v>
      </c>
      <c r="C99" s="122">
        <f t="shared" si="1"/>
        <v>-226.5718263</v>
      </c>
      <c r="D99" s="57" t="str">
        <f>VLOOKUP(A99,'Classement Surp'!$B$2:$B$149,1,0)</f>
        <v>#N/A</v>
      </c>
      <c r="E99" s="58" t="str">
        <f t="shared" si="2"/>
        <v>#N/A</v>
      </c>
      <c r="F99" s="57" t="str">
        <f>VLOOKUP(A99,'Classement Général'!$B$2:$B$150,1,0)</f>
        <v>#N/A</v>
      </c>
    </row>
    <row r="100" ht="14.25" customHeight="1">
      <c r="A100" s="50"/>
      <c r="B100" s="55">
        <v>99.0</v>
      </c>
      <c r="C100" s="122">
        <f t="shared" si="1"/>
        <v>-230.517445</v>
      </c>
      <c r="D100" s="57" t="str">
        <f>VLOOKUP(A100,'Classement Surp'!$B$2:$B$149,1,0)</f>
        <v>#N/A</v>
      </c>
      <c r="E100" s="58" t="str">
        <f t="shared" si="2"/>
        <v>#N/A</v>
      </c>
      <c r="F100" s="57" t="str">
        <f>VLOOKUP(A100,'Classement Général'!$B$2:$B$150,1,0)</f>
        <v>#N/A</v>
      </c>
    </row>
    <row r="101" ht="14.25" customHeight="1">
      <c r="A101" s="50"/>
      <c r="B101" s="55">
        <v>100.0</v>
      </c>
      <c r="C101" s="122">
        <f t="shared" si="1"/>
        <v>-234.447585</v>
      </c>
      <c r="D101" s="57" t="str">
        <f>VLOOKUP(A101,'Classement Surp'!$B$2:$B$149,1,0)</f>
        <v>#N/A</v>
      </c>
      <c r="E101" s="58" t="str">
        <f t="shared" si="2"/>
        <v>#N/A</v>
      </c>
      <c r="F101" s="57" t="str">
        <f>VLOOKUP(A101,'Classement Général'!$B$2:$B$150,1,0)</f>
        <v>#N/A</v>
      </c>
    </row>
    <row r="102" ht="14.25" customHeight="1">
      <c r="A102" s="50"/>
      <c r="B102" s="55">
        <v>101.0</v>
      </c>
      <c r="C102" s="122">
        <f t="shared" si="1"/>
        <v>-238.3625079</v>
      </c>
      <c r="D102" s="57" t="str">
        <f>VLOOKUP(A102,'Classement Surp'!$B$2:$B$149,1,0)</f>
        <v>#N/A</v>
      </c>
      <c r="E102" s="58" t="str">
        <f t="shared" si="2"/>
        <v>#N/A</v>
      </c>
      <c r="F102" s="57" t="str">
        <f>VLOOKUP(A102,'Classement Général'!$B$2:$B$150,1,0)</f>
        <v>#N/A</v>
      </c>
    </row>
    <row r="103" ht="14.25" customHeight="1">
      <c r="A103" s="50"/>
      <c r="B103" s="55">
        <v>102.0</v>
      </c>
      <c r="C103" s="122">
        <f t="shared" si="1"/>
        <v>-242.2624678</v>
      </c>
      <c r="D103" s="57" t="str">
        <f>VLOOKUP(A103,'Classement Surp'!$B$2:$B$149,1,0)</f>
        <v>#N/A</v>
      </c>
      <c r="E103" s="58" t="str">
        <f t="shared" si="2"/>
        <v>#N/A</v>
      </c>
      <c r="F103" s="57" t="str">
        <f>VLOOKUP(A103,'Classement Général'!$B$2:$B$150,1,0)</f>
        <v>#N/A</v>
      </c>
    </row>
    <row r="104" ht="14.25" customHeight="1">
      <c r="A104" s="50"/>
      <c r="B104" s="55">
        <v>103.0</v>
      </c>
      <c r="C104" s="122">
        <f t="shared" si="1"/>
        <v>-246.147712</v>
      </c>
      <c r="D104" s="57" t="str">
        <f>VLOOKUP(A104,'Classement Surp'!$B$2:$B$149,1,0)</f>
        <v>#N/A</v>
      </c>
      <c r="E104" s="58" t="str">
        <f t="shared" si="2"/>
        <v>#N/A</v>
      </c>
      <c r="F104" s="57" t="str">
        <f>VLOOKUP(A104,'Classement Général'!$B$2:$B$150,1,0)</f>
        <v>#N/A</v>
      </c>
    </row>
    <row r="105" ht="14.25" customHeight="1">
      <c r="A105" s="50"/>
      <c r="B105" s="55">
        <v>104.0</v>
      </c>
      <c r="C105" s="122">
        <f t="shared" si="1"/>
        <v>-250.0184809</v>
      </c>
      <c r="D105" s="57" t="str">
        <f>VLOOKUP(A105,'Classement Surp'!$B$2:$B$149,1,0)</f>
        <v>#N/A</v>
      </c>
      <c r="E105" s="58" t="str">
        <f t="shared" si="2"/>
        <v>#N/A</v>
      </c>
      <c r="F105" s="57" t="str">
        <f>VLOOKUP(A105,'Classement Général'!$B$2:$B$150,1,0)</f>
        <v>#N/A</v>
      </c>
    </row>
    <row r="106" ht="14.25" customHeight="1">
      <c r="A106" s="50"/>
      <c r="B106" s="55">
        <v>105.0</v>
      </c>
      <c r="C106" s="122">
        <f t="shared" si="1"/>
        <v>-253.8750084</v>
      </c>
      <c r="D106" s="57" t="str">
        <f>VLOOKUP(A106,'Classement Surp'!$B$2:$B$149,1,0)</f>
        <v>#N/A</v>
      </c>
      <c r="E106" s="58" t="str">
        <f t="shared" si="2"/>
        <v>#N/A</v>
      </c>
      <c r="F106" s="57" t="str">
        <f>VLOOKUP(A106,'Classement Général'!$B$2:$B$150,1,0)</f>
        <v>#N/A</v>
      </c>
    </row>
    <row r="107" ht="14.25" customHeight="1">
      <c r="A107" s="50"/>
      <c r="B107" s="55">
        <v>106.0</v>
      </c>
      <c r="C107" s="122">
        <f t="shared" si="1"/>
        <v>-257.7175222</v>
      </c>
      <c r="D107" s="57" t="str">
        <f>VLOOKUP(A107,'Classement Surp'!$B$2:$B$149,1,0)</f>
        <v>#N/A</v>
      </c>
      <c r="E107" s="58" t="str">
        <f t="shared" si="2"/>
        <v>#N/A</v>
      </c>
      <c r="F107" s="57" t="str">
        <f>VLOOKUP(A107,'Classement Général'!$B$2:$B$150,1,0)</f>
        <v>#N/A</v>
      </c>
    </row>
    <row r="108" ht="14.25" customHeight="1">
      <c r="A108" s="50"/>
      <c r="B108" s="55">
        <v>107.0</v>
      </c>
      <c r="C108" s="122">
        <f t="shared" si="1"/>
        <v>-261.5462437</v>
      </c>
      <c r="D108" s="57" t="str">
        <f>VLOOKUP(A108,'Classement Surp'!$B$2:$B$149,1,0)</f>
        <v>#N/A</v>
      </c>
      <c r="E108" s="58" t="str">
        <f t="shared" si="2"/>
        <v>#N/A</v>
      </c>
      <c r="F108" s="57" t="str">
        <f>VLOOKUP(A108,'Classement Général'!$B$2:$B$150,1,0)</f>
        <v>#N/A</v>
      </c>
    </row>
    <row r="109" ht="14.25" customHeight="1">
      <c r="A109" s="50"/>
      <c r="B109" s="55">
        <v>108.0</v>
      </c>
      <c r="C109" s="122">
        <f t="shared" si="1"/>
        <v>-265.3613888</v>
      </c>
      <c r="D109" s="57" t="str">
        <f>VLOOKUP(A109,'Classement Surp'!$B$2:$B$149,1,0)</f>
        <v>#N/A</v>
      </c>
      <c r="E109" s="58" t="str">
        <f t="shared" si="2"/>
        <v>#N/A</v>
      </c>
      <c r="F109" s="57" t="str">
        <f>VLOOKUP(A109,'Classement Général'!$B$2:$B$150,1,0)</f>
        <v>#N/A</v>
      </c>
    </row>
    <row r="110" ht="14.25" customHeight="1">
      <c r="A110" s="50"/>
      <c r="B110" s="55">
        <v>109.0</v>
      </c>
      <c r="C110" s="122">
        <f t="shared" si="1"/>
        <v>-269.1631675</v>
      </c>
      <c r="D110" s="57" t="str">
        <f>VLOOKUP(A110,'Classement Surp'!$B$2:$B$149,1,0)</f>
        <v>#N/A</v>
      </c>
      <c r="E110" s="58" t="str">
        <f t="shared" si="2"/>
        <v>#N/A</v>
      </c>
      <c r="F110" s="57" t="str">
        <f>VLOOKUP(A110,'Classement Général'!$B$2:$B$150,1,0)</f>
        <v>#N/A</v>
      </c>
    </row>
    <row r="111" ht="14.25" customHeight="1">
      <c r="A111" s="50"/>
      <c r="B111" s="55">
        <v>110.0</v>
      </c>
      <c r="C111" s="122">
        <f t="shared" si="1"/>
        <v>-272.9517846</v>
      </c>
      <c r="D111" s="57" t="str">
        <f>VLOOKUP(A111,'Classement Surp'!$B$2:$B$149,1,0)</f>
        <v>#N/A</v>
      </c>
      <c r="E111" s="58" t="str">
        <f t="shared" si="2"/>
        <v>#N/A</v>
      </c>
      <c r="F111" s="57" t="str">
        <f>VLOOKUP(A111,'Classement Général'!$B$2:$B$150,1,0)</f>
        <v>#N/A</v>
      </c>
    </row>
    <row r="112" ht="14.25" customHeight="1">
      <c r="A112" s="50"/>
      <c r="B112" s="55">
        <v>111.0</v>
      </c>
      <c r="C112" s="122">
        <f t="shared" si="1"/>
        <v>-276.7274395</v>
      </c>
      <c r="D112" s="57" t="str">
        <f>VLOOKUP(A112,'Classement Surp'!$B$2:$B$149,1,0)</f>
        <v>#N/A</v>
      </c>
      <c r="E112" s="58" t="str">
        <f t="shared" si="2"/>
        <v>#N/A</v>
      </c>
      <c r="F112" s="57" t="str">
        <f>VLOOKUP(A112,'Classement Général'!$B$2:$B$150,1,0)</f>
        <v>#N/A</v>
      </c>
    </row>
    <row r="113" ht="14.25" customHeight="1">
      <c r="A113" s="50"/>
      <c r="B113" s="55">
        <v>112.0</v>
      </c>
      <c r="C113" s="122">
        <f t="shared" si="1"/>
        <v>-280.4903267</v>
      </c>
      <c r="D113" s="57" t="str">
        <f>VLOOKUP(A113,'Classement Surp'!$B$2:$B$149,1,0)</f>
        <v>#N/A</v>
      </c>
      <c r="E113" s="58" t="str">
        <f t="shared" si="2"/>
        <v>#N/A</v>
      </c>
      <c r="F113" s="57" t="str">
        <f>VLOOKUP(A113,'Classement Général'!$B$2:$B$150,1,0)</f>
        <v>#N/A</v>
      </c>
    </row>
    <row r="114" ht="14.25" customHeight="1">
      <c r="A114" s="50"/>
      <c r="B114" s="55">
        <v>113.0</v>
      </c>
      <c r="C114" s="122">
        <f t="shared" si="1"/>
        <v>-284.2406357</v>
      </c>
      <c r="D114" s="57" t="str">
        <f>VLOOKUP(A114,'Classement Surp'!$B$2:$B$149,1,0)</f>
        <v>#N/A</v>
      </c>
      <c r="E114" s="58" t="str">
        <f t="shared" si="2"/>
        <v>#N/A</v>
      </c>
      <c r="F114" s="57" t="str">
        <f>VLOOKUP(A114,'Classement Général'!$B$2:$B$150,1,0)</f>
        <v>#N/A</v>
      </c>
    </row>
    <row r="115" ht="14.25" customHeight="1">
      <c r="A115" s="50"/>
      <c r="B115" s="55">
        <v>114.0</v>
      </c>
      <c r="C115" s="122">
        <f t="shared" si="1"/>
        <v>-287.9785513</v>
      </c>
      <c r="D115" s="57" t="str">
        <f>VLOOKUP(A115,'Classement Surp'!$B$2:$B$149,1,0)</f>
        <v>#N/A</v>
      </c>
      <c r="E115" s="58" t="str">
        <f t="shared" si="2"/>
        <v>#N/A</v>
      </c>
      <c r="F115" s="57" t="str">
        <f>VLOOKUP(A115,'Classement Général'!$B$2:$B$150,1,0)</f>
        <v>#N/A</v>
      </c>
    </row>
    <row r="116" ht="14.25" customHeight="1">
      <c r="A116" s="50"/>
      <c r="B116" s="55">
        <v>115.0</v>
      </c>
      <c r="C116" s="122">
        <f t="shared" si="1"/>
        <v>-291.704254</v>
      </c>
      <c r="D116" s="57" t="str">
        <f>VLOOKUP(A116,'Classement Surp'!$B$2:$B$149,1,0)</f>
        <v>#N/A</v>
      </c>
      <c r="E116" s="58" t="str">
        <f t="shared" si="2"/>
        <v>#N/A</v>
      </c>
      <c r="F116" s="57" t="str">
        <f>VLOOKUP(A116,'Classement Général'!$B$2:$B$150,1,0)</f>
        <v>#N/A</v>
      </c>
    </row>
    <row r="117" ht="14.25" customHeight="1">
      <c r="A117" s="50"/>
      <c r="B117" s="55">
        <v>116.0</v>
      </c>
      <c r="C117" s="122">
        <f t="shared" si="1"/>
        <v>-295.4179195</v>
      </c>
      <c r="D117" s="57" t="str">
        <f>VLOOKUP(A117,'Classement Surp'!$B$2:$B$149,1,0)</f>
        <v>#N/A</v>
      </c>
      <c r="E117" s="58" t="str">
        <f t="shared" si="2"/>
        <v>#N/A</v>
      </c>
      <c r="F117" s="57" t="str">
        <f>VLOOKUP(A117,'Classement Général'!$B$2:$B$150,1,0)</f>
        <v>#N/A</v>
      </c>
    </row>
    <row r="118" ht="14.25" customHeight="1">
      <c r="A118" s="50"/>
      <c r="B118" s="55">
        <v>117.0</v>
      </c>
      <c r="C118" s="122">
        <f t="shared" si="1"/>
        <v>-299.1197197</v>
      </c>
      <c r="D118" s="57" t="str">
        <f>VLOOKUP(A118,'Classement Surp'!$B$2:$B$149,1,0)</f>
        <v>#N/A</v>
      </c>
      <c r="E118" s="58" t="str">
        <f t="shared" si="2"/>
        <v>#N/A</v>
      </c>
      <c r="F118" s="57" t="str">
        <f>VLOOKUP(A118,'Classement Général'!$B$2:$B$150,1,0)</f>
        <v>#N/A</v>
      </c>
    </row>
    <row r="119" ht="14.25" customHeight="1">
      <c r="A119" s="50"/>
      <c r="B119" s="55">
        <v>118.0</v>
      </c>
      <c r="C119" s="122">
        <f t="shared" si="1"/>
        <v>-302.8098221</v>
      </c>
      <c r="D119" s="57" t="str">
        <f>VLOOKUP(A119,'Classement Surp'!$B$2:$B$149,1,0)</f>
        <v>#N/A</v>
      </c>
      <c r="E119" s="58" t="str">
        <f t="shared" si="2"/>
        <v>#N/A</v>
      </c>
      <c r="F119" s="57" t="str">
        <f>VLOOKUP(A119,'Classement Général'!$B$2:$B$150,1,0)</f>
        <v>#N/A</v>
      </c>
    </row>
    <row r="120" ht="14.25" customHeight="1">
      <c r="A120" s="50"/>
      <c r="B120" s="55">
        <v>119.0</v>
      </c>
      <c r="C120" s="122">
        <f t="shared" si="1"/>
        <v>-306.4883904</v>
      </c>
      <c r="D120" s="57" t="str">
        <f>VLOOKUP(A120,'Classement Surp'!$B$2:$B$149,1,0)</f>
        <v>#N/A</v>
      </c>
      <c r="E120" s="58" t="str">
        <f t="shared" si="2"/>
        <v>#N/A</v>
      </c>
      <c r="F120" s="57" t="str">
        <f>VLOOKUP(A120,'Classement Général'!$B$2:$B$150,1,0)</f>
        <v>#N/A</v>
      </c>
    </row>
    <row r="121" ht="14.25" customHeight="1">
      <c r="A121" s="50"/>
      <c r="B121" s="55">
        <v>120.0</v>
      </c>
      <c r="C121" s="122">
        <f t="shared" si="1"/>
        <v>-310.1555842</v>
      </c>
      <c r="D121" s="57" t="str">
        <f>VLOOKUP(A121,'Classement Surp'!$B$2:$B$149,1,0)</f>
        <v>#N/A</v>
      </c>
      <c r="E121" s="58" t="str">
        <f t="shared" si="2"/>
        <v>#N/A</v>
      </c>
      <c r="F121" s="57" t="str">
        <f>VLOOKUP(A121,'Classement Général'!$B$2:$B$150,1,0)</f>
        <v>#N/A</v>
      </c>
    </row>
    <row r="122" ht="14.25" customHeight="1">
      <c r="A122" s="50"/>
      <c r="B122" s="55">
        <v>121.0</v>
      </c>
      <c r="C122" s="122">
        <f t="shared" si="1"/>
        <v>-313.8115598</v>
      </c>
      <c r="D122" s="57" t="str">
        <f>VLOOKUP(A122,'Classement Surp'!$B$2:$B$149,1,0)</f>
        <v>#N/A</v>
      </c>
      <c r="E122" s="58" t="str">
        <f t="shared" si="2"/>
        <v>#N/A</v>
      </c>
      <c r="F122" s="57" t="str">
        <f>VLOOKUP(A122,'Classement Général'!$B$2:$B$150,1,0)</f>
        <v>#N/A</v>
      </c>
    </row>
    <row r="123" ht="14.25" customHeight="1">
      <c r="A123" s="50"/>
      <c r="B123" s="55">
        <v>122.0</v>
      </c>
      <c r="C123" s="122">
        <f t="shared" si="1"/>
        <v>-317.4564695</v>
      </c>
      <c r="D123" s="57" t="str">
        <f>VLOOKUP(A123,'Classement Surp'!$B$2:$B$149,1,0)</f>
        <v>#N/A</v>
      </c>
      <c r="E123" s="58" t="str">
        <f t="shared" si="2"/>
        <v>#N/A</v>
      </c>
      <c r="F123" s="57" t="str">
        <f>VLOOKUP(A123,'Classement Général'!$B$2:$B$150,1,0)</f>
        <v>#N/A</v>
      </c>
    </row>
    <row r="124" ht="14.25" customHeight="1">
      <c r="A124" s="50"/>
      <c r="B124" s="55">
        <v>123.0</v>
      </c>
      <c r="C124" s="122">
        <f t="shared" si="1"/>
        <v>-321.0904623</v>
      </c>
      <c r="D124" s="57" t="str">
        <f>VLOOKUP(A124,'Classement Surp'!$B$2:$B$149,1,0)</f>
        <v>#N/A</v>
      </c>
      <c r="E124" s="58" t="str">
        <f t="shared" si="2"/>
        <v>#N/A</v>
      </c>
      <c r="F124" s="57" t="str">
        <f>VLOOKUP(A124,'Classement Général'!$B$2:$B$150,1,0)</f>
        <v>#N/A</v>
      </c>
    </row>
    <row r="125" ht="14.25" customHeight="1">
      <c r="A125" s="50"/>
      <c r="B125" s="55">
        <v>124.0</v>
      </c>
      <c r="C125" s="122">
        <f t="shared" si="1"/>
        <v>-324.713684</v>
      </c>
      <c r="D125" s="57" t="str">
        <f>VLOOKUP(A125,'Classement Surp'!$B$2:$B$149,1,0)</f>
        <v>#N/A</v>
      </c>
      <c r="E125" s="58" t="str">
        <f t="shared" si="2"/>
        <v>#N/A</v>
      </c>
      <c r="F125" s="57" t="str">
        <f>VLOOKUP(A125,'Classement Général'!$B$2:$B$150,1,0)</f>
        <v>#N/A</v>
      </c>
    </row>
    <row r="126" ht="14.25" customHeight="1">
      <c r="A126" s="50"/>
      <c r="B126" s="55">
        <v>125.0</v>
      </c>
      <c r="C126" s="122">
        <f t="shared" si="1"/>
        <v>-328.3262768</v>
      </c>
      <c r="D126" s="57" t="str">
        <f>VLOOKUP(A126,'Classement Surp'!$B$2:$B$149,1,0)</f>
        <v>#N/A</v>
      </c>
      <c r="E126" s="58" t="str">
        <f t="shared" si="2"/>
        <v>#N/A</v>
      </c>
      <c r="F126" s="57" t="str">
        <f>VLOOKUP(A126,'Classement Général'!$B$2:$B$150,1,0)</f>
        <v>#N/A</v>
      </c>
    </row>
    <row r="127" ht="14.25" customHeight="1">
      <c r="A127" s="50"/>
      <c r="B127" s="55">
        <v>126.0</v>
      </c>
      <c r="C127" s="122">
        <f t="shared" si="1"/>
        <v>-331.92838</v>
      </c>
      <c r="D127" s="57" t="str">
        <f>VLOOKUP(A127,'Classement Surp'!$B$2:$B$149,1,0)</f>
        <v>#N/A</v>
      </c>
      <c r="E127" s="58" t="str">
        <f t="shared" si="2"/>
        <v>#N/A</v>
      </c>
      <c r="F127" s="57" t="str">
        <f>VLOOKUP(A127,'Classement Général'!$B$2:$B$150,1,0)</f>
        <v>#N/A</v>
      </c>
    </row>
    <row r="128" ht="14.25" customHeight="1">
      <c r="A128" s="50"/>
      <c r="B128" s="55">
        <v>127.0</v>
      </c>
      <c r="C128" s="122">
        <f t="shared" si="1"/>
        <v>-335.5201297</v>
      </c>
      <c r="D128" s="57" t="str">
        <f>VLOOKUP(A128,'Classement Surp'!$B$2:$B$149,1,0)</f>
        <v>#N/A</v>
      </c>
      <c r="E128" s="58" t="str">
        <f t="shared" si="2"/>
        <v>#N/A</v>
      </c>
      <c r="F128" s="57" t="str">
        <f>VLOOKUP(A128,'Classement Général'!$B$2:$B$150,1,0)</f>
        <v>#N/A</v>
      </c>
    </row>
    <row r="129" ht="14.25" customHeight="1">
      <c r="A129" s="50"/>
      <c r="B129" s="55">
        <v>128.0</v>
      </c>
      <c r="C129" s="122">
        <f t="shared" si="1"/>
        <v>-339.101659</v>
      </c>
      <c r="D129" s="57" t="str">
        <f>VLOOKUP(A129,'Classement Surp'!$B$2:$B$149,1,0)</f>
        <v>#N/A</v>
      </c>
      <c r="E129" s="58" t="str">
        <f t="shared" si="2"/>
        <v>#N/A</v>
      </c>
      <c r="F129" s="57" t="str">
        <f>VLOOKUP(A129,'Classement Général'!$B$2:$B$150,1,0)</f>
        <v>#N/A</v>
      </c>
    </row>
    <row r="130" ht="14.25" customHeight="1">
      <c r="A130" s="50"/>
      <c r="B130" s="55">
        <v>129.0</v>
      </c>
      <c r="C130" s="122">
        <f t="shared" si="1"/>
        <v>-342.6730983</v>
      </c>
      <c r="D130" s="57" t="str">
        <f>VLOOKUP(A130,'Classement Surp'!$B$2:$B$149,1,0)</f>
        <v>#N/A</v>
      </c>
      <c r="E130" s="58" t="str">
        <f t="shared" si="2"/>
        <v>#N/A</v>
      </c>
      <c r="F130" s="57" t="str">
        <f>VLOOKUP(A130,'Classement Général'!$B$2:$B$150,1,0)</f>
        <v>#N/A</v>
      </c>
    </row>
    <row r="131" ht="14.25" customHeight="1">
      <c r="A131" s="50"/>
      <c r="B131" s="55">
        <v>130.0</v>
      </c>
      <c r="C131" s="122">
        <f t="shared" si="1"/>
        <v>-346.2345749</v>
      </c>
      <c r="D131" s="57" t="str">
        <f>VLOOKUP(A131,'Classement Surp'!$B$2:$B$149,1,0)</f>
        <v>#N/A</v>
      </c>
      <c r="E131" s="58" t="str">
        <f t="shared" si="2"/>
        <v>#N/A</v>
      </c>
      <c r="F131" s="57" t="str">
        <f>VLOOKUP(A131,'Classement Général'!$B$2:$B$150,1,0)</f>
        <v>#N/A</v>
      </c>
    </row>
    <row r="132" ht="14.25" customHeight="1">
      <c r="A132" s="50"/>
      <c r="B132" s="55">
        <v>131.0</v>
      </c>
      <c r="C132" s="122">
        <f t="shared" si="1"/>
        <v>-349.7862137</v>
      </c>
      <c r="D132" s="57" t="str">
        <f>VLOOKUP(A132,'Classement Surp'!$B$2:$B$149,1,0)</f>
        <v>#N/A</v>
      </c>
      <c r="E132" s="58" t="str">
        <f t="shared" si="2"/>
        <v>#N/A</v>
      </c>
      <c r="F132" s="57" t="str">
        <f>VLOOKUP(A132,'Classement Général'!$B$2:$B$150,1,0)</f>
        <v>#N/A</v>
      </c>
    </row>
    <row r="133" ht="14.25" customHeight="1">
      <c r="A133" s="50"/>
      <c r="B133" s="55">
        <v>132.0</v>
      </c>
      <c r="C133" s="122">
        <f t="shared" si="1"/>
        <v>-353.3281368</v>
      </c>
      <c r="D133" s="57" t="str">
        <f>VLOOKUP(A133,'Classement Surp'!$B$2:$B$149,1,0)</f>
        <v>#N/A</v>
      </c>
      <c r="E133" s="58" t="str">
        <f t="shared" si="2"/>
        <v>#N/A</v>
      </c>
      <c r="F133" s="57" t="str">
        <f>VLOOKUP(A133,'Classement Général'!$B$2:$B$150,1,0)</f>
        <v>#N/A</v>
      </c>
    </row>
    <row r="134" ht="14.25" customHeight="1">
      <c r="A134" s="50"/>
      <c r="B134" s="55">
        <v>133.0</v>
      </c>
      <c r="C134" s="122">
        <f t="shared" si="1"/>
        <v>-356.8604637</v>
      </c>
      <c r="D134" s="57" t="str">
        <f>VLOOKUP(A134,'Classement Surp'!$B$2:$B$149,1,0)</f>
        <v>#N/A</v>
      </c>
      <c r="E134" s="58" t="str">
        <f t="shared" si="2"/>
        <v>#N/A</v>
      </c>
      <c r="F134" s="57" t="str">
        <f>VLOOKUP(A134,'Classement Général'!$B$2:$B$150,1,0)</f>
        <v>#N/A</v>
      </c>
    </row>
    <row r="135" ht="14.25" customHeight="1">
      <c r="A135" s="50"/>
      <c r="B135" s="55">
        <v>134.0</v>
      </c>
      <c r="C135" s="122">
        <f t="shared" si="1"/>
        <v>-360.3833115</v>
      </c>
      <c r="D135" s="57" t="str">
        <f>VLOOKUP(A135,'Classement Surp'!$B$2:$B$149,1,0)</f>
        <v>#N/A</v>
      </c>
      <c r="E135" s="58" t="str">
        <f t="shared" si="2"/>
        <v>#N/A</v>
      </c>
      <c r="F135" s="57" t="str">
        <f>VLOOKUP(A135,'Classement Général'!$B$2:$B$150,1,0)</f>
        <v>#N/A</v>
      </c>
    </row>
    <row r="136" ht="14.25" customHeight="1">
      <c r="A136" s="50"/>
      <c r="B136" s="55">
        <v>135.0</v>
      </c>
      <c r="C136" s="122">
        <f t="shared" si="1"/>
        <v>-363.8967949</v>
      </c>
      <c r="D136" s="57" t="str">
        <f>VLOOKUP(A136,'Classement Surp'!$B$2:$B$149,1,0)</f>
        <v>#N/A</v>
      </c>
      <c r="E136" s="58" t="str">
        <f t="shared" si="2"/>
        <v>#N/A</v>
      </c>
      <c r="F136" s="57" t="str">
        <f>VLOOKUP(A136,'Classement Général'!$B$2:$B$150,1,0)</f>
        <v>#N/A</v>
      </c>
    </row>
    <row r="137" ht="14.25" customHeight="1">
      <c r="A137" s="50"/>
      <c r="B137" s="55">
        <v>136.0</v>
      </c>
      <c r="C137" s="122">
        <f t="shared" si="1"/>
        <v>-367.4010262</v>
      </c>
      <c r="D137" s="57" t="str">
        <f>VLOOKUP(A137,'Classement Surp'!$B$2:$B$149,1,0)</f>
        <v>#N/A</v>
      </c>
      <c r="E137" s="58" t="str">
        <f t="shared" si="2"/>
        <v>#N/A</v>
      </c>
      <c r="F137" s="57" t="str">
        <f>VLOOKUP(A137,'Classement Général'!$B$2:$B$150,1,0)</f>
        <v>#N/A</v>
      </c>
    </row>
    <row r="138" ht="14.25" customHeight="1">
      <c r="A138" s="50"/>
      <c r="B138" s="55">
        <v>137.0</v>
      </c>
      <c r="C138" s="122">
        <f t="shared" si="1"/>
        <v>-370.8961154</v>
      </c>
      <c r="D138" s="57" t="str">
        <f>VLOOKUP(A138,'Classement Surp'!$B$2:$B$149,1,0)</f>
        <v>#N/A</v>
      </c>
      <c r="E138" s="58" t="str">
        <f t="shared" si="2"/>
        <v>#N/A</v>
      </c>
      <c r="F138" s="57" t="str">
        <f>VLOOKUP(A138,'Classement Général'!$B$2:$B$150,1,0)</f>
        <v>#N/A</v>
      </c>
    </row>
    <row r="139" ht="14.25" customHeight="1">
      <c r="A139" s="50"/>
      <c r="B139" s="55">
        <v>138.0</v>
      </c>
      <c r="C139" s="122">
        <f t="shared" si="1"/>
        <v>-374.3821705</v>
      </c>
      <c r="D139" s="57" t="str">
        <f>VLOOKUP(A139,'Classement Surp'!$B$2:$B$149,1,0)</f>
        <v>#N/A</v>
      </c>
      <c r="E139" s="58" t="str">
        <f t="shared" si="2"/>
        <v>#N/A</v>
      </c>
      <c r="F139" s="57" t="str">
        <f>VLOOKUP(A139,'Classement Général'!$B$2:$B$150,1,0)</f>
        <v>#N/A</v>
      </c>
    </row>
    <row r="140" ht="14.25" customHeight="1">
      <c r="A140" s="50"/>
      <c r="B140" s="55">
        <v>139.0</v>
      </c>
      <c r="C140" s="122">
        <f t="shared" si="1"/>
        <v>-377.859297</v>
      </c>
      <c r="D140" s="57" t="str">
        <f>VLOOKUP(A140,'Classement Surp'!$B$2:$B$149,1,0)</f>
        <v>#N/A</v>
      </c>
      <c r="E140" s="58" t="str">
        <f t="shared" si="2"/>
        <v>#N/A</v>
      </c>
      <c r="F140" s="57" t="str">
        <f>VLOOKUP(A140,'Classement Général'!$B$2:$B$150,1,0)</f>
        <v>#N/A</v>
      </c>
    </row>
    <row r="141" ht="14.25" customHeight="1">
      <c r="A141" s="50"/>
      <c r="B141" s="55">
        <v>140.0</v>
      </c>
      <c r="C141" s="122">
        <f t="shared" si="1"/>
        <v>-381.3275985</v>
      </c>
      <c r="D141" s="57" t="str">
        <f>VLOOKUP(A141,'Classement Surp'!$B$2:$B$149,1,0)</f>
        <v>#N/A</v>
      </c>
      <c r="E141" s="58" t="str">
        <f t="shared" si="2"/>
        <v>#N/A</v>
      </c>
      <c r="F141" s="57" t="str">
        <f>VLOOKUP(A141,'Classement Général'!$B$2:$B$150,1,0)</f>
        <v>#N/A</v>
      </c>
    </row>
    <row r="142" ht="14.25" customHeight="1">
      <c r="A142" s="50"/>
      <c r="B142" s="55">
        <v>141.0</v>
      </c>
      <c r="C142" s="122">
        <f t="shared" si="1"/>
        <v>-384.7871766</v>
      </c>
      <c r="D142" s="57" t="str">
        <f>VLOOKUP(A142,'Classement Surp'!$B$2:$B$149,1,0)</f>
        <v>#N/A</v>
      </c>
      <c r="E142" s="58" t="str">
        <f t="shared" si="2"/>
        <v>#N/A</v>
      </c>
      <c r="F142" s="57" t="str">
        <f>VLOOKUP(A142,'Classement Général'!$B$2:$B$150,1,0)</f>
        <v>#N/A</v>
      </c>
    </row>
    <row r="143" ht="14.25" customHeight="1">
      <c r="A143" s="50"/>
      <c r="B143" s="55">
        <v>142.0</v>
      </c>
      <c r="C143" s="122">
        <f t="shared" si="1"/>
        <v>-388.2381309</v>
      </c>
      <c r="D143" s="57" t="str">
        <f>VLOOKUP(A143,'Classement Surp'!$B$2:$B$149,1,0)</f>
        <v>#N/A</v>
      </c>
      <c r="E143" s="58" t="str">
        <f t="shared" si="2"/>
        <v>#N/A</v>
      </c>
      <c r="F143" s="57" t="str">
        <f>VLOOKUP(A143,'Classement Général'!$B$2:$B$150,1,0)</f>
        <v>#N/A</v>
      </c>
    </row>
    <row r="144" ht="14.25" customHeight="1">
      <c r="A144" s="50"/>
      <c r="B144" s="55">
        <v>143.0</v>
      </c>
      <c r="C144" s="122">
        <f t="shared" si="1"/>
        <v>-391.6805589</v>
      </c>
      <c r="D144" s="57" t="str">
        <f>VLOOKUP(A144,'Classement Surp'!$B$2:$B$149,1,0)</f>
        <v>#N/A</v>
      </c>
      <c r="E144" s="58" t="str">
        <f t="shared" si="2"/>
        <v>#N/A</v>
      </c>
      <c r="F144" s="57" t="str">
        <f>VLOOKUP(A144,'Classement Général'!$B$2:$B$150,1,0)</f>
        <v>#N/A</v>
      </c>
    </row>
    <row r="145" ht="14.25" customHeight="1">
      <c r="A145" s="50"/>
      <c r="B145" s="55">
        <v>144.0</v>
      </c>
      <c r="C145" s="122">
        <f t="shared" si="1"/>
        <v>-395.1145565</v>
      </c>
      <c r="D145" s="57" t="str">
        <f>VLOOKUP(A145,'Classement Surp'!$B$2:$B$149,1,0)</f>
        <v>#N/A</v>
      </c>
      <c r="E145" s="58" t="str">
        <f t="shared" si="2"/>
        <v>#N/A</v>
      </c>
      <c r="F145" s="57" t="str">
        <f>VLOOKUP(A145,'Classement Général'!$B$2:$B$150,1,0)</f>
        <v>#N/A</v>
      </c>
    </row>
    <row r="146" ht="14.25" customHeight="1">
      <c r="A146" s="50"/>
      <c r="B146" s="55">
        <v>145.0</v>
      </c>
      <c r="C146" s="122">
        <f t="shared" si="1"/>
        <v>-398.5402177</v>
      </c>
      <c r="D146" s="57" t="str">
        <f>VLOOKUP(A146,'Classement Surp'!$B$2:$B$149,1,0)</f>
        <v>#N/A</v>
      </c>
      <c r="E146" s="58" t="str">
        <f t="shared" si="2"/>
        <v>#N/A</v>
      </c>
      <c r="F146" s="57" t="str">
        <f>VLOOKUP(A146,'Classement Général'!$B$2:$B$150,1,0)</f>
        <v>#N/A</v>
      </c>
    </row>
    <row r="147" ht="14.25" customHeight="1">
      <c r="A147" s="50"/>
      <c r="B147" s="55">
        <v>146.0</v>
      </c>
      <c r="C147" s="122">
        <f t="shared" si="1"/>
        <v>-401.9576344</v>
      </c>
      <c r="D147" s="57" t="str">
        <f>VLOOKUP(A147,'Classement Surp'!$B$2:$B$149,1,0)</f>
        <v>#N/A</v>
      </c>
      <c r="E147" s="58" t="str">
        <f t="shared" si="2"/>
        <v>#N/A</v>
      </c>
      <c r="F147" s="57" t="str">
        <f>VLOOKUP(A147,'Classement Général'!$B$2:$B$150,1,0)</f>
        <v>#N/A</v>
      </c>
    </row>
    <row r="148" ht="14.25" customHeight="1">
      <c r="A148" s="50"/>
      <c r="B148" s="55">
        <v>147.0</v>
      </c>
      <c r="C148" s="122">
        <f t="shared" si="1"/>
        <v>-405.3668973</v>
      </c>
      <c r="D148" s="57" t="str">
        <f>VLOOKUP(A148,'Classement Surp'!$B$2:$B$149,1,0)</f>
        <v>#N/A</v>
      </c>
      <c r="E148" s="58" t="str">
        <f t="shared" si="2"/>
        <v>#N/A</v>
      </c>
      <c r="F148" s="57" t="str">
        <f>VLOOKUP(A148,'Classement Général'!$B$2:$B$150,1,0)</f>
        <v>#N/A</v>
      </c>
    </row>
    <row r="149" ht="14.25" customHeight="1">
      <c r="A149" s="50"/>
      <c r="B149" s="55">
        <v>148.0</v>
      </c>
      <c r="C149" s="122">
        <f t="shared" si="1"/>
        <v>-408.768095</v>
      </c>
      <c r="D149" s="57" t="str">
        <f>VLOOKUP(A149,'Classement Surp'!$B$2:$B$149,1,0)</f>
        <v>#N/A</v>
      </c>
      <c r="E149" s="58" t="str">
        <f t="shared" si="2"/>
        <v>#N/A</v>
      </c>
      <c r="F149" s="57" t="str">
        <f>VLOOKUP(A149,'Classement Général'!$B$2:$B$150,1,0)</f>
        <v>#N/A</v>
      </c>
    </row>
    <row r="150" ht="14.25" customHeight="1">
      <c r="A150" s="50"/>
      <c r="B150" s="55">
        <v>149.0</v>
      </c>
      <c r="C150" s="122">
        <f t="shared" si="1"/>
        <v>-412.1613147</v>
      </c>
      <c r="D150" s="57" t="str">
        <f>VLOOKUP(A150,'Classement Surp'!$B$2:$B$149,1,0)</f>
        <v>#N/A</v>
      </c>
      <c r="E150" s="58" t="str">
        <f t="shared" si="2"/>
        <v>#N/A</v>
      </c>
      <c r="F150" s="57" t="str">
        <f>VLOOKUP(A150,'Classement Général'!$B$2:$B$150,1,0)</f>
        <v>#N/A</v>
      </c>
    </row>
    <row r="151" ht="14.25" customHeight="1">
      <c r="A151" s="50"/>
      <c r="B151" s="55">
        <v>150.0</v>
      </c>
      <c r="C151" s="122">
        <f t="shared" si="1"/>
        <v>-415.5466418</v>
      </c>
      <c r="D151" s="57" t="str">
        <f>VLOOKUP(A151,'Classement Surp'!$B$2:$B$149,1,0)</f>
        <v>#N/A</v>
      </c>
      <c r="E151" s="58" t="str">
        <f t="shared" si="2"/>
        <v>#N/A</v>
      </c>
      <c r="F151" s="57" t="str">
        <f>VLOOKUP(A151,'Classement Général'!$B$2:$B$150,1,0)</f>
        <v>#N/A</v>
      </c>
    </row>
    <row r="152" ht="14.25" customHeight="1">
      <c r="A152" s="50"/>
      <c r="B152" s="55">
        <v>151.0</v>
      </c>
      <c r="C152" s="122">
        <f t="shared" si="1"/>
        <v>-418.9241603</v>
      </c>
      <c r="D152" s="57" t="str">
        <f>VLOOKUP(A152,'Classement Surp'!$B$2:$B$149,1,0)</f>
        <v>#N/A</v>
      </c>
      <c r="E152" s="58" t="str">
        <f t="shared" si="2"/>
        <v>#N/A</v>
      </c>
      <c r="F152" s="57" t="str">
        <f>VLOOKUP(A152,'Classement Général'!$B$2:$B$150,1,0)</f>
        <v>#N/A</v>
      </c>
    </row>
    <row r="153" ht="14.25" customHeight="1">
      <c r="A153" s="50"/>
      <c r="B153" s="55">
        <v>152.0</v>
      </c>
      <c r="C153" s="122">
        <f t="shared" si="1"/>
        <v>-422.2939526</v>
      </c>
      <c r="D153" s="57" t="str">
        <f>VLOOKUP(A153,'Classement Surp'!$B$2:$B$149,1,0)</f>
        <v>#N/A</v>
      </c>
      <c r="E153" s="58" t="str">
        <f t="shared" si="2"/>
        <v>#N/A</v>
      </c>
      <c r="F153" s="57" t="str">
        <f>VLOOKUP(A153,'Classement Général'!$B$2:$B$150,1,0)</f>
        <v>#N/A</v>
      </c>
    </row>
    <row r="154" ht="14.25" customHeight="1">
      <c r="A154" s="50"/>
      <c r="B154" s="55">
        <v>153.0</v>
      </c>
      <c r="C154" s="122">
        <f t="shared" si="1"/>
        <v>-425.6560997</v>
      </c>
      <c r="D154" s="57" t="str">
        <f>VLOOKUP(A154,'Classement Surp'!$B$2:$B$149,1,0)</f>
        <v>#N/A</v>
      </c>
      <c r="E154" s="58" t="str">
        <f t="shared" si="2"/>
        <v>#N/A</v>
      </c>
      <c r="F154" s="57" t="str">
        <f>VLOOKUP(A154,'Classement Général'!$B$2:$B$150,1,0)</f>
        <v>#N/A</v>
      </c>
    </row>
    <row r="155" ht="14.25" customHeight="1">
      <c r="A155" s="50"/>
      <c r="B155" s="55">
        <v>154.0</v>
      </c>
      <c r="C155" s="122">
        <f t="shared" si="1"/>
        <v>-429.0106811</v>
      </c>
      <c r="D155" s="57" t="str">
        <f>VLOOKUP(A155,'Classement Surp'!$B$2:$B$149,1,0)</f>
        <v>#N/A</v>
      </c>
      <c r="E155" s="58" t="str">
        <f t="shared" si="2"/>
        <v>#N/A</v>
      </c>
      <c r="F155" s="57" t="str">
        <f>VLOOKUP(A155,'Classement Général'!$B$2:$B$150,1,0)</f>
        <v>#N/A</v>
      </c>
    </row>
    <row r="156" ht="14.25" customHeight="1">
      <c r="A156" s="50"/>
      <c r="B156" s="55">
        <v>155.0</v>
      </c>
      <c r="C156" s="122">
        <f t="shared" si="1"/>
        <v>-432.3577749</v>
      </c>
      <c r="D156" s="57" t="str">
        <f>VLOOKUP(A156,'Classement Surp'!$B$2:$B$149,1,0)</f>
        <v>#N/A</v>
      </c>
      <c r="E156" s="58" t="str">
        <f t="shared" si="2"/>
        <v>#N/A</v>
      </c>
      <c r="F156" s="57" t="str">
        <f>VLOOKUP(A156,'Classement Général'!$B$2:$B$150,1,0)</f>
        <v>#N/A</v>
      </c>
    </row>
    <row r="157" ht="14.25" customHeight="1">
      <c r="A157" s="50"/>
      <c r="B157" s="55">
        <v>156.0</v>
      </c>
      <c r="C157" s="122">
        <f t="shared" si="1"/>
        <v>-435.6974577</v>
      </c>
      <c r="D157" s="57" t="str">
        <f>VLOOKUP(A157,'Classement Surp'!$B$2:$B$149,1,0)</f>
        <v>#N/A</v>
      </c>
      <c r="E157" s="58" t="str">
        <f t="shared" si="2"/>
        <v>#N/A</v>
      </c>
      <c r="F157" s="57" t="str">
        <f>VLOOKUP(A157,'Classement Général'!$B$2:$B$150,1,0)</f>
        <v>#N/A</v>
      </c>
    </row>
    <row r="158" ht="14.25" customHeight="1">
      <c r="A158" s="50"/>
      <c r="B158" s="55">
        <v>157.0</v>
      </c>
      <c r="C158" s="122">
        <f t="shared" si="1"/>
        <v>-439.029805</v>
      </c>
      <c r="D158" s="57" t="str">
        <f>VLOOKUP(A158,'Classement Surp'!$B$2:$B$149,1,0)</f>
        <v>#N/A</v>
      </c>
      <c r="E158" s="58" t="str">
        <f t="shared" si="2"/>
        <v>#N/A</v>
      </c>
      <c r="F158" s="57" t="str">
        <f>VLOOKUP(A158,'Classement Général'!$B$2:$B$150,1,0)</f>
        <v>#N/A</v>
      </c>
    </row>
    <row r="159" ht="14.25" customHeight="1">
      <c r="A159" s="50"/>
      <c r="B159" s="55">
        <v>158.0</v>
      </c>
      <c r="C159" s="122">
        <f t="shared" si="1"/>
        <v>-442.3548908</v>
      </c>
      <c r="D159" s="57" t="str">
        <f>VLOOKUP(A159,'Classement Surp'!$B$2:$B$149,1,0)</f>
        <v>#N/A</v>
      </c>
      <c r="E159" s="58" t="str">
        <f t="shared" si="2"/>
        <v>#N/A</v>
      </c>
      <c r="F159" s="57" t="str">
        <f>VLOOKUP(A159,'Classement Général'!$B$2:$B$150,1,0)</f>
        <v>#N/A</v>
      </c>
    </row>
    <row r="160" ht="14.25" customHeight="1">
      <c r="A160" s="50"/>
      <c r="B160" s="55">
        <v>159.0</v>
      </c>
      <c r="C160" s="122">
        <f t="shared" si="1"/>
        <v>-445.672788</v>
      </c>
      <c r="D160" s="57" t="str">
        <f>VLOOKUP(A160,'Classement Surp'!$B$2:$B$149,1,0)</f>
        <v>#N/A</v>
      </c>
      <c r="E160" s="58" t="str">
        <f t="shared" si="2"/>
        <v>#N/A</v>
      </c>
      <c r="F160" s="57" t="str">
        <f>VLOOKUP(A160,'Classement Général'!$B$2:$B$150,1,0)</f>
        <v>#N/A</v>
      </c>
    </row>
    <row r="161" ht="14.25" customHeight="1">
      <c r="A161" s="123"/>
      <c r="B161" s="66">
        <v>160.0</v>
      </c>
      <c r="C161" s="124">
        <f t="shared" si="1"/>
        <v>-448.9835681</v>
      </c>
      <c r="D161" s="57" t="str">
        <f>VLOOKUP(A161,'Classement Surp'!$B$2:$B$149,1,0)</f>
        <v>#N/A</v>
      </c>
      <c r="E161" s="58" t="str">
        <f t="shared" si="2"/>
        <v>#N/A</v>
      </c>
      <c r="F161" s="57" t="str">
        <f>VLOOKUP(A161,'Classement Général'!$B$2:$B$150,1,0)</f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drawing r:id="rId1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57</v>
      </c>
    </row>
    <row r="2" ht="14.25" customHeight="1">
      <c r="A2" s="50" t="str">
        <f>IFERROR(__xludf.DUMMYFUNCTION(" IMPORTRANGE(""https://docs.google.com/spreadsheets/d/1VJhivE9tQZpoQSeCZjj74IFy-sxeGt1RBh_zwetkYZw/edit#gid=1223787465"",""extrac-Surprise-1!A2:A161"")"),"POMB1664")</f>
        <v>POMB1664</v>
      </c>
      <c r="B2" s="55">
        <v>1.0</v>
      </c>
      <c r="C2" s="122">
        <f t="shared" ref="C2:C161" si="1">260*(1-(B2/($H$1+1)))*POWER((SQRT(($H$1+1)/B2)),1/2)</f>
        <v>705.1430154</v>
      </c>
      <c r="D2" s="57" t="str">
        <f>VLOOKUP(A2,'Classement Surp'!$B$2:$B$149,1,0)</f>
        <v>POMB1664</v>
      </c>
      <c r="E2" s="58" t="str">
        <f t="shared" ref="E2:E161" si="2">IF(D2=A2,"","erreur")</f>
        <v/>
      </c>
    </row>
    <row r="3" ht="14.25" customHeight="1">
      <c r="A3" s="50" t="str">
        <f>IFERROR(__xludf.DUMMYFUNCTION("""COMPUTED_VALUE"""),"chAAtAlere")</f>
        <v>chAAtAlere</v>
      </c>
      <c r="B3" s="55">
        <v>2.0</v>
      </c>
      <c r="C3" s="122">
        <f t="shared" si="1"/>
        <v>582.5495631</v>
      </c>
      <c r="D3" s="57" t="str">
        <f>VLOOKUP(A3,'Classement Surp'!$B$2:$B$149,1,0)</f>
        <v>chAAtAlere</v>
      </c>
      <c r="E3" s="58" t="str">
        <f t="shared" si="2"/>
        <v/>
      </c>
    </row>
    <row r="4" ht="14.25" customHeight="1">
      <c r="A4" s="50" t="str">
        <f>IFERROR(__xludf.DUMMYFUNCTION("""COMPUTED_VALUE"""),"Le_Pictavien")</f>
        <v>Le_Pictavien</v>
      </c>
      <c r="B4" s="55">
        <v>3.0</v>
      </c>
      <c r="C4" s="122">
        <f t="shared" si="1"/>
        <v>516.9930783</v>
      </c>
      <c r="D4" s="57" t="str">
        <f>VLOOKUP(A4,'Classement Surp'!$B$2:$B$149,1,0)</f>
        <v>le_pictavien</v>
      </c>
      <c r="E4" s="58" t="str">
        <f t="shared" si="2"/>
        <v/>
      </c>
    </row>
    <row r="5" ht="14.25" customHeight="1">
      <c r="A5" s="50" t="str">
        <f>IFERROR(__xludf.DUMMYFUNCTION("""COMPUTED_VALUE"""),"Kevfurious")</f>
        <v>Kevfurious</v>
      </c>
      <c r="B5" s="55">
        <v>4.0</v>
      </c>
      <c r="C5" s="122">
        <f t="shared" si="1"/>
        <v>472.3687022</v>
      </c>
      <c r="D5" s="57" t="str">
        <f>VLOOKUP(A5,'Classement Surp'!$B$2:$B$149,1,0)</f>
        <v>Kevfurious</v>
      </c>
      <c r="E5" s="58" t="str">
        <f t="shared" si="2"/>
        <v/>
      </c>
    </row>
    <row r="6" ht="14.25" customHeight="1">
      <c r="A6" s="50" t="str">
        <f>IFERROR(__xludf.DUMMYFUNCTION("""COMPUTED_VALUE"""),"Rod_John_VI")</f>
        <v>Rod_John_VI</v>
      </c>
      <c r="B6" s="55">
        <v>5.0</v>
      </c>
      <c r="C6" s="122">
        <f t="shared" si="1"/>
        <v>438.4657969</v>
      </c>
      <c r="D6" s="57" t="str">
        <f>VLOOKUP(A6,'Classement Surp'!$B$2:$B$149,1,0)</f>
        <v>Rod_John_VI</v>
      </c>
      <c r="E6" s="58" t="str">
        <f t="shared" si="2"/>
        <v/>
      </c>
    </row>
    <row r="7" ht="14.25" customHeight="1">
      <c r="A7" s="50" t="str">
        <f>IFERROR(__xludf.DUMMYFUNCTION("""COMPUTED_VALUE"""),"Amichocolat")</f>
        <v>Amichocolat</v>
      </c>
      <c r="B7" s="55">
        <v>6.0</v>
      </c>
      <c r="C7" s="122">
        <f t="shared" si="1"/>
        <v>411.0246648</v>
      </c>
      <c r="D7" s="57" t="str">
        <f>VLOOKUP(A7,'Classement Surp'!$B$2:$B$149,1,0)</f>
        <v>Amichocolat</v>
      </c>
      <c r="E7" s="58" t="str">
        <f t="shared" si="2"/>
        <v/>
      </c>
    </row>
    <row r="8" ht="14.25" customHeight="1">
      <c r="A8" s="50" t="str">
        <f>IFERROR(__xludf.DUMMYFUNCTION("""COMPUTED_VALUE"""),"immond")</f>
        <v>immond</v>
      </c>
      <c r="B8" s="55">
        <v>7.0</v>
      </c>
      <c r="C8" s="122">
        <f t="shared" si="1"/>
        <v>387.8805644</v>
      </c>
      <c r="D8" s="57" t="str">
        <f>VLOOKUP(A8,'Classement Surp'!$B$2:$B$149,1,0)</f>
        <v>immond</v>
      </c>
      <c r="E8" s="58" t="str">
        <f t="shared" si="2"/>
        <v/>
      </c>
    </row>
    <row r="9" ht="14.25" customHeight="1">
      <c r="A9" s="50" t="str">
        <f>IFERROR(__xludf.DUMMYFUNCTION("""COMPUTED_VALUE"""),"Patgaret")</f>
        <v>Patgaret</v>
      </c>
      <c r="B9" s="55">
        <v>8.0</v>
      </c>
      <c r="C9" s="122">
        <f t="shared" si="1"/>
        <v>367.7899522</v>
      </c>
      <c r="D9" s="57" t="str">
        <f>VLOOKUP(A9,'Classement Surp'!$B$2:$B$149,1,0)</f>
        <v>Patgaret</v>
      </c>
      <c r="E9" s="58" t="str">
        <f t="shared" si="2"/>
        <v/>
      </c>
    </row>
    <row r="10" ht="14.25" customHeight="1">
      <c r="A10" s="50" t="str">
        <f>IFERROR(__xludf.DUMMYFUNCTION("""COMPUTED_VALUE"""),"NOVICEMYSTIC")</f>
        <v>NOVICEMYSTIC</v>
      </c>
      <c r="B10" s="55">
        <v>9.0</v>
      </c>
      <c r="C10" s="122">
        <f t="shared" si="1"/>
        <v>349.9756312</v>
      </c>
      <c r="D10" s="57" t="str">
        <f>VLOOKUP(A10,'Classement Surp'!$B$2:$B$149,1,0)</f>
        <v>NOVICEMYSTIC</v>
      </c>
      <c r="E10" s="58" t="str">
        <f t="shared" si="2"/>
        <v/>
      </c>
    </row>
    <row r="11" ht="14.25" customHeight="1">
      <c r="A11" s="50" t="str">
        <f>IFERROR(__xludf.DUMMYFUNCTION("""COMPUTED_VALUE"""),"FridAKahlo")</f>
        <v>FridAKahlo</v>
      </c>
      <c r="B11" s="55">
        <v>10.0</v>
      </c>
      <c r="C11" s="122">
        <f t="shared" si="1"/>
        <v>333.9208907</v>
      </c>
      <c r="D11" s="57" t="str">
        <f>VLOOKUP(A11,'Classement Surp'!$B$2:$B$149,1,0)</f>
        <v>FridAKahlo</v>
      </c>
      <c r="E11" s="58" t="str">
        <f t="shared" si="2"/>
        <v/>
      </c>
    </row>
    <row r="12" ht="14.25" customHeight="1">
      <c r="A12" s="50" t="str">
        <f>IFERROR(__xludf.DUMMYFUNCTION("""COMPUTED_VALUE"""),"x calou61")</f>
        <v>x calou61</v>
      </c>
      <c r="B12" s="55">
        <v>11.0</v>
      </c>
      <c r="C12" s="122">
        <f t="shared" si="1"/>
        <v>319.2655356</v>
      </c>
      <c r="D12" s="57" t="str">
        <f>VLOOKUP(A12,'Classement Surp'!$B$2:$B$149,1,0)</f>
        <v>x calou61</v>
      </c>
      <c r="E12" s="58" t="str">
        <f t="shared" si="2"/>
        <v/>
      </c>
    </row>
    <row r="13" ht="14.25" customHeight="1">
      <c r="A13" s="50" t="str">
        <f>IFERROR(__xludf.DUMMYFUNCTION("""COMPUTED_VALUE"""),"AKlibur")</f>
        <v>AKlibur</v>
      </c>
      <c r="B13" s="55">
        <v>12.0</v>
      </c>
      <c r="C13" s="122">
        <f t="shared" si="1"/>
        <v>305.7488787</v>
      </c>
      <c r="D13" s="57" t="str">
        <f>VLOOKUP(A13,'Classement Surp'!$B$2:$B$149,1,0)</f>
        <v>AKlibur</v>
      </c>
      <c r="E13" s="58" t="str">
        <f t="shared" si="2"/>
        <v/>
      </c>
    </row>
    <row r="14" ht="14.25" customHeight="1">
      <c r="A14" s="50" t="str">
        <f>IFERROR(__xludf.DUMMYFUNCTION("""COMPUTED_VALUE"""),"BARBAPAPA.")</f>
        <v>BARBAPAPA.</v>
      </c>
      <c r="B14" s="55">
        <v>13.0</v>
      </c>
      <c r="C14" s="122">
        <f t="shared" si="1"/>
        <v>293.176414</v>
      </c>
      <c r="D14" s="57" t="str">
        <f>VLOOKUP(A14,'Classement Surp'!$B$2:$B$149,1,0)</f>
        <v>BARBAPAPA.</v>
      </c>
      <c r="E14" s="58" t="str">
        <f t="shared" si="2"/>
        <v/>
      </c>
      <c r="H14" s="68"/>
    </row>
    <row r="15" ht="14.25" customHeight="1">
      <c r="A15" s="50" t="str">
        <f>IFERROR(__xludf.DUMMYFUNCTION("""COMPUTED_VALUE"""),"Kiki Bazaar")</f>
        <v>Kiki Bazaar</v>
      </c>
      <c r="B15" s="55">
        <v>14.0</v>
      </c>
      <c r="C15" s="122">
        <f t="shared" si="1"/>
        <v>281.3993049</v>
      </c>
      <c r="D15" s="57" t="str">
        <f>VLOOKUP(A15,'Classement Surp'!$B$2:$B$149,1,0)</f>
        <v>Kiki Bazaar</v>
      </c>
      <c r="E15" s="58" t="str">
        <f t="shared" si="2"/>
        <v/>
      </c>
      <c r="H15" s="68"/>
    </row>
    <row r="16" ht="14.25" customHeight="1">
      <c r="A16" s="50" t="str">
        <f>IFERROR(__xludf.DUMMYFUNCTION("""COMPUTED_VALUE"""),"sukkel")</f>
        <v>sukkel</v>
      </c>
      <c r="B16" s="55">
        <v>15.0</v>
      </c>
      <c r="C16" s="122">
        <f t="shared" si="1"/>
        <v>270.3012124</v>
      </c>
      <c r="D16" s="57" t="str">
        <f>VLOOKUP(A16,'Classement Surp'!$B$2:$B$149,1,0)</f>
        <v>sukkel</v>
      </c>
      <c r="E16" s="58" t="str">
        <f t="shared" si="2"/>
        <v/>
      </c>
      <c r="H16" s="68"/>
    </row>
    <row r="17" ht="14.25" customHeight="1">
      <c r="A17" s="50" t="str">
        <f>IFERROR(__xludf.DUMMYFUNCTION("""COMPUTED_VALUE"""),"_VisMaVie_")</f>
        <v>_VisMaVie_</v>
      </c>
      <c r="B17" s="55">
        <v>16.0</v>
      </c>
      <c r="C17" s="122">
        <f t="shared" si="1"/>
        <v>259.789532</v>
      </c>
      <c r="D17" s="57" t="str">
        <f>VLOOKUP(A17,'Classement Surp'!$B$2:$B$149,1,0)</f>
        <v>_VisMaVie_</v>
      </c>
      <c r="E17" s="58" t="str">
        <f t="shared" si="2"/>
        <v/>
      </c>
      <c r="H17" s="68"/>
    </row>
    <row r="18" ht="14.25" customHeight="1">
      <c r="A18" s="50" t="str">
        <f>IFERROR(__xludf.DUMMYFUNCTION("""COMPUTED_VALUE"""),"Mitch")</f>
        <v>Mitch</v>
      </c>
      <c r="B18" s="55">
        <v>17.0</v>
      </c>
      <c r="C18" s="122">
        <f t="shared" si="1"/>
        <v>249.7893853</v>
      </c>
      <c r="D18" s="57" t="str">
        <f>VLOOKUP(A18,'Classement Surp'!$B$2:$B$149,1,0)</f>
        <v>Mitch</v>
      </c>
      <c r="E18" s="58" t="str">
        <f t="shared" si="2"/>
        <v/>
      </c>
      <c r="H18" s="68"/>
    </row>
    <row r="19" ht="14.25" customHeight="1">
      <c r="A19" s="50" t="str">
        <f>IFERROR(__xludf.DUMMYFUNCTION("""COMPUTED_VALUE"""),"Fistipanda")</f>
        <v>Fistipanda</v>
      </c>
      <c r="B19" s="55">
        <v>18.0</v>
      </c>
      <c r="C19" s="122">
        <f t="shared" si="1"/>
        <v>240.2393908</v>
      </c>
      <c r="D19" s="57" t="str">
        <f>VLOOKUP(A19,'Classement Surp'!$B$2:$B$149,1,0)</f>
        <v>Fistipanda</v>
      </c>
      <c r="E19" s="58" t="str">
        <f t="shared" si="2"/>
        <v/>
      </c>
      <c r="H19" s="68"/>
    </row>
    <row r="20" ht="14.25" customHeight="1">
      <c r="A20" s="50" t="str">
        <f>IFERROR(__xludf.DUMMYFUNCTION("""COMPUTED_VALUE"""),"chatouill86")</f>
        <v>chatouill86</v>
      </c>
      <c r="B20" s="55">
        <v>19.0</v>
      </c>
      <c r="C20" s="122">
        <f t="shared" si="1"/>
        <v>231.0886203</v>
      </c>
      <c r="D20" s="57" t="str">
        <f>VLOOKUP(A20,'Classement Surp'!$B$2:$B$149,1,0)</f>
        <v>chatouill86</v>
      </c>
      <c r="E20" s="58" t="str">
        <f t="shared" si="2"/>
        <v/>
      </c>
      <c r="H20" s="68"/>
    </row>
    <row r="21" ht="14.25" customHeight="1">
      <c r="A21" s="50" t="str">
        <f>IFERROR(__xludf.DUMMYFUNCTION("""COMPUTED_VALUE"""),"-Feline")</f>
        <v>-Feline</v>
      </c>
      <c r="B21" s="55">
        <v>20.0</v>
      </c>
      <c r="C21" s="122">
        <f t="shared" si="1"/>
        <v>222.2943633</v>
      </c>
      <c r="D21" s="57" t="str">
        <f>VLOOKUP(A21,'Classement Surp'!$B$2:$B$149,1,0)</f>
        <v>-Feline</v>
      </c>
      <c r="E21" s="58" t="str">
        <f t="shared" si="2"/>
        <v/>
      </c>
    </row>
    <row r="22" ht="14.25" customHeight="1">
      <c r="A22" s="50" t="str">
        <f>IFERROR(__xludf.DUMMYFUNCTION("""COMPUTED_VALUE"""),"patrick86370")</f>
        <v>patrick86370</v>
      </c>
      <c r="B22" s="55">
        <v>21.0</v>
      </c>
      <c r="C22" s="122">
        <f t="shared" si="1"/>
        <v>213.8204569</v>
      </c>
      <c r="D22" s="57" t="str">
        <f>VLOOKUP(A22,'Classement Surp'!$B$2:$B$149,1,0)</f>
        <v>patrick86370</v>
      </c>
      <c r="E22" s="58" t="str">
        <f t="shared" si="2"/>
        <v/>
      </c>
    </row>
    <row r="23" ht="14.25" customHeight="1">
      <c r="A23" s="50" t="str">
        <f>IFERROR(__xludf.DUMMYFUNCTION("""COMPUTED_VALUE"""),"Loulou79")</f>
        <v>Loulou79</v>
      </c>
      <c r="B23" s="55">
        <v>22.0</v>
      </c>
      <c r="C23" s="122">
        <f t="shared" si="1"/>
        <v>205.636017</v>
      </c>
      <c r="D23" s="57" t="str">
        <f>VLOOKUP(A23,'Classement Surp'!$B$2:$B$149,1,0)</f>
        <v>Loulou79</v>
      </c>
      <c r="E23" s="58" t="str">
        <f t="shared" si="2"/>
        <v/>
      </c>
    </row>
    <row r="24" ht="14.25" customHeight="1">
      <c r="A24" s="50" t="str">
        <f>IFERROR(__xludf.DUMMYFUNCTION("""COMPUTED_VALUE"""),"Rukia_ichigo")</f>
        <v>Rukia_ichigo</v>
      </c>
      <c r="B24" s="55">
        <v>23.0</v>
      </c>
      <c r="C24" s="122">
        <f t="shared" si="1"/>
        <v>197.7144624</v>
      </c>
      <c r="D24" s="57" t="str">
        <f>VLOOKUP(A24,'Classement Surp'!$B$2:$B$149,1,0)</f>
        <v>Rukia_ichigo</v>
      </c>
      <c r="E24" s="58" t="str">
        <f t="shared" si="2"/>
        <v/>
      </c>
    </row>
    <row r="25" ht="14.25" customHeight="1">
      <c r="A25" s="50" t="str">
        <f>IFERROR(__xludf.DUMMYFUNCTION("""COMPUTED_VALUE"""),"Dirty Bazaar")</f>
        <v>Dirty Bazaar</v>
      </c>
      <c r="B25" s="55">
        <v>24.0</v>
      </c>
      <c r="C25" s="122">
        <f t="shared" si="1"/>
        <v>190.0327527</v>
      </c>
      <c r="D25" s="57" t="str">
        <f>VLOOKUP(A25,'Classement Surp'!$B$2:$B$149,1,0)</f>
        <v>Dirty Bazaar</v>
      </c>
      <c r="E25" s="58" t="str">
        <f t="shared" si="2"/>
        <v/>
      </c>
    </row>
    <row r="26" ht="14.25" customHeight="1">
      <c r="A26" s="50" t="str">
        <f>IFERROR(__xludf.DUMMYFUNCTION("""COMPUTED_VALUE"""),"erniedog56x")</f>
        <v>erniedog56x</v>
      </c>
      <c r="B26" s="55">
        <v>25.0</v>
      </c>
      <c r="C26" s="122">
        <f t="shared" si="1"/>
        <v>182.5707882</v>
      </c>
      <c r="D26" s="57" t="str">
        <f>VLOOKUP(A26,'Classement Surp'!$B$2:$B$149,1,0)</f>
        <v>erniedog56x</v>
      </c>
      <c r="E26" s="58" t="str">
        <f t="shared" si="2"/>
        <v/>
      </c>
    </row>
    <row r="27" ht="14.25" customHeight="1">
      <c r="A27" s="50" t="str">
        <f>IFERROR(__xludf.DUMMYFUNCTION("""COMPUTED_VALUE"""),"Phil1308")</f>
        <v>Phil1308</v>
      </c>
      <c r="B27" s="55">
        <v>26.0</v>
      </c>
      <c r="C27" s="122">
        <f t="shared" si="1"/>
        <v>175.3109302</v>
      </c>
      <c r="D27" s="57" t="str">
        <f>VLOOKUP(A27,'Classement Surp'!$B$2:$B$149,1,0)</f>
        <v>Phil1308</v>
      </c>
      <c r="E27" s="58" t="str">
        <f t="shared" si="2"/>
        <v/>
      </c>
    </row>
    <row r="28" ht="14.25" customHeight="1">
      <c r="A28" s="50" t="str">
        <f>IFERROR(__xludf.DUMMYFUNCTION("""COMPUTED_VALUE"""),"Mailie86")</f>
        <v>Mailie86</v>
      </c>
      <c r="B28" s="55">
        <v>27.0</v>
      </c>
      <c r="C28" s="122">
        <f t="shared" si="1"/>
        <v>168.237616</v>
      </c>
      <c r="D28" s="57" t="str">
        <f>VLOOKUP(A28,'Classement Surp'!$B$2:$B$149,1,0)</f>
        <v>Mailie86</v>
      </c>
      <c r="E28" s="58" t="str">
        <f t="shared" si="2"/>
        <v/>
      </c>
    </row>
    <row r="29" ht="14.25" customHeight="1">
      <c r="A29" s="50" t="str">
        <f>IFERROR(__xludf.DUMMYFUNCTION("""COMPUTED_VALUE"""),"_Sale-Bet_")</f>
        <v>_Sale-Bet_</v>
      </c>
      <c r="B29" s="55">
        <v>28.0</v>
      </c>
      <c r="C29" s="122">
        <f t="shared" si="1"/>
        <v>161.3370455</v>
      </c>
      <c r="D29" s="57" t="str">
        <f>VLOOKUP(A29,'Classement Surp'!$B$2:$B$149,1,0)</f>
        <v>_Sale-Bet_</v>
      </c>
      <c r="E29" s="58" t="str">
        <f t="shared" si="2"/>
        <v/>
      </c>
    </row>
    <row r="30" ht="14.25" customHeight="1">
      <c r="A30" s="50" t="str">
        <f>IFERROR(__xludf.DUMMYFUNCTION("""COMPUTED_VALUE"""),"Elfy")</f>
        <v>Elfy</v>
      </c>
      <c r="B30" s="55">
        <v>29.0</v>
      </c>
      <c r="C30" s="122">
        <f t="shared" si="1"/>
        <v>154.596925</v>
      </c>
      <c r="D30" s="57" t="str">
        <f>VLOOKUP(A30,'Classement Surp'!$B$2:$B$149,1,0)</f>
        <v>Elfy</v>
      </c>
      <c r="E30" s="58" t="str">
        <f t="shared" si="2"/>
        <v/>
      </c>
    </row>
    <row r="31" ht="14.25" customHeight="1">
      <c r="A31" s="50" t="str">
        <f>IFERROR(__xludf.DUMMYFUNCTION("""COMPUTED_VALUE"""),"sonic86")</f>
        <v>sonic86</v>
      </c>
      <c r="B31" s="55">
        <v>30.0</v>
      </c>
      <c r="C31" s="122">
        <f t="shared" si="1"/>
        <v>148.0062552</v>
      </c>
      <c r="D31" s="57" t="str">
        <f>VLOOKUP(A31,'Classement Surp'!$B$2:$B$149,1,0)</f>
        <v>sonic86</v>
      </c>
      <c r="E31" s="58" t="str">
        <f t="shared" si="2"/>
        <v/>
      </c>
    </row>
    <row r="32" ht="14.25" customHeight="1">
      <c r="A32" s="50" t="str">
        <f>IFERROR(__xludf.DUMMYFUNCTION("""COMPUTED_VALUE"""),"MaLLcoLLm..")</f>
        <v>MaLLcoLLm..</v>
      </c>
      <c r="B32" s="55">
        <v>31.0</v>
      </c>
      <c r="C32" s="122">
        <f t="shared" si="1"/>
        <v>141.5551563</v>
      </c>
      <c r="D32" s="57" t="str">
        <f>VLOOKUP(A32,'Classement Surp'!$B$2:$B$149,1,0)</f>
        <v>MaLLcoLLm..</v>
      </c>
      <c r="E32" s="58" t="str">
        <f t="shared" si="2"/>
        <v/>
      </c>
    </row>
    <row r="33" ht="14.25" customHeight="1">
      <c r="A33" s="50" t="str">
        <f>IFERROR(__xludf.DUMMYFUNCTION("""COMPUTED_VALUE"""),"Cataleya86")</f>
        <v>Cataleya86</v>
      </c>
      <c r="B33" s="55">
        <v>32.0</v>
      </c>
      <c r="C33" s="122">
        <f t="shared" si="1"/>
        <v>135.23472</v>
      </c>
      <c r="D33" s="57" t="str">
        <f>VLOOKUP(A33,'Classement Surp'!$B$2:$B$149,1,0)</f>
        <v>Cataleya86</v>
      </c>
      <c r="E33" s="58" t="str">
        <f t="shared" si="2"/>
        <v/>
      </c>
    </row>
    <row r="34" ht="14.25" customHeight="1">
      <c r="A34" s="50" t="str">
        <f>IFERROR(__xludf.DUMMYFUNCTION("""COMPUTED_VALUE"""),"titounio")</f>
        <v>titounio</v>
      </c>
      <c r="B34" s="55">
        <v>33.0</v>
      </c>
      <c r="C34" s="122">
        <f t="shared" si="1"/>
        <v>129.0368868</v>
      </c>
      <c r="D34" s="57" t="str">
        <f>VLOOKUP(A34,'Classement Surp'!$B$2:$B$149,1,0)</f>
        <v>Titounio</v>
      </c>
      <c r="E34" s="58" t="str">
        <f t="shared" si="2"/>
        <v/>
      </c>
    </row>
    <row r="35" ht="14.25" customHeight="1">
      <c r="A35" s="50" t="str">
        <f>IFERROR(__xludf.DUMMYFUNCTION("""COMPUTED_VALUE"""),"LEGOLEGOTE")</f>
        <v>LEGOLEGOTE</v>
      </c>
      <c r="B35" s="55">
        <v>34.0</v>
      </c>
      <c r="C35" s="122">
        <f t="shared" si="1"/>
        <v>122.9543407</v>
      </c>
      <c r="D35" s="57" t="str">
        <f>VLOOKUP(A35,'Classement Surp'!$B$2:$B$149,1,0)</f>
        <v>LEGOLEGOTE</v>
      </c>
      <c r="E35" s="58" t="str">
        <f t="shared" si="2"/>
        <v/>
      </c>
    </row>
    <row r="36" ht="14.25" customHeight="1">
      <c r="A36" s="50" t="str">
        <f>IFERROR(__xludf.DUMMYFUNCTION("""COMPUTED_VALUE"""),"Balzen86")</f>
        <v>Balzen86</v>
      </c>
      <c r="B36" s="55">
        <v>35.0</v>
      </c>
      <c r="C36" s="122">
        <f t="shared" si="1"/>
        <v>116.9804204</v>
      </c>
      <c r="D36" s="57" t="str">
        <f>VLOOKUP(A36,'Classement Surp'!$B$2:$B$149,1,0)</f>
        <v>Balzen86</v>
      </c>
      <c r="E36" s="58" t="str">
        <f t="shared" si="2"/>
        <v/>
      </c>
    </row>
    <row r="37" ht="14.25" customHeight="1">
      <c r="A37" s="50" t="str">
        <f>IFERROR(__xludf.DUMMYFUNCTION("""COMPUTED_VALUE"""),"Bratake")</f>
        <v>Bratake</v>
      </c>
      <c r="B37" s="55">
        <v>36.0</v>
      </c>
      <c r="C37" s="122">
        <f t="shared" si="1"/>
        <v>111.1090434</v>
      </c>
      <c r="D37" s="57" t="str">
        <f>VLOOKUP(A37,'Classement Surp'!$B$2:$B$149,1,0)</f>
        <v>Bratake</v>
      </c>
      <c r="E37" s="58" t="str">
        <f t="shared" si="2"/>
        <v/>
      </c>
    </row>
    <row r="38" ht="14.25" customHeight="1">
      <c r="A38" s="50" t="str">
        <f>IFERROR(__xludf.DUMMYFUNCTION("""COMPUTED_VALUE"""),"Gregol2")</f>
        <v>Gregol2</v>
      </c>
      <c r="B38" s="55">
        <v>37.0</v>
      </c>
      <c r="C38" s="122">
        <f t="shared" si="1"/>
        <v>105.3346403</v>
      </c>
      <c r="D38" s="57" t="str">
        <f>VLOOKUP(A38,'Classement Surp'!$B$2:$B$149,1,0)</f>
        <v>gregol2</v>
      </c>
      <c r="E38" s="58" t="str">
        <f t="shared" si="2"/>
        <v/>
      </c>
    </row>
    <row r="39" ht="14.25" customHeight="1">
      <c r="A39" s="50" t="str">
        <f>IFERROR(__xludf.DUMMYFUNCTION("""COMPUTED_VALUE"""),"UrsaffMyLove")</f>
        <v>UrsaffMyLove</v>
      </c>
      <c r="B39" s="55">
        <v>38.0</v>
      </c>
      <c r="C39" s="122">
        <f t="shared" si="1"/>
        <v>99.65209866</v>
      </c>
      <c r="D39" s="57" t="str">
        <f>VLOOKUP(A39,'Classement Surp'!$B$2:$B$149,1,0)</f>
        <v>UrsaffMyLove</v>
      </c>
      <c r="E39" s="58" t="str">
        <f t="shared" si="2"/>
        <v/>
      </c>
    </row>
    <row r="40" ht="14.25" customHeight="1">
      <c r="A40" s="50" t="str">
        <f>IFERROR(__xludf.DUMMYFUNCTION("""COMPUTED_VALUE"""),"PocketBike")</f>
        <v>PocketBike</v>
      </c>
      <c r="B40" s="55">
        <v>39.0</v>
      </c>
      <c r="C40" s="122">
        <f t="shared" si="1"/>
        <v>94.056714</v>
      </c>
      <c r="D40" s="57" t="str">
        <f>VLOOKUP(A40,'Classement Surp'!$B$2:$B$149,1,0)</f>
        <v>PocketBike</v>
      </c>
      <c r="E40" s="58" t="str">
        <f t="shared" si="2"/>
        <v/>
      </c>
    </row>
    <row r="41" ht="14.25" customHeight="1">
      <c r="A41" s="50" t="str">
        <f>IFERROR(__xludf.DUMMYFUNCTION("""COMPUTED_VALUE"""),"Une_chenille")</f>
        <v>Une_chenille</v>
      </c>
      <c r="B41" s="55">
        <v>40.0</v>
      </c>
      <c r="C41" s="122">
        <f t="shared" si="1"/>
        <v>88.54414733</v>
      </c>
      <c r="D41" s="57" t="str">
        <f>VLOOKUP(A41,'Classement Surp'!$B$2:$B$149,1,0)</f>
        <v>Une_chenille</v>
      </c>
      <c r="E41" s="58" t="str">
        <f t="shared" si="2"/>
        <v/>
      </c>
    </row>
    <row r="42" ht="14.25" customHeight="1">
      <c r="A42" s="50" t="str">
        <f>IFERROR(__xludf.DUMMYFUNCTION("""COMPUTED_VALUE"""),"roudoudou759")</f>
        <v>roudoudou759</v>
      </c>
      <c r="B42" s="55">
        <v>41.0</v>
      </c>
      <c r="C42" s="122">
        <f t="shared" si="1"/>
        <v>83.11038803</v>
      </c>
      <c r="D42" s="57" t="str">
        <f>VLOOKUP(A42,'Classement Surp'!$B$2:$B$149,1,0)</f>
        <v>roudoudou759</v>
      </c>
      <c r="E42" s="58" t="str">
        <f t="shared" si="2"/>
        <v/>
      </c>
    </row>
    <row r="43" ht="14.25" customHeight="1">
      <c r="A43" s="50" t="str">
        <f>IFERROR(__xludf.DUMMYFUNCTION("""COMPUTED_VALUE"""),"SINGE7")</f>
        <v>SINGE7</v>
      </c>
      <c r="B43" s="55">
        <v>42.0</v>
      </c>
      <c r="C43" s="122">
        <f t="shared" si="1"/>
        <v>77.75172138</v>
      </c>
      <c r="D43" s="57" t="str">
        <f>VLOOKUP(A43,'Classement Surp'!$B$2:$B$149,1,0)</f>
        <v>SINGE7</v>
      </c>
      <c r="E43" s="58" t="str">
        <f t="shared" si="2"/>
        <v/>
      </c>
    </row>
    <row r="44" ht="14.25" customHeight="1">
      <c r="A44" s="50" t="str">
        <f>IFERROR(__xludf.DUMMYFUNCTION("""COMPUTED_VALUE"""),"ludolab")</f>
        <v>ludolab</v>
      </c>
      <c r="B44" s="55">
        <v>43.0</v>
      </c>
      <c r="C44" s="122">
        <f t="shared" si="1"/>
        <v>72.46469989</v>
      </c>
      <c r="D44" s="57" t="str">
        <f>VLOOKUP(A44,'Classement Surp'!$B$2:$B$149,1,0)</f>
        <v>ludolab</v>
      </c>
      <c r="E44" s="58" t="str">
        <f t="shared" si="2"/>
        <v/>
      </c>
    </row>
    <row r="45" ht="14.25" customHeight="1">
      <c r="A45" s="50" t="str">
        <f>IFERROR(__xludf.DUMMYFUNCTION("""COMPUTED_VALUE"""),"8kinder6")</f>
        <v>8kinder6</v>
      </c>
      <c r="B45" s="55">
        <v>44.0</v>
      </c>
      <c r="C45" s="122">
        <f t="shared" si="1"/>
        <v>67.24611816</v>
      </c>
      <c r="D45" s="57" t="str">
        <f>VLOOKUP(A45,'Classement Surp'!$B$2:$B$149,1,0)</f>
        <v>8kinder6</v>
      </c>
      <c r="E45" s="58" t="str">
        <f t="shared" si="2"/>
        <v/>
      </c>
    </row>
    <row r="46" ht="14.25" customHeight="1">
      <c r="A46" s="50" t="str">
        <f>IFERROR(__xludf.DUMMYFUNCTION("""COMPUTED_VALUE"""),"BBH 75")</f>
        <v>BBH 75</v>
      </c>
      <c r="B46" s="55">
        <v>45.0</v>
      </c>
      <c r="C46" s="122">
        <f t="shared" si="1"/>
        <v>62.0929905</v>
      </c>
      <c r="D46" s="57" t="str">
        <f>VLOOKUP(A46,'Classement Surp'!$B$2:$B$149,1,0)</f>
        <v>BBH 75</v>
      </c>
      <c r="E46" s="58" t="str">
        <f t="shared" si="2"/>
        <v/>
      </c>
    </row>
    <row r="47" ht="14.25" customHeight="1">
      <c r="A47" s="50" t="str">
        <f>IFERROR(__xludf.DUMMYFUNCTION("""COMPUTED_VALUE"""),"Pachavi")</f>
        <v>Pachavi</v>
      </c>
      <c r="B47" s="55">
        <v>46.0</v>
      </c>
      <c r="C47" s="122">
        <f t="shared" si="1"/>
        <v>57.00253119</v>
      </c>
      <c r="D47" s="57" t="str">
        <f>VLOOKUP(A47,'Classement Surp'!$B$2:$B$149,1,0)</f>
        <v>Pachavi</v>
      </c>
      <c r="E47" s="58" t="str">
        <f t="shared" si="2"/>
        <v/>
      </c>
    </row>
    <row r="48" ht="14.25" customHeight="1">
      <c r="A48" s="50" t="str">
        <f>IFERROR(__xludf.DUMMYFUNCTION("""COMPUTED_VALUE"""),"SIr_Tango")</f>
        <v>SIr_Tango</v>
      </c>
      <c r="B48" s="55">
        <v>47.0</v>
      </c>
      <c r="C48" s="122">
        <f t="shared" si="1"/>
        <v>51.97213687</v>
      </c>
      <c r="D48" s="57" t="str">
        <f>VLOOKUP(A48,'Classement Surp'!$B$2:$B$149,1,0)</f>
        <v>SIr_Tango</v>
      </c>
      <c r="E48" s="58" t="str">
        <f t="shared" si="2"/>
        <v/>
      </c>
    </row>
    <row r="49" ht="14.25" customHeight="1">
      <c r="A49" s="50" t="str">
        <f>IFERROR(__xludf.DUMMYFUNCTION("""COMPUTED_VALUE"""),"Legabodu86")</f>
        <v>Legabodu86</v>
      </c>
      <c r="B49" s="55">
        <v>48.0</v>
      </c>
      <c r="C49" s="122">
        <f t="shared" si="1"/>
        <v>46.99937075</v>
      </c>
      <c r="D49" s="57" t="str">
        <f>VLOOKUP(A49,'Classement Surp'!$B$2:$B$149,1,0)</f>
        <v>Legabodu86</v>
      </c>
      <c r="E49" s="58" t="str">
        <f t="shared" si="2"/>
        <v/>
      </c>
    </row>
    <row r="50" ht="14.25" customHeight="1">
      <c r="A50" s="50" t="str">
        <f>IFERROR(__xludf.DUMMYFUNCTION("""COMPUTED_VALUE"""),"i K K i")</f>
        <v>i K K i</v>
      </c>
      <c r="B50" s="55">
        <v>49.0</v>
      </c>
      <c r="C50" s="122">
        <f t="shared" si="1"/>
        <v>42.08194866</v>
      </c>
      <c r="D50" s="57" t="str">
        <f>VLOOKUP(A50,'Classement Surp'!$B$2:$B$149,1,0)</f>
        <v>i K K i</v>
      </c>
      <c r="E50" s="58" t="str">
        <f t="shared" si="2"/>
        <v/>
      </c>
    </row>
    <row r="51" ht="14.25" customHeight="1">
      <c r="A51" s="50" t="str">
        <f>IFERROR(__xludf.DUMMYFUNCTION("""COMPUTED_VALUE"""),"kiki86 x")</f>
        <v>kiki86 x</v>
      </c>
      <c r="B51" s="55">
        <v>50.0</v>
      </c>
      <c r="C51" s="122">
        <f t="shared" si="1"/>
        <v>37.21772638</v>
      </c>
      <c r="D51" s="57" t="str">
        <f>VLOOKUP(A51,'Classement Surp'!$B$2:$B$149,1,0)</f>
        <v>kiki86 x</v>
      </c>
      <c r="E51" s="58" t="str">
        <f t="shared" si="2"/>
        <v/>
      </c>
    </row>
    <row r="52" ht="14.25" customHeight="1">
      <c r="A52" s="50" t="str">
        <f>IFERROR(__xludf.DUMMYFUNCTION("""COMPUTED_VALUE"""),"rastamokett")</f>
        <v>rastamokett</v>
      </c>
      <c r="B52" s="55">
        <v>51.0</v>
      </c>
      <c r="C52" s="122">
        <f t="shared" si="1"/>
        <v>32.40468833</v>
      </c>
      <c r="D52" s="57" t="str">
        <f>VLOOKUP(A52,'Classement Surp'!$B$2:$B$149,1,0)</f>
        <v>rastamokett</v>
      </c>
      <c r="E52" s="58" t="str">
        <f t="shared" si="2"/>
        <v/>
      </c>
    </row>
    <row r="53" ht="14.25" customHeight="1">
      <c r="A53" s="50" t="str">
        <f>IFERROR(__xludf.DUMMYFUNCTION("""COMPUTED_VALUE"""),"Redblood92")</f>
        <v>Redblood92</v>
      </c>
      <c r="B53" s="55">
        <v>52.0</v>
      </c>
      <c r="C53" s="122">
        <f t="shared" si="1"/>
        <v>27.64093739</v>
      </c>
      <c r="D53" s="57" t="str">
        <f>VLOOKUP(A53,'Classement Surp'!$B$2:$B$149,1,0)</f>
        <v>Redblood92</v>
      </c>
      <c r="E53" s="58" t="str">
        <f t="shared" si="2"/>
        <v/>
      </c>
    </row>
    <row r="54" ht="14.25" customHeight="1">
      <c r="A54" s="50" t="str">
        <f>IFERROR(__xludf.DUMMYFUNCTION("""COMPUTED_VALUE"""),"butterfly-as")</f>
        <v>butterfly-as</v>
      </c>
      <c r="B54" s="55">
        <v>53.0</v>
      </c>
      <c r="C54" s="122">
        <f t="shared" si="1"/>
        <v>22.92468568</v>
      </c>
      <c r="D54" s="57" t="str">
        <f>VLOOKUP(A54,'Classement Surp'!$B$2:$B$149,1,0)</f>
        <v>Butterfly-As</v>
      </c>
      <c r="E54" s="58" t="str">
        <f t="shared" si="2"/>
        <v/>
      </c>
    </row>
    <row r="55" ht="14.25" customHeight="1">
      <c r="A55" s="50" t="str">
        <f>IFERROR(__xludf.DUMMYFUNCTION("""COMPUTED_VALUE"""),"Abrakada")</f>
        <v>Abrakada</v>
      </c>
      <c r="B55" s="55">
        <v>54.0</v>
      </c>
      <c r="C55" s="122">
        <f t="shared" si="1"/>
        <v>18.25424622</v>
      </c>
      <c r="D55" s="57" t="str">
        <f>VLOOKUP(A55,'Classement Surp'!$B$2:$B$149,1,0)</f>
        <v>Abrakada</v>
      </c>
      <c r="E55" s="58" t="str">
        <f t="shared" si="2"/>
        <v/>
      </c>
    </row>
    <row r="56" ht="14.25" customHeight="1">
      <c r="A56" s="50" t="str">
        <f>IFERROR(__xludf.DUMMYFUNCTION("""COMPUTED_VALUE"""),"Oceane78")</f>
        <v>Oceane78</v>
      </c>
      <c r="B56" s="55">
        <v>55.0</v>
      </c>
      <c r="C56" s="122">
        <f t="shared" si="1"/>
        <v>13.62802543</v>
      </c>
      <c r="D56" s="57" t="str">
        <f>VLOOKUP(A56,'Classement Surp'!$B$2:$B$149,1,0)</f>
        <v>Oceane78</v>
      </c>
      <c r="E56" s="58" t="str">
        <f t="shared" si="2"/>
        <v/>
      </c>
    </row>
    <row r="57" ht="14.25" customHeight="1">
      <c r="A57" s="50" t="str">
        <f>IFERROR(__xludf.DUMMYFUNCTION("""COMPUTED_VALUE"""),"christ86000")</f>
        <v>christ86000</v>
      </c>
      <c r="B57" s="55">
        <v>56.0</v>
      </c>
      <c r="C57" s="122">
        <f t="shared" si="1"/>
        <v>9.044516215</v>
      </c>
      <c r="D57" s="57" t="str">
        <f>VLOOKUP(A57,'Classement Surp'!$B$2:$B$149,1,0)</f>
        <v>christ86000</v>
      </c>
      <c r="E57" s="58" t="str">
        <f t="shared" si="2"/>
        <v/>
      </c>
    </row>
    <row r="58" ht="14.25" customHeight="1">
      <c r="A58" s="50" t="str">
        <f>IFERROR(__xludf.DUMMYFUNCTION("""COMPUTED_VALUE"""),"Vaillant 86")</f>
        <v>Vaillant 86</v>
      </c>
      <c r="B58" s="55">
        <v>57.0</v>
      </c>
      <c r="C58" s="122">
        <f t="shared" si="1"/>
        <v>4.502291801</v>
      </c>
      <c r="D58" s="57" t="str">
        <f>VLOOKUP(A58,'Classement Surp'!$B$2:$B$149,1,0)</f>
        <v>vaillant 86</v>
      </c>
      <c r="E58" s="58" t="str">
        <f t="shared" si="2"/>
        <v/>
      </c>
    </row>
    <row r="59" ht="14.25" customHeight="1">
      <c r="A59" s="50"/>
      <c r="B59" s="55">
        <v>58.0</v>
      </c>
      <c r="C59" s="122">
        <f t="shared" si="1"/>
        <v>0</v>
      </c>
      <c r="D59" s="57" t="str">
        <f>VLOOKUP(A59,'Classement Surp'!$B$2:$B$149,1,0)</f>
        <v>#N/A</v>
      </c>
      <c r="E59" s="58" t="str">
        <f t="shared" si="2"/>
        <v>#N/A</v>
      </c>
    </row>
    <row r="60" ht="14.25" customHeight="1">
      <c r="A60" s="50"/>
      <c r="B60" s="55">
        <v>59.0</v>
      </c>
      <c r="C60" s="122">
        <f t="shared" si="1"/>
        <v>-4.463641944</v>
      </c>
      <c r="D60" s="57" t="str">
        <f>VLOOKUP(A60,'Classement Surp'!$B$2:$B$149,1,0)</f>
        <v>#N/A</v>
      </c>
      <c r="E60" s="58" t="str">
        <f t="shared" si="2"/>
        <v>#N/A</v>
      </c>
    </row>
    <row r="61" ht="14.25" customHeight="1">
      <c r="A61" s="50"/>
      <c r="B61" s="55">
        <v>60.0</v>
      </c>
      <c r="C61" s="122">
        <f t="shared" si="1"/>
        <v>-8.889852103</v>
      </c>
      <c r="D61" s="57" t="str">
        <f>VLOOKUP(A61,'Classement Surp'!$B$2:$B$149,1,0)</f>
        <v>#N/A</v>
      </c>
      <c r="E61" s="58" t="str">
        <f t="shared" si="2"/>
        <v>#N/A</v>
      </c>
    </row>
    <row r="62" ht="14.25" customHeight="1">
      <c r="A62" s="50"/>
      <c r="B62" s="55">
        <v>61.0</v>
      </c>
      <c r="C62" s="122">
        <f t="shared" si="1"/>
        <v>-13.27978821</v>
      </c>
      <c r="D62" s="57" t="str">
        <f>VLOOKUP(A62,'Classement Surp'!$B$2:$B$149,1,0)</f>
        <v>#N/A</v>
      </c>
      <c r="E62" s="58" t="str">
        <f t="shared" si="2"/>
        <v>#N/A</v>
      </c>
    </row>
    <row r="63" ht="14.25" customHeight="1">
      <c r="A63" s="50"/>
      <c r="B63" s="55">
        <v>62.0</v>
      </c>
      <c r="C63" s="122">
        <f t="shared" si="1"/>
        <v>-17.63455162</v>
      </c>
      <c r="D63" s="57" t="str">
        <f>VLOOKUP(A63,'Classement Surp'!$B$2:$B$149,1,0)</f>
        <v>#N/A</v>
      </c>
      <c r="E63" s="58" t="str">
        <f t="shared" si="2"/>
        <v>#N/A</v>
      </c>
    </row>
    <row r="64" ht="14.25" customHeight="1">
      <c r="A64" s="50"/>
      <c r="B64" s="55">
        <v>63.0</v>
      </c>
      <c r="C64" s="122">
        <f t="shared" si="1"/>
        <v>-21.95519101</v>
      </c>
      <c r="D64" s="57" t="str">
        <f>VLOOKUP(A64,'Classement Surp'!$B$2:$B$149,1,0)</f>
        <v>#N/A</v>
      </c>
      <c r="E64" s="58" t="str">
        <f t="shared" si="2"/>
        <v>#N/A</v>
      </c>
    </row>
    <row r="65" ht="14.25" customHeight="1">
      <c r="A65" s="50"/>
      <c r="B65" s="55">
        <v>64.0</v>
      </c>
      <c r="C65" s="122">
        <f t="shared" si="1"/>
        <v>-26.24270568</v>
      </c>
      <c r="D65" s="57" t="str">
        <f>VLOOKUP(A65,'Classement Surp'!$B$2:$B$149,1,0)</f>
        <v>#N/A</v>
      </c>
      <c r="E65" s="58" t="str">
        <f t="shared" si="2"/>
        <v>#N/A</v>
      </c>
    </row>
    <row r="66" ht="14.25" customHeight="1">
      <c r="A66" s="50"/>
      <c r="B66" s="55">
        <v>65.0</v>
      </c>
      <c r="C66" s="122">
        <f t="shared" si="1"/>
        <v>-30.49804871</v>
      </c>
      <c r="D66" s="57" t="str">
        <f>VLOOKUP(A66,'Classement Surp'!$B$2:$B$149,1,0)</f>
        <v>#N/A</v>
      </c>
      <c r="E66" s="58" t="str">
        <f t="shared" si="2"/>
        <v>#N/A</v>
      </c>
    </row>
    <row r="67" ht="14.25" customHeight="1">
      <c r="A67" s="50"/>
      <c r="B67" s="55">
        <v>66.0</v>
      </c>
      <c r="C67" s="122">
        <f t="shared" si="1"/>
        <v>-34.72212977</v>
      </c>
      <c r="D67" s="57" t="str">
        <f>VLOOKUP(A67,'Classement Surp'!$B$2:$B$149,1,0)</f>
        <v>#N/A</v>
      </c>
      <c r="E67" s="58" t="str">
        <f t="shared" si="2"/>
        <v>#N/A</v>
      </c>
    </row>
    <row r="68" ht="14.25" customHeight="1">
      <c r="A68" s="50"/>
      <c r="B68" s="55">
        <v>67.0</v>
      </c>
      <c r="C68" s="122">
        <f t="shared" si="1"/>
        <v>-38.91581781</v>
      </c>
      <c r="D68" s="57" t="str">
        <f>VLOOKUP(A68,'Classement Surp'!$B$2:$B$149,1,0)</f>
        <v>#N/A</v>
      </c>
      <c r="E68" s="58" t="str">
        <f t="shared" si="2"/>
        <v>#N/A</v>
      </c>
    </row>
    <row r="69" ht="14.25" customHeight="1">
      <c r="A69" s="50"/>
      <c r="B69" s="55">
        <v>68.0</v>
      </c>
      <c r="C69" s="122">
        <f t="shared" si="1"/>
        <v>-43.07994346</v>
      </c>
      <c r="D69" s="57" t="str">
        <f>VLOOKUP(A69,'Classement Surp'!$B$2:$B$149,1,0)</f>
        <v>#N/A</v>
      </c>
      <c r="E69" s="58" t="str">
        <f t="shared" si="2"/>
        <v>#N/A</v>
      </c>
    </row>
    <row r="70" ht="14.25" customHeight="1">
      <c r="A70" s="50"/>
      <c r="B70" s="55">
        <v>69.0</v>
      </c>
      <c r="C70" s="122">
        <f t="shared" si="1"/>
        <v>-47.21530128</v>
      </c>
      <c r="D70" s="57" t="str">
        <f>VLOOKUP(A70,'Classement Surp'!$B$2:$B$149,1,0)</f>
        <v>#N/A</v>
      </c>
      <c r="E70" s="58" t="str">
        <f t="shared" si="2"/>
        <v>#N/A</v>
      </c>
    </row>
    <row r="71" ht="14.25" customHeight="1">
      <c r="A71" s="50"/>
      <c r="B71" s="55">
        <v>70.0</v>
      </c>
      <c r="C71" s="122">
        <f t="shared" si="1"/>
        <v>-51.32265191</v>
      </c>
      <c r="D71" s="57" t="str">
        <f>VLOOKUP(A71,'Classement Surp'!$B$2:$B$149,1,0)</f>
        <v>#N/A</v>
      </c>
      <c r="E71" s="58" t="str">
        <f t="shared" si="2"/>
        <v>#N/A</v>
      </c>
    </row>
    <row r="72" ht="14.25" customHeight="1">
      <c r="A72" s="50"/>
      <c r="B72" s="55">
        <v>71.0</v>
      </c>
      <c r="C72" s="122">
        <f t="shared" si="1"/>
        <v>-55.40272395</v>
      </c>
      <c r="D72" s="57" t="str">
        <f>VLOOKUP(A72,'Classement Surp'!$B$2:$B$149,1,0)</f>
        <v>#N/A</v>
      </c>
      <c r="E72" s="58" t="str">
        <f t="shared" si="2"/>
        <v>#N/A</v>
      </c>
    </row>
    <row r="73" ht="14.25" customHeight="1">
      <c r="A73" s="50"/>
      <c r="B73" s="55">
        <v>72.0</v>
      </c>
      <c r="C73" s="122">
        <f t="shared" si="1"/>
        <v>-59.45621581</v>
      </c>
      <c r="D73" s="57" t="str">
        <f>VLOOKUP(A73,'Classement Surp'!$B$2:$B$149,1,0)</f>
        <v>#N/A</v>
      </c>
      <c r="E73" s="58" t="str">
        <f t="shared" si="2"/>
        <v>#N/A</v>
      </c>
    </row>
    <row r="74" ht="14.25" customHeight="1">
      <c r="A74" s="50"/>
      <c r="B74" s="55">
        <v>73.0</v>
      </c>
      <c r="C74" s="122">
        <f t="shared" si="1"/>
        <v>-63.48379738</v>
      </c>
      <c r="D74" s="57" t="str">
        <f>VLOOKUP(A74,'Classement Surp'!$B$2:$B$149,1,0)</f>
        <v>#N/A</v>
      </c>
      <c r="E74" s="58" t="str">
        <f t="shared" si="2"/>
        <v>#N/A</v>
      </c>
    </row>
    <row r="75" ht="14.25" customHeight="1">
      <c r="A75" s="50"/>
      <c r="B75" s="55">
        <v>74.0</v>
      </c>
      <c r="C75" s="122">
        <f t="shared" si="1"/>
        <v>-67.48611156</v>
      </c>
      <c r="D75" s="57" t="str">
        <f>VLOOKUP(A75,'Classement Surp'!$B$2:$B$149,1,0)</f>
        <v>#N/A</v>
      </c>
      <c r="E75" s="58" t="str">
        <f t="shared" si="2"/>
        <v>#N/A</v>
      </c>
    </row>
    <row r="76" ht="14.25" customHeight="1">
      <c r="A76" s="50"/>
      <c r="B76" s="55">
        <v>75.0</v>
      </c>
      <c r="C76" s="122">
        <f t="shared" si="1"/>
        <v>-71.46377577</v>
      </c>
      <c r="D76" s="57" t="str">
        <f>VLOOKUP(A76,'Classement Surp'!$B$2:$B$149,1,0)</f>
        <v>#N/A</v>
      </c>
      <c r="E76" s="58" t="str">
        <f t="shared" si="2"/>
        <v>#N/A</v>
      </c>
    </row>
    <row r="77" ht="14.25" customHeight="1">
      <c r="A77" s="50"/>
      <c r="B77" s="55">
        <v>76.0</v>
      </c>
      <c r="C77" s="122">
        <f t="shared" si="1"/>
        <v>-75.41738328</v>
      </c>
      <c r="D77" s="57" t="str">
        <f>VLOOKUP(A77,'Classement Surp'!$B$2:$B$149,1,0)</f>
        <v>#N/A</v>
      </c>
      <c r="E77" s="58" t="str">
        <f t="shared" si="2"/>
        <v>#N/A</v>
      </c>
    </row>
    <row r="78" ht="14.25" customHeight="1">
      <c r="A78" s="50"/>
      <c r="B78" s="55">
        <v>77.0</v>
      </c>
      <c r="C78" s="122">
        <f t="shared" si="1"/>
        <v>-79.34750447</v>
      </c>
      <c r="D78" s="57" t="str">
        <f>VLOOKUP(A78,'Classement Surp'!$B$2:$B$149,1,0)</f>
        <v>#N/A</v>
      </c>
      <c r="E78" s="58" t="str">
        <f t="shared" si="2"/>
        <v>#N/A</v>
      </c>
    </row>
    <row r="79" ht="14.25" customHeight="1">
      <c r="A79" s="50"/>
      <c r="B79" s="55">
        <v>78.0</v>
      </c>
      <c r="C79" s="122">
        <f t="shared" si="1"/>
        <v>-83.25468803</v>
      </c>
      <c r="D79" s="57" t="str">
        <f>VLOOKUP(A79,'Classement Surp'!$B$2:$B$149,1,0)</f>
        <v>#N/A</v>
      </c>
      <c r="E79" s="58" t="str">
        <f t="shared" si="2"/>
        <v>#N/A</v>
      </c>
    </row>
    <row r="80" ht="14.25" customHeight="1">
      <c r="A80" s="50"/>
      <c r="B80" s="55">
        <v>79.0</v>
      </c>
      <c r="C80" s="122">
        <f t="shared" si="1"/>
        <v>-87.13946209</v>
      </c>
      <c r="D80" s="57" t="str">
        <f>VLOOKUP(A80,'Classement Surp'!$B$2:$B$149,1,0)</f>
        <v>#N/A</v>
      </c>
      <c r="E80" s="58" t="str">
        <f t="shared" si="2"/>
        <v>#N/A</v>
      </c>
    </row>
    <row r="81" ht="14.25" customHeight="1">
      <c r="A81" s="50"/>
      <c r="B81" s="55">
        <v>80.0</v>
      </c>
      <c r="C81" s="122">
        <f t="shared" si="1"/>
        <v>-91.00233521</v>
      </c>
      <c r="D81" s="57" t="str">
        <f>VLOOKUP(A81,'Classement Surp'!$B$2:$B$149,1,0)</f>
        <v>#N/A</v>
      </c>
      <c r="E81" s="58" t="str">
        <f t="shared" si="2"/>
        <v>#N/A</v>
      </c>
    </row>
    <row r="82" ht="14.25" customHeight="1">
      <c r="A82" s="50"/>
      <c r="B82" s="55">
        <v>81.0</v>
      </c>
      <c r="C82" s="122">
        <f t="shared" si="1"/>
        <v>-94.84379739</v>
      </c>
      <c r="D82" s="57" t="str">
        <f>VLOOKUP(A82,'Classement Surp'!$B$2:$B$149,1,0)</f>
        <v>#N/A</v>
      </c>
      <c r="E82" s="58" t="str">
        <f t="shared" si="2"/>
        <v>#N/A</v>
      </c>
    </row>
    <row r="83" ht="14.25" customHeight="1">
      <c r="A83" s="50"/>
      <c r="B83" s="55">
        <v>82.0</v>
      </c>
      <c r="C83" s="122">
        <f t="shared" si="1"/>
        <v>-98.66432099</v>
      </c>
      <c r="D83" s="57" t="str">
        <f>VLOOKUP(A83,'Classement Surp'!$B$2:$B$149,1,0)</f>
        <v>#N/A</v>
      </c>
      <c r="E83" s="58" t="str">
        <f t="shared" si="2"/>
        <v>#N/A</v>
      </c>
    </row>
    <row r="84" ht="14.25" customHeight="1">
      <c r="A84" s="50"/>
      <c r="B84" s="55">
        <v>83.0</v>
      </c>
      <c r="C84" s="122">
        <f t="shared" si="1"/>
        <v>-102.4643616</v>
      </c>
      <c r="D84" s="57" t="str">
        <f>VLOOKUP(A84,'Classement Surp'!$B$2:$B$149,1,0)</f>
        <v>#N/A</v>
      </c>
      <c r="E84" s="58" t="str">
        <f t="shared" si="2"/>
        <v>#N/A</v>
      </c>
    </row>
    <row r="85" ht="14.25" customHeight="1">
      <c r="A85" s="50"/>
      <c r="B85" s="55">
        <v>84.0</v>
      </c>
      <c r="C85" s="122">
        <f t="shared" si="1"/>
        <v>-106.2443587</v>
      </c>
      <c r="D85" s="57" t="str">
        <f>VLOOKUP(A85,'Classement Surp'!$B$2:$B$149,1,0)</f>
        <v>#N/A</v>
      </c>
      <c r="E85" s="58" t="str">
        <f t="shared" si="2"/>
        <v>#N/A</v>
      </c>
    </row>
    <row r="86" ht="14.25" customHeight="1">
      <c r="A86" s="50"/>
      <c r="B86" s="55">
        <v>85.0</v>
      </c>
      <c r="C86" s="122">
        <f t="shared" si="1"/>
        <v>-110.0047366</v>
      </c>
      <c r="D86" s="57" t="str">
        <f>VLOOKUP(A86,'Classement Surp'!$B$2:$B$149,1,0)</f>
        <v>#N/A</v>
      </c>
      <c r="E86" s="58" t="str">
        <f t="shared" si="2"/>
        <v>#N/A</v>
      </c>
    </row>
    <row r="87" ht="14.25" customHeight="1">
      <c r="A87" s="50"/>
      <c r="B87" s="55">
        <v>86.0</v>
      </c>
      <c r="C87" s="122">
        <f t="shared" si="1"/>
        <v>-113.7459052</v>
      </c>
      <c r="D87" s="57" t="str">
        <f>VLOOKUP(A87,'Classement Surp'!$B$2:$B$149,1,0)</f>
        <v>#N/A</v>
      </c>
      <c r="E87" s="58" t="str">
        <f t="shared" si="2"/>
        <v>#N/A</v>
      </c>
    </row>
    <row r="88" ht="14.25" customHeight="1">
      <c r="A88" s="50"/>
      <c r="B88" s="55">
        <v>87.0</v>
      </c>
      <c r="C88" s="122">
        <f t="shared" si="1"/>
        <v>-117.4682605</v>
      </c>
      <c r="D88" s="57" t="str">
        <f>VLOOKUP(A88,'Classement Surp'!$B$2:$B$149,1,0)</f>
        <v>#N/A</v>
      </c>
      <c r="E88" s="58" t="str">
        <f t="shared" si="2"/>
        <v>#N/A</v>
      </c>
    </row>
    <row r="89" ht="14.25" customHeight="1">
      <c r="A89" s="50"/>
      <c r="B89" s="55">
        <v>88.0</v>
      </c>
      <c r="C89" s="122">
        <f t="shared" si="1"/>
        <v>-121.1721851</v>
      </c>
      <c r="D89" s="57" t="str">
        <f>VLOOKUP(A89,'Classement Surp'!$B$2:$B$149,1,0)</f>
        <v>#N/A</v>
      </c>
      <c r="E89" s="58" t="str">
        <f t="shared" si="2"/>
        <v>#N/A</v>
      </c>
    </row>
    <row r="90" ht="14.25" customHeight="1">
      <c r="A90" s="50"/>
      <c r="B90" s="55">
        <v>89.0</v>
      </c>
      <c r="C90" s="122">
        <f t="shared" si="1"/>
        <v>-124.8580491</v>
      </c>
      <c r="D90" s="57" t="str">
        <f>VLOOKUP(A90,'Classement Surp'!$B$2:$B$149,1,0)</f>
        <v>#N/A</v>
      </c>
      <c r="E90" s="58" t="str">
        <f t="shared" si="2"/>
        <v>#N/A</v>
      </c>
    </row>
    <row r="91" ht="14.25" customHeight="1">
      <c r="A91" s="50"/>
      <c r="B91" s="55">
        <v>90.0</v>
      </c>
      <c r="C91" s="122">
        <f t="shared" si="1"/>
        <v>-128.5262108</v>
      </c>
      <c r="D91" s="57" t="str">
        <f>VLOOKUP(A91,'Classement Surp'!$B$2:$B$149,1,0)</f>
        <v>#N/A</v>
      </c>
      <c r="E91" s="58" t="str">
        <f t="shared" si="2"/>
        <v>#N/A</v>
      </c>
    </row>
    <row r="92" ht="14.25" customHeight="1">
      <c r="A92" s="50"/>
      <c r="B92" s="55">
        <v>91.0</v>
      </c>
      <c r="C92" s="122">
        <f t="shared" si="1"/>
        <v>-132.1770165</v>
      </c>
      <c r="D92" s="57" t="str">
        <f>VLOOKUP(A92,'Classement Surp'!$B$2:$B$149,1,0)</f>
        <v>#N/A</v>
      </c>
      <c r="E92" s="58" t="str">
        <f t="shared" si="2"/>
        <v>#N/A</v>
      </c>
    </row>
    <row r="93" ht="14.25" customHeight="1">
      <c r="A93" s="50"/>
      <c r="B93" s="55">
        <v>92.0</v>
      </c>
      <c r="C93" s="122">
        <f t="shared" si="1"/>
        <v>-135.8108017</v>
      </c>
      <c r="D93" s="57" t="str">
        <f>VLOOKUP(A93,'Classement Surp'!$B$2:$B$149,1,0)</f>
        <v>#N/A</v>
      </c>
      <c r="E93" s="58" t="str">
        <f t="shared" si="2"/>
        <v>#N/A</v>
      </c>
    </row>
    <row r="94" ht="14.25" customHeight="1">
      <c r="A94" s="50"/>
      <c r="B94" s="55">
        <v>93.0</v>
      </c>
      <c r="C94" s="122">
        <f t="shared" si="1"/>
        <v>-139.4278916</v>
      </c>
      <c r="D94" s="57" t="str">
        <f>VLOOKUP(A94,'Classement Surp'!$B$2:$B$149,1,0)</f>
        <v>#N/A</v>
      </c>
      <c r="E94" s="58" t="str">
        <f t="shared" si="2"/>
        <v>#N/A</v>
      </c>
    </row>
    <row r="95" ht="14.25" customHeight="1">
      <c r="A95" s="50"/>
      <c r="B95" s="55">
        <v>94.0</v>
      </c>
      <c r="C95" s="122">
        <f t="shared" si="1"/>
        <v>-143.0286008</v>
      </c>
      <c r="D95" s="57" t="str">
        <f>VLOOKUP(A95,'Classement Surp'!$B$2:$B$149,1,0)</f>
        <v>#N/A</v>
      </c>
      <c r="E95" s="58" t="str">
        <f t="shared" si="2"/>
        <v>#N/A</v>
      </c>
    </row>
    <row r="96" ht="14.25" customHeight="1">
      <c r="A96" s="50"/>
      <c r="B96" s="55">
        <v>95.0</v>
      </c>
      <c r="C96" s="122">
        <f t="shared" si="1"/>
        <v>-146.6132347</v>
      </c>
      <c r="D96" s="57" t="str">
        <f>VLOOKUP(A96,'Classement Surp'!$B$2:$B$149,1,0)</f>
        <v>#N/A</v>
      </c>
      <c r="E96" s="58" t="str">
        <f t="shared" si="2"/>
        <v>#N/A</v>
      </c>
    </row>
    <row r="97" ht="14.25" customHeight="1">
      <c r="A97" s="50"/>
      <c r="B97" s="55">
        <v>96.0</v>
      </c>
      <c r="C97" s="122">
        <f t="shared" si="1"/>
        <v>-150.1820891</v>
      </c>
      <c r="D97" s="57" t="str">
        <f>VLOOKUP(A97,'Classement Surp'!$B$2:$B$149,1,0)</f>
        <v>#N/A</v>
      </c>
      <c r="E97" s="58" t="str">
        <f t="shared" si="2"/>
        <v>#N/A</v>
      </c>
    </row>
    <row r="98" ht="14.25" customHeight="1">
      <c r="A98" s="50"/>
      <c r="B98" s="55">
        <v>97.0</v>
      </c>
      <c r="C98" s="122">
        <f t="shared" si="1"/>
        <v>-153.735451</v>
      </c>
      <c r="D98" s="57" t="str">
        <f>VLOOKUP(A98,'Classement Surp'!$B$2:$B$149,1,0)</f>
        <v>#N/A</v>
      </c>
      <c r="E98" s="58" t="str">
        <f t="shared" si="2"/>
        <v>#N/A</v>
      </c>
    </row>
    <row r="99" ht="14.25" customHeight="1">
      <c r="A99" s="50"/>
      <c r="B99" s="55">
        <v>98.0</v>
      </c>
      <c r="C99" s="122">
        <f t="shared" si="1"/>
        <v>-157.273599</v>
      </c>
      <c r="D99" s="57" t="str">
        <f>VLOOKUP(A99,'Classement Surp'!$B$2:$B$149,1,0)</f>
        <v>#N/A</v>
      </c>
      <c r="E99" s="58" t="str">
        <f t="shared" si="2"/>
        <v>#N/A</v>
      </c>
    </row>
    <row r="100" ht="14.25" customHeight="1">
      <c r="A100" s="50"/>
      <c r="B100" s="55">
        <v>99.0</v>
      </c>
      <c r="C100" s="122">
        <f t="shared" si="1"/>
        <v>-160.7968034</v>
      </c>
      <c r="D100" s="57" t="str">
        <f>VLOOKUP(A100,'Classement Surp'!$B$2:$B$149,1,0)</f>
        <v>#N/A</v>
      </c>
      <c r="E100" s="58" t="str">
        <f t="shared" si="2"/>
        <v>#N/A</v>
      </c>
    </row>
    <row r="101" ht="14.25" customHeight="1">
      <c r="A101" s="50"/>
      <c r="B101" s="55">
        <v>100.0</v>
      </c>
      <c r="C101" s="122">
        <f t="shared" si="1"/>
        <v>-164.3053267</v>
      </c>
      <c r="D101" s="57" t="str">
        <f>VLOOKUP(A101,'Classement Surp'!$B$2:$B$149,1,0)</f>
        <v>#N/A</v>
      </c>
      <c r="E101" s="58" t="str">
        <f t="shared" si="2"/>
        <v>#N/A</v>
      </c>
    </row>
    <row r="102" ht="14.25" customHeight="1">
      <c r="A102" s="50"/>
      <c r="B102" s="55">
        <v>101.0</v>
      </c>
      <c r="C102" s="122">
        <f t="shared" si="1"/>
        <v>-167.7994237</v>
      </c>
      <c r="D102" s="57" t="str">
        <f>VLOOKUP(A102,'Classement Surp'!$B$2:$B$149,1,0)</f>
        <v>#N/A</v>
      </c>
      <c r="E102" s="58" t="str">
        <f t="shared" si="2"/>
        <v>#N/A</v>
      </c>
    </row>
    <row r="103" ht="14.25" customHeight="1">
      <c r="A103" s="50"/>
      <c r="B103" s="55">
        <v>102.0</v>
      </c>
      <c r="C103" s="122">
        <f t="shared" si="1"/>
        <v>-171.2793422</v>
      </c>
      <c r="D103" s="57" t="str">
        <f>VLOOKUP(A103,'Classement Surp'!$B$2:$B$149,1,0)</f>
        <v>#N/A</v>
      </c>
      <c r="E103" s="58" t="str">
        <f t="shared" si="2"/>
        <v>#N/A</v>
      </c>
    </row>
    <row r="104" ht="14.25" customHeight="1">
      <c r="A104" s="50"/>
      <c r="B104" s="55">
        <v>103.0</v>
      </c>
      <c r="C104" s="122">
        <f t="shared" si="1"/>
        <v>-174.7453228</v>
      </c>
      <c r="D104" s="57" t="str">
        <f>VLOOKUP(A104,'Classement Surp'!$B$2:$B$149,1,0)</f>
        <v>#N/A</v>
      </c>
      <c r="E104" s="58" t="str">
        <f t="shared" si="2"/>
        <v>#N/A</v>
      </c>
    </row>
    <row r="105" ht="14.25" customHeight="1">
      <c r="A105" s="50"/>
      <c r="B105" s="55">
        <v>104.0</v>
      </c>
      <c r="C105" s="122">
        <f t="shared" si="1"/>
        <v>-178.1975996</v>
      </c>
      <c r="D105" s="57" t="str">
        <f>VLOOKUP(A105,'Classement Surp'!$B$2:$B$149,1,0)</f>
        <v>#N/A</v>
      </c>
      <c r="E105" s="58" t="str">
        <f t="shared" si="2"/>
        <v>#N/A</v>
      </c>
    </row>
    <row r="106" ht="14.25" customHeight="1">
      <c r="A106" s="50"/>
      <c r="B106" s="55">
        <v>105.0</v>
      </c>
      <c r="C106" s="122">
        <f t="shared" si="1"/>
        <v>-181.6364001</v>
      </c>
      <c r="D106" s="57" t="str">
        <f>VLOOKUP(A106,'Classement Surp'!$B$2:$B$149,1,0)</f>
        <v>#N/A</v>
      </c>
      <c r="E106" s="58" t="str">
        <f t="shared" si="2"/>
        <v>#N/A</v>
      </c>
    </row>
    <row r="107" ht="14.25" customHeight="1">
      <c r="A107" s="50"/>
      <c r="B107" s="55">
        <v>106.0</v>
      </c>
      <c r="C107" s="122">
        <f t="shared" si="1"/>
        <v>-185.0619457</v>
      </c>
      <c r="D107" s="57" t="str">
        <f>VLOOKUP(A107,'Classement Surp'!$B$2:$B$149,1,0)</f>
        <v>#N/A</v>
      </c>
      <c r="E107" s="58" t="str">
        <f t="shared" si="2"/>
        <v>#N/A</v>
      </c>
    </row>
    <row r="108" ht="14.25" customHeight="1">
      <c r="A108" s="50"/>
      <c r="B108" s="55">
        <v>107.0</v>
      </c>
      <c r="C108" s="122">
        <f t="shared" si="1"/>
        <v>-188.4744516</v>
      </c>
      <c r="D108" s="57" t="str">
        <f>VLOOKUP(A108,'Classement Surp'!$B$2:$B$149,1,0)</f>
        <v>#N/A</v>
      </c>
      <c r="E108" s="58" t="str">
        <f t="shared" si="2"/>
        <v>#N/A</v>
      </c>
    </row>
    <row r="109" ht="14.25" customHeight="1">
      <c r="A109" s="50"/>
      <c r="B109" s="55">
        <v>108.0</v>
      </c>
      <c r="C109" s="122">
        <f t="shared" si="1"/>
        <v>-191.8741276</v>
      </c>
      <c r="D109" s="57" t="str">
        <f>VLOOKUP(A109,'Classement Surp'!$B$2:$B$149,1,0)</f>
        <v>#N/A</v>
      </c>
      <c r="E109" s="58" t="str">
        <f t="shared" si="2"/>
        <v>#N/A</v>
      </c>
    </row>
    <row r="110" ht="14.25" customHeight="1">
      <c r="A110" s="50"/>
      <c r="B110" s="55">
        <v>109.0</v>
      </c>
      <c r="C110" s="122">
        <f t="shared" si="1"/>
        <v>-195.2611777</v>
      </c>
      <c r="D110" s="57" t="str">
        <f>VLOOKUP(A110,'Classement Surp'!$B$2:$B$149,1,0)</f>
        <v>#N/A</v>
      </c>
      <c r="E110" s="58" t="str">
        <f t="shared" si="2"/>
        <v>#N/A</v>
      </c>
    </row>
    <row r="111" ht="14.25" customHeight="1">
      <c r="A111" s="50"/>
      <c r="B111" s="55">
        <v>110.0</v>
      </c>
      <c r="C111" s="122">
        <f t="shared" si="1"/>
        <v>-198.6358006</v>
      </c>
      <c r="D111" s="57" t="str">
        <f>VLOOKUP(A111,'Classement Surp'!$B$2:$B$149,1,0)</f>
        <v>#N/A</v>
      </c>
      <c r="E111" s="58" t="str">
        <f t="shared" si="2"/>
        <v>#N/A</v>
      </c>
    </row>
    <row r="112" ht="14.25" customHeight="1">
      <c r="A112" s="50"/>
      <c r="B112" s="55">
        <v>111.0</v>
      </c>
      <c r="C112" s="122">
        <f t="shared" si="1"/>
        <v>-201.9981899</v>
      </c>
      <c r="D112" s="57" t="str">
        <f>VLOOKUP(A112,'Classement Surp'!$B$2:$B$149,1,0)</f>
        <v>#N/A</v>
      </c>
      <c r="E112" s="58" t="str">
        <f t="shared" si="2"/>
        <v>#N/A</v>
      </c>
    </row>
    <row r="113" ht="14.25" customHeight="1">
      <c r="A113" s="50"/>
      <c r="B113" s="55">
        <v>112.0</v>
      </c>
      <c r="C113" s="122">
        <f t="shared" si="1"/>
        <v>-205.3485341</v>
      </c>
      <c r="D113" s="57" t="str">
        <f>VLOOKUP(A113,'Classement Surp'!$B$2:$B$149,1,0)</f>
        <v>#N/A</v>
      </c>
      <c r="E113" s="58" t="str">
        <f t="shared" si="2"/>
        <v>#N/A</v>
      </c>
    </row>
    <row r="114" ht="14.25" customHeight="1">
      <c r="A114" s="50"/>
      <c r="B114" s="55">
        <v>113.0</v>
      </c>
      <c r="C114" s="122">
        <f t="shared" si="1"/>
        <v>-208.6870171</v>
      </c>
      <c r="D114" s="57" t="str">
        <f>VLOOKUP(A114,'Classement Surp'!$B$2:$B$149,1,0)</f>
        <v>#N/A</v>
      </c>
      <c r="E114" s="58" t="str">
        <f t="shared" si="2"/>
        <v>#N/A</v>
      </c>
    </row>
    <row r="115" ht="14.25" customHeight="1">
      <c r="A115" s="50"/>
      <c r="B115" s="55">
        <v>114.0</v>
      </c>
      <c r="C115" s="122">
        <f t="shared" si="1"/>
        <v>-212.013818</v>
      </c>
      <c r="D115" s="57" t="str">
        <f>VLOOKUP(A115,'Classement Surp'!$B$2:$B$149,1,0)</f>
        <v>#N/A</v>
      </c>
      <c r="E115" s="58" t="str">
        <f t="shared" si="2"/>
        <v>#N/A</v>
      </c>
    </row>
    <row r="116" ht="14.25" customHeight="1">
      <c r="A116" s="50"/>
      <c r="B116" s="55">
        <v>115.0</v>
      </c>
      <c r="C116" s="122">
        <f t="shared" si="1"/>
        <v>-215.3291115</v>
      </c>
      <c r="D116" s="57" t="str">
        <f>VLOOKUP(A116,'Classement Surp'!$B$2:$B$149,1,0)</f>
        <v>#N/A</v>
      </c>
      <c r="E116" s="58" t="str">
        <f t="shared" si="2"/>
        <v>#N/A</v>
      </c>
    </row>
    <row r="117" ht="14.25" customHeight="1">
      <c r="A117" s="50"/>
      <c r="B117" s="55">
        <v>116.0</v>
      </c>
      <c r="C117" s="122">
        <f t="shared" si="1"/>
        <v>-218.633068</v>
      </c>
      <c r="D117" s="57" t="str">
        <f>VLOOKUP(A117,'Classement Surp'!$B$2:$B$149,1,0)</f>
        <v>#N/A</v>
      </c>
      <c r="E117" s="58" t="str">
        <f t="shared" si="2"/>
        <v>#N/A</v>
      </c>
    </row>
    <row r="118" ht="14.25" customHeight="1">
      <c r="A118" s="50"/>
      <c r="B118" s="55">
        <v>117.0</v>
      </c>
      <c r="C118" s="122">
        <f t="shared" si="1"/>
        <v>-221.9258536</v>
      </c>
      <c r="D118" s="57" t="str">
        <f>VLOOKUP(A118,'Classement Surp'!$B$2:$B$149,1,0)</f>
        <v>#N/A</v>
      </c>
      <c r="E118" s="58" t="str">
        <f t="shared" si="2"/>
        <v>#N/A</v>
      </c>
    </row>
    <row r="119" ht="14.25" customHeight="1">
      <c r="A119" s="50"/>
      <c r="B119" s="55">
        <v>118.0</v>
      </c>
      <c r="C119" s="122">
        <f t="shared" si="1"/>
        <v>-225.2076306</v>
      </c>
      <c r="D119" s="57" t="str">
        <f>VLOOKUP(A119,'Classement Surp'!$B$2:$B$149,1,0)</f>
        <v>#N/A</v>
      </c>
      <c r="E119" s="58" t="str">
        <f t="shared" si="2"/>
        <v>#N/A</v>
      </c>
    </row>
    <row r="120" ht="14.25" customHeight="1">
      <c r="A120" s="50"/>
      <c r="B120" s="55">
        <v>119.0</v>
      </c>
      <c r="C120" s="122">
        <f t="shared" si="1"/>
        <v>-228.4785571</v>
      </c>
      <c r="D120" s="57" t="str">
        <f>VLOOKUP(A120,'Classement Surp'!$B$2:$B$149,1,0)</f>
        <v>#N/A</v>
      </c>
      <c r="E120" s="58" t="str">
        <f t="shared" si="2"/>
        <v>#N/A</v>
      </c>
    </row>
    <row r="121" ht="14.25" customHeight="1">
      <c r="A121" s="50"/>
      <c r="B121" s="55">
        <v>120.0</v>
      </c>
      <c r="C121" s="122">
        <f t="shared" si="1"/>
        <v>-231.7387877</v>
      </c>
      <c r="D121" s="57" t="str">
        <f>VLOOKUP(A121,'Classement Surp'!$B$2:$B$149,1,0)</f>
        <v>#N/A</v>
      </c>
      <c r="E121" s="58" t="str">
        <f t="shared" si="2"/>
        <v>#N/A</v>
      </c>
    </row>
    <row r="122" ht="14.25" customHeight="1">
      <c r="A122" s="50"/>
      <c r="B122" s="55">
        <v>121.0</v>
      </c>
      <c r="C122" s="122">
        <f t="shared" si="1"/>
        <v>-234.9884733</v>
      </c>
      <c r="D122" s="57" t="str">
        <f>VLOOKUP(A122,'Classement Surp'!$B$2:$B$149,1,0)</f>
        <v>#N/A</v>
      </c>
      <c r="E122" s="58" t="str">
        <f t="shared" si="2"/>
        <v>#N/A</v>
      </c>
    </row>
    <row r="123" ht="14.25" customHeight="1">
      <c r="A123" s="50"/>
      <c r="B123" s="55">
        <v>122.0</v>
      </c>
      <c r="C123" s="122">
        <f t="shared" si="1"/>
        <v>-238.2277611</v>
      </c>
      <c r="D123" s="57" t="str">
        <f>VLOOKUP(A123,'Classement Surp'!$B$2:$B$149,1,0)</f>
        <v>#N/A</v>
      </c>
      <c r="E123" s="58" t="str">
        <f t="shared" si="2"/>
        <v>#N/A</v>
      </c>
    </row>
    <row r="124" ht="14.25" customHeight="1">
      <c r="A124" s="50"/>
      <c r="B124" s="55">
        <v>123.0</v>
      </c>
      <c r="C124" s="122">
        <f t="shared" si="1"/>
        <v>-241.4567949</v>
      </c>
      <c r="D124" s="57" t="str">
        <f>VLOOKUP(A124,'Classement Surp'!$B$2:$B$149,1,0)</f>
        <v>#N/A</v>
      </c>
      <c r="E124" s="58" t="str">
        <f t="shared" si="2"/>
        <v>#N/A</v>
      </c>
    </row>
    <row r="125" ht="14.25" customHeight="1">
      <c r="A125" s="50"/>
      <c r="B125" s="55">
        <v>124.0</v>
      </c>
      <c r="C125" s="122">
        <f t="shared" si="1"/>
        <v>-244.6757155</v>
      </c>
      <c r="D125" s="57" t="str">
        <f>VLOOKUP(A125,'Classement Surp'!$B$2:$B$149,1,0)</f>
        <v>#N/A</v>
      </c>
      <c r="E125" s="58" t="str">
        <f t="shared" si="2"/>
        <v>#N/A</v>
      </c>
    </row>
    <row r="126" ht="14.25" customHeight="1">
      <c r="A126" s="50"/>
      <c r="B126" s="55">
        <v>125.0</v>
      </c>
      <c r="C126" s="122">
        <f t="shared" si="1"/>
        <v>-247.8846602</v>
      </c>
      <c r="D126" s="57" t="str">
        <f>VLOOKUP(A126,'Classement Surp'!$B$2:$B$149,1,0)</f>
        <v>#N/A</v>
      </c>
      <c r="E126" s="58" t="str">
        <f t="shared" si="2"/>
        <v>#N/A</v>
      </c>
    </row>
    <row r="127" ht="14.25" customHeight="1">
      <c r="A127" s="50"/>
      <c r="B127" s="55">
        <v>126.0</v>
      </c>
      <c r="C127" s="122">
        <f t="shared" si="1"/>
        <v>-251.0837632</v>
      </c>
      <c r="D127" s="57" t="str">
        <f>VLOOKUP(A127,'Classement Surp'!$B$2:$B$149,1,0)</f>
        <v>#N/A</v>
      </c>
      <c r="E127" s="58" t="str">
        <f t="shared" si="2"/>
        <v>#N/A</v>
      </c>
    </row>
    <row r="128" ht="14.25" customHeight="1">
      <c r="A128" s="50"/>
      <c r="B128" s="55">
        <v>127.0</v>
      </c>
      <c r="C128" s="122">
        <f t="shared" si="1"/>
        <v>-254.2731559</v>
      </c>
      <c r="D128" s="57" t="str">
        <f>VLOOKUP(A128,'Classement Surp'!$B$2:$B$149,1,0)</f>
        <v>#N/A</v>
      </c>
      <c r="E128" s="58" t="str">
        <f t="shared" si="2"/>
        <v>#N/A</v>
      </c>
    </row>
    <row r="129" ht="14.25" customHeight="1">
      <c r="A129" s="50"/>
      <c r="B129" s="55">
        <v>128.0</v>
      </c>
      <c r="C129" s="122">
        <f t="shared" si="1"/>
        <v>-257.4529665</v>
      </c>
      <c r="D129" s="57" t="str">
        <f>VLOOKUP(A129,'Classement Surp'!$B$2:$B$149,1,0)</f>
        <v>#N/A</v>
      </c>
      <c r="E129" s="58" t="str">
        <f t="shared" si="2"/>
        <v>#N/A</v>
      </c>
    </row>
    <row r="130" ht="14.25" customHeight="1">
      <c r="A130" s="50"/>
      <c r="B130" s="55">
        <v>129.0</v>
      </c>
      <c r="C130" s="122">
        <f t="shared" si="1"/>
        <v>-260.6233207</v>
      </c>
      <c r="D130" s="57" t="str">
        <f>VLOOKUP(A130,'Classement Surp'!$B$2:$B$149,1,0)</f>
        <v>#N/A</v>
      </c>
      <c r="E130" s="58" t="str">
        <f t="shared" si="2"/>
        <v>#N/A</v>
      </c>
    </row>
    <row r="131" ht="14.25" customHeight="1">
      <c r="A131" s="50"/>
      <c r="B131" s="55">
        <v>130.0</v>
      </c>
      <c r="C131" s="122">
        <f t="shared" si="1"/>
        <v>-263.7843411</v>
      </c>
      <c r="D131" s="57" t="str">
        <f>VLOOKUP(A131,'Classement Surp'!$B$2:$B$149,1,0)</f>
        <v>#N/A</v>
      </c>
      <c r="E131" s="58" t="str">
        <f t="shared" si="2"/>
        <v>#N/A</v>
      </c>
    </row>
    <row r="132" ht="14.25" customHeight="1">
      <c r="A132" s="50"/>
      <c r="B132" s="55">
        <v>131.0</v>
      </c>
      <c r="C132" s="122">
        <f t="shared" si="1"/>
        <v>-266.9361479</v>
      </c>
      <c r="D132" s="57" t="str">
        <f>VLOOKUP(A132,'Classement Surp'!$B$2:$B$149,1,0)</f>
        <v>#N/A</v>
      </c>
      <c r="E132" s="58" t="str">
        <f t="shared" si="2"/>
        <v>#N/A</v>
      </c>
    </row>
    <row r="133" ht="14.25" customHeight="1">
      <c r="A133" s="50"/>
      <c r="B133" s="55">
        <v>132.0</v>
      </c>
      <c r="C133" s="122">
        <f t="shared" si="1"/>
        <v>-270.0788587</v>
      </c>
      <c r="D133" s="57" t="str">
        <f>VLOOKUP(A133,'Classement Surp'!$B$2:$B$149,1,0)</f>
        <v>#N/A</v>
      </c>
      <c r="E133" s="58" t="str">
        <f t="shared" si="2"/>
        <v>#N/A</v>
      </c>
    </row>
    <row r="134" ht="14.25" customHeight="1">
      <c r="A134" s="50"/>
      <c r="B134" s="55">
        <v>133.0</v>
      </c>
      <c r="C134" s="122">
        <f t="shared" si="1"/>
        <v>-273.2125885</v>
      </c>
      <c r="D134" s="57" t="str">
        <f>VLOOKUP(A134,'Classement Surp'!$B$2:$B$149,1,0)</f>
        <v>#N/A</v>
      </c>
      <c r="E134" s="58" t="str">
        <f t="shared" si="2"/>
        <v>#N/A</v>
      </c>
    </row>
    <row r="135" ht="14.25" customHeight="1">
      <c r="A135" s="50"/>
      <c r="B135" s="55">
        <v>134.0</v>
      </c>
      <c r="C135" s="122">
        <f t="shared" si="1"/>
        <v>-276.3374499</v>
      </c>
      <c r="D135" s="57" t="str">
        <f>VLOOKUP(A135,'Classement Surp'!$B$2:$B$149,1,0)</f>
        <v>#N/A</v>
      </c>
      <c r="E135" s="58" t="str">
        <f t="shared" si="2"/>
        <v>#N/A</v>
      </c>
    </row>
    <row r="136" ht="14.25" customHeight="1">
      <c r="A136" s="50"/>
      <c r="B136" s="55">
        <v>135.0</v>
      </c>
      <c r="C136" s="122">
        <f t="shared" si="1"/>
        <v>-279.4535531</v>
      </c>
      <c r="D136" s="57" t="str">
        <f>VLOOKUP(A136,'Classement Surp'!$B$2:$B$149,1,0)</f>
        <v>#N/A</v>
      </c>
      <c r="E136" s="58" t="str">
        <f t="shared" si="2"/>
        <v>#N/A</v>
      </c>
    </row>
    <row r="137" ht="14.25" customHeight="1">
      <c r="A137" s="50"/>
      <c r="B137" s="55">
        <v>136.0</v>
      </c>
      <c r="C137" s="122">
        <f t="shared" si="1"/>
        <v>-282.5610062</v>
      </c>
      <c r="D137" s="57" t="str">
        <f>VLOOKUP(A137,'Classement Surp'!$B$2:$B$149,1,0)</f>
        <v>#N/A</v>
      </c>
      <c r="E137" s="58" t="str">
        <f t="shared" si="2"/>
        <v>#N/A</v>
      </c>
    </row>
    <row r="138" ht="14.25" customHeight="1">
      <c r="A138" s="50"/>
      <c r="B138" s="55">
        <v>137.0</v>
      </c>
      <c r="C138" s="122">
        <f t="shared" si="1"/>
        <v>-285.6599148</v>
      </c>
      <c r="D138" s="57" t="str">
        <f>VLOOKUP(A138,'Classement Surp'!$B$2:$B$149,1,0)</f>
        <v>#N/A</v>
      </c>
      <c r="E138" s="58" t="str">
        <f t="shared" si="2"/>
        <v>#N/A</v>
      </c>
    </row>
    <row r="139" ht="14.25" customHeight="1">
      <c r="A139" s="50"/>
      <c r="B139" s="55">
        <v>138.0</v>
      </c>
      <c r="C139" s="122">
        <f t="shared" si="1"/>
        <v>-288.7503825</v>
      </c>
      <c r="D139" s="57" t="str">
        <f>VLOOKUP(A139,'Classement Surp'!$B$2:$B$149,1,0)</f>
        <v>#N/A</v>
      </c>
      <c r="E139" s="58" t="str">
        <f t="shared" si="2"/>
        <v>#N/A</v>
      </c>
    </row>
    <row r="140" ht="14.25" customHeight="1">
      <c r="A140" s="50"/>
      <c r="B140" s="55">
        <v>139.0</v>
      </c>
      <c r="C140" s="122">
        <f t="shared" si="1"/>
        <v>-291.8325108</v>
      </c>
      <c r="D140" s="57" t="str">
        <f>VLOOKUP(A140,'Classement Surp'!$B$2:$B$149,1,0)</f>
        <v>#N/A</v>
      </c>
      <c r="E140" s="58" t="str">
        <f t="shared" si="2"/>
        <v>#N/A</v>
      </c>
    </row>
    <row r="141" ht="14.25" customHeight="1">
      <c r="A141" s="50"/>
      <c r="B141" s="55">
        <v>140.0</v>
      </c>
      <c r="C141" s="122">
        <f t="shared" si="1"/>
        <v>-294.9063991</v>
      </c>
      <c r="D141" s="57" t="str">
        <f>VLOOKUP(A141,'Classement Surp'!$B$2:$B$149,1,0)</f>
        <v>#N/A</v>
      </c>
      <c r="E141" s="58" t="str">
        <f t="shared" si="2"/>
        <v>#N/A</v>
      </c>
    </row>
    <row r="142" ht="14.25" customHeight="1">
      <c r="A142" s="50"/>
      <c r="B142" s="55">
        <v>141.0</v>
      </c>
      <c r="C142" s="122">
        <f t="shared" si="1"/>
        <v>-297.9721448</v>
      </c>
      <c r="D142" s="57" t="str">
        <f>VLOOKUP(A142,'Classement Surp'!$B$2:$B$149,1,0)</f>
        <v>#N/A</v>
      </c>
      <c r="E142" s="58" t="str">
        <f t="shared" si="2"/>
        <v>#N/A</v>
      </c>
    </row>
    <row r="143" ht="14.25" customHeight="1">
      <c r="A143" s="50"/>
      <c r="B143" s="55">
        <v>142.0</v>
      </c>
      <c r="C143" s="122">
        <f t="shared" si="1"/>
        <v>-301.0298435</v>
      </c>
      <c r="D143" s="57" t="str">
        <f>VLOOKUP(A143,'Classement Surp'!$B$2:$B$149,1,0)</f>
        <v>#N/A</v>
      </c>
      <c r="E143" s="58" t="str">
        <f t="shared" si="2"/>
        <v>#N/A</v>
      </c>
    </row>
    <row r="144" ht="14.25" customHeight="1">
      <c r="A144" s="50"/>
      <c r="B144" s="55">
        <v>143.0</v>
      </c>
      <c r="C144" s="122">
        <f t="shared" si="1"/>
        <v>-304.0795887</v>
      </c>
      <c r="D144" s="57" t="str">
        <f>VLOOKUP(A144,'Classement Surp'!$B$2:$B$149,1,0)</f>
        <v>#N/A</v>
      </c>
      <c r="E144" s="58" t="str">
        <f t="shared" si="2"/>
        <v>#N/A</v>
      </c>
    </row>
    <row r="145" ht="14.25" customHeight="1">
      <c r="A145" s="50"/>
      <c r="B145" s="55">
        <v>144.0</v>
      </c>
      <c r="C145" s="122">
        <f t="shared" si="1"/>
        <v>-307.1214723</v>
      </c>
      <c r="D145" s="57" t="str">
        <f>VLOOKUP(A145,'Classement Surp'!$B$2:$B$149,1,0)</f>
        <v>#N/A</v>
      </c>
      <c r="E145" s="58" t="str">
        <f t="shared" si="2"/>
        <v>#N/A</v>
      </c>
    </row>
    <row r="146" ht="14.25" customHeight="1">
      <c r="A146" s="50"/>
      <c r="B146" s="55">
        <v>145.0</v>
      </c>
      <c r="C146" s="122">
        <f t="shared" si="1"/>
        <v>-310.1555842</v>
      </c>
      <c r="D146" s="57" t="str">
        <f>VLOOKUP(A146,'Classement Surp'!$B$2:$B$149,1,0)</f>
        <v>#N/A</v>
      </c>
      <c r="E146" s="58" t="str">
        <f t="shared" si="2"/>
        <v>#N/A</v>
      </c>
    </row>
    <row r="147" ht="14.25" customHeight="1">
      <c r="A147" s="50"/>
      <c r="B147" s="55">
        <v>146.0</v>
      </c>
      <c r="C147" s="122">
        <f t="shared" si="1"/>
        <v>-313.1820128</v>
      </c>
      <c r="D147" s="57" t="str">
        <f>VLOOKUP(A147,'Classement Surp'!$B$2:$B$149,1,0)</f>
        <v>#N/A</v>
      </c>
      <c r="E147" s="58" t="str">
        <f t="shared" si="2"/>
        <v>#N/A</v>
      </c>
    </row>
    <row r="148" ht="14.25" customHeight="1">
      <c r="A148" s="50"/>
      <c r="B148" s="55">
        <v>147.0</v>
      </c>
      <c r="C148" s="122">
        <f t="shared" si="1"/>
        <v>-316.2008447</v>
      </c>
      <c r="D148" s="57" t="str">
        <f>VLOOKUP(A148,'Classement Surp'!$B$2:$B$149,1,0)</f>
        <v>#N/A</v>
      </c>
      <c r="E148" s="58" t="str">
        <f t="shared" si="2"/>
        <v>#N/A</v>
      </c>
    </row>
    <row r="149" ht="14.25" customHeight="1">
      <c r="A149" s="50"/>
      <c r="B149" s="55">
        <v>148.0</v>
      </c>
      <c r="C149" s="122">
        <f t="shared" si="1"/>
        <v>-319.2121648</v>
      </c>
      <c r="D149" s="57" t="str">
        <f>VLOOKUP(A149,'Classement Surp'!$B$2:$B$149,1,0)</f>
        <v>#N/A</v>
      </c>
      <c r="E149" s="58" t="str">
        <f t="shared" si="2"/>
        <v>#N/A</v>
      </c>
    </row>
    <row r="150" ht="14.25" customHeight="1">
      <c r="A150" s="50"/>
      <c r="B150" s="55">
        <v>149.0</v>
      </c>
      <c r="C150" s="122">
        <f t="shared" si="1"/>
        <v>-322.2160564</v>
      </c>
      <c r="D150" s="57" t="str">
        <f>VLOOKUP(A150,'Classement Surp'!$B$2:$B$149,1,0)</f>
        <v>#N/A</v>
      </c>
      <c r="E150" s="58" t="str">
        <f t="shared" si="2"/>
        <v>#N/A</v>
      </c>
    </row>
    <row r="151" ht="14.25" customHeight="1">
      <c r="A151" s="50"/>
      <c r="B151" s="55">
        <v>150.0</v>
      </c>
      <c r="C151" s="122">
        <f t="shared" si="1"/>
        <v>-325.2126014</v>
      </c>
      <c r="D151" s="57" t="str">
        <f>VLOOKUP(A151,'Classement Surp'!$B$2:$B$149,1,0)</f>
        <v>#N/A</v>
      </c>
      <c r="E151" s="58" t="str">
        <f t="shared" si="2"/>
        <v>#N/A</v>
      </c>
    </row>
    <row r="152" ht="14.25" customHeight="1">
      <c r="A152" s="50"/>
      <c r="B152" s="55">
        <v>151.0</v>
      </c>
      <c r="C152" s="122">
        <f t="shared" si="1"/>
        <v>-328.2018801</v>
      </c>
      <c r="D152" s="57" t="str">
        <f>VLOOKUP(A152,'Classement Surp'!$B$2:$B$149,1,0)</f>
        <v>#N/A</v>
      </c>
      <c r="E152" s="58" t="str">
        <f t="shared" si="2"/>
        <v>#N/A</v>
      </c>
    </row>
    <row r="153" ht="14.25" customHeight="1">
      <c r="A153" s="50"/>
      <c r="B153" s="55">
        <v>152.0</v>
      </c>
      <c r="C153" s="122">
        <f t="shared" si="1"/>
        <v>-331.1839712</v>
      </c>
      <c r="D153" s="57" t="str">
        <f>VLOOKUP(A153,'Classement Surp'!$B$2:$B$149,1,0)</f>
        <v>#N/A</v>
      </c>
      <c r="E153" s="58" t="str">
        <f t="shared" si="2"/>
        <v>#N/A</v>
      </c>
    </row>
    <row r="154" ht="14.25" customHeight="1">
      <c r="A154" s="50"/>
      <c r="B154" s="55">
        <v>153.0</v>
      </c>
      <c r="C154" s="122">
        <f t="shared" si="1"/>
        <v>-334.1589521</v>
      </c>
      <c r="D154" s="57" t="str">
        <f>VLOOKUP(A154,'Classement Surp'!$B$2:$B$149,1,0)</f>
        <v>#N/A</v>
      </c>
      <c r="E154" s="58" t="str">
        <f t="shared" si="2"/>
        <v>#N/A</v>
      </c>
    </row>
    <row r="155" ht="14.25" customHeight="1">
      <c r="A155" s="50"/>
      <c r="B155" s="55">
        <v>154.0</v>
      </c>
      <c r="C155" s="122">
        <f t="shared" si="1"/>
        <v>-337.1268989</v>
      </c>
      <c r="D155" s="57" t="str">
        <f>VLOOKUP(A155,'Classement Surp'!$B$2:$B$149,1,0)</f>
        <v>#N/A</v>
      </c>
      <c r="E155" s="58" t="str">
        <f t="shared" si="2"/>
        <v>#N/A</v>
      </c>
    </row>
    <row r="156" ht="14.25" customHeight="1">
      <c r="A156" s="50"/>
      <c r="B156" s="55">
        <v>155.0</v>
      </c>
      <c r="C156" s="122">
        <f t="shared" si="1"/>
        <v>-340.087886</v>
      </c>
      <c r="D156" s="57" t="str">
        <f>VLOOKUP(A156,'Classement Surp'!$B$2:$B$149,1,0)</f>
        <v>#N/A</v>
      </c>
      <c r="E156" s="58" t="str">
        <f t="shared" si="2"/>
        <v>#N/A</v>
      </c>
    </row>
    <row r="157" ht="14.25" customHeight="1">
      <c r="A157" s="50"/>
      <c r="B157" s="55">
        <v>156.0</v>
      </c>
      <c r="C157" s="122">
        <f t="shared" si="1"/>
        <v>-343.0419867</v>
      </c>
      <c r="D157" s="57" t="str">
        <f>VLOOKUP(A157,'Classement Surp'!$B$2:$B$149,1,0)</f>
        <v>#N/A</v>
      </c>
      <c r="E157" s="58" t="str">
        <f t="shared" si="2"/>
        <v>#N/A</v>
      </c>
    </row>
    <row r="158" ht="14.25" customHeight="1">
      <c r="A158" s="50"/>
      <c r="B158" s="55">
        <v>157.0</v>
      </c>
      <c r="C158" s="122">
        <f t="shared" si="1"/>
        <v>-345.9892731</v>
      </c>
      <c r="D158" s="57" t="str">
        <f>VLOOKUP(A158,'Classement Surp'!$B$2:$B$149,1,0)</f>
        <v>#N/A</v>
      </c>
      <c r="E158" s="58" t="str">
        <f t="shared" si="2"/>
        <v>#N/A</v>
      </c>
    </row>
    <row r="159" ht="14.25" customHeight="1">
      <c r="A159" s="50"/>
      <c r="B159" s="55">
        <v>158.0</v>
      </c>
      <c r="C159" s="122">
        <f t="shared" si="1"/>
        <v>-348.9298157</v>
      </c>
      <c r="D159" s="57" t="str">
        <f>VLOOKUP(A159,'Classement Surp'!$B$2:$B$149,1,0)</f>
        <v>#N/A</v>
      </c>
      <c r="E159" s="58" t="str">
        <f t="shared" si="2"/>
        <v>#N/A</v>
      </c>
    </row>
    <row r="160" ht="14.25" customHeight="1">
      <c r="A160" s="50"/>
      <c r="B160" s="55">
        <v>159.0</v>
      </c>
      <c r="C160" s="122">
        <f t="shared" si="1"/>
        <v>-351.8636841</v>
      </c>
      <c r="D160" s="57" t="str">
        <f>VLOOKUP(A160,'Classement Surp'!$B$2:$B$149,1,0)</f>
        <v>#N/A</v>
      </c>
      <c r="E160" s="58" t="str">
        <f t="shared" si="2"/>
        <v>#N/A</v>
      </c>
    </row>
    <row r="161" ht="14.25" customHeight="1">
      <c r="A161" s="123"/>
      <c r="B161" s="66">
        <v>160.0</v>
      </c>
      <c r="C161" s="124">
        <f t="shared" si="1"/>
        <v>-354.7909464</v>
      </c>
      <c r="D161" s="57" t="str">
        <f>VLOOKUP(A161,'Classement Surp'!$B$2:$B$149,1,0)</f>
        <v>#N/A</v>
      </c>
      <c r="E161" s="58" t="str">
        <f t="shared" si="2"/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drawing r:id="rId1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51</v>
      </c>
    </row>
    <row r="2" ht="14.25" customHeight="1">
      <c r="A2" s="50" t="str">
        <f>IFERROR(__xludf.DUMMYFUNCTION(" IMPORTRANGE(""https://docs.google.com/spreadsheets/d/1hLVuEmOe2Ssa9YqAMPNkavV5LYcpJkrvTHZme9EOJwc/edit#gid=1223787465"",""extrac-Surprise-1!A2:A161"")"),"patrick86370")</f>
        <v>patrick86370</v>
      </c>
      <c r="B2" s="55">
        <v>1.0</v>
      </c>
      <c r="C2" s="122">
        <f t="shared" ref="C2:C161" si="1">260*(1-(B2/($H$1+1)))*POWER((SQRT(($H$1+1)/B2)),1/2)</f>
        <v>684.7641516</v>
      </c>
      <c r="D2" s="57" t="str">
        <f>VLOOKUP(A2,'Classement Surp'!$B$2:$B$149,1,0)</f>
        <v>patrick86370</v>
      </c>
      <c r="E2" s="58" t="str">
        <f t="shared" ref="E2:E161" si="2">IF(D2=A2,"","erreur")</f>
        <v/>
      </c>
    </row>
    <row r="3" ht="14.25" customHeight="1">
      <c r="A3" s="50" t="str">
        <f>IFERROR(__xludf.DUMMYFUNCTION("""COMPUTED_VALUE"""),"Mako Lemore")</f>
        <v>Mako Lemore</v>
      </c>
      <c r="B3" s="55">
        <v>2.0</v>
      </c>
      <c r="C3" s="122">
        <f t="shared" si="1"/>
        <v>564.5252161</v>
      </c>
      <c r="D3" s="57" t="str">
        <f>VLOOKUP(A3,'Classement Surp'!$B$2:$B$149,1,0)</f>
        <v>Mako Lemore</v>
      </c>
      <c r="E3" s="58" t="str">
        <f t="shared" si="2"/>
        <v/>
      </c>
    </row>
    <row r="4" ht="14.25" customHeight="1">
      <c r="A4" s="50" t="str">
        <f>IFERROR(__xludf.DUMMYFUNCTION("""COMPUTED_VALUE"""),"Legabodu86")</f>
        <v>Legabodu86</v>
      </c>
      <c r="B4" s="55">
        <v>3.0</v>
      </c>
      <c r="C4" s="122">
        <f t="shared" si="1"/>
        <v>499.903994</v>
      </c>
      <c r="D4" s="57" t="str">
        <f>VLOOKUP(A4,'Classement Surp'!$B$2:$B$149,1,0)</f>
        <v>Legabodu86</v>
      </c>
      <c r="E4" s="58" t="str">
        <f t="shared" si="2"/>
        <v/>
      </c>
    </row>
    <row r="5" ht="14.25" customHeight="1">
      <c r="A5" s="50" t="str">
        <f>IFERROR(__xludf.DUMMYFUNCTION("""COMPUTED_VALUE"""),"immond")</f>
        <v>immond</v>
      </c>
      <c r="B5" s="55">
        <v>4.0</v>
      </c>
      <c r="C5" s="122">
        <f t="shared" si="1"/>
        <v>455.7189413</v>
      </c>
      <c r="D5" s="57" t="str">
        <f>VLOOKUP(A5,'Classement Surp'!$B$2:$B$149,1,0)</f>
        <v>immond</v>
      </c>
      <c r="E5" s="58" t="str">
        <f t="shared" si="2"/>
        <v/>
      </c>
    </row>
    <row r="6" ht="14.25" customHeight="1">
      <c r="A6" s="50" t="str">
        <f>IFERROR(__xludf.DUMMYFUNCTION("""COMPUTED_VALUE"""),"cassius-86")</f>
        <v>cassius-86</v>
      </c>
      <c r="B6" s="55">
        <v>5.0</v>
      </c>
      <c r="C6" s="122">
        <f t="shared" si="1"/>
        <v>422.0133572</v>
      </c>
      <c r="D6" s="57" t="str">
        <f>VLOOKUP(A6,'Classement Surp'!$B$2:$B$149,1,0)</f>
        <v>cassius-86</v>
      </c>
      <c r="E6" s="58" t="str">
        <f t="shared" si="2"/>
        <v/>
      </c>
    </row>
    <row r="7" ht="14.25" customHeight="1">
      <c r="A7" s="50" t="str">
        <f>IFERROR(__xludf.DUMMYFUNCTION("""COMPUTED_VALUE"""),"Cataleya86")</f>
        <v>Cataleya86</v>
      </c>
      <c r="B7" s="55">
        <v>6.0</v>
      </c>
      <c r="C7" s="122">
        <f t="shared" si="1"/>
        <v>394.6306923</v>
      </c>
      <c r="D7" s="57" t="str">
        <f>VLOOKUP(A7,'Classement Surp'!$B$2:$B$149,1,0)</f>
        <v>Cataleya86</v>
      </c>
      <c r="E7" s="58" t="str">
        <f t="shared" si="2"/>
        <v/>
      </c>
    </row>
    <row r="8" ht="14.25" customHeight="1">
      <c r="A8" s="50" t="str">
        <f>IFERROR(__xludf.DUMMYFUNCTION("""COMPUTED_VALUE"""),"ludolab")</f>
        <v>ludolab</v>
      </c>
      <c r="B8" s="55">
        <v>7.0</v>
      </c>
      <c r="C8" s="122">
        <f t="shared" si="1"/>
        <v>371.4572541</v>
      </c>
      <c r="D8" s="57" t="str">
        <f>VLOOKUP(A8,'Classement Surp'!$B$2:$B$149,1,0)</f>
        <v>ludolab</v>
      </c>
      <c r="E8" s="58" t="str">
        <f t="shared" si="2"/>
        <v/>
      </c>
    </row>
    <row r="9" ht="14.25" customHeight="1">
      <c r="A9" s="50" t="str">
        <f>IFERROR(__xludf.DUMMYFUNCTION("""COMPUTED_VALUE"""),"Loulou79")</f>
        <v>Loulou79</v>
      </c>
      <c r="B9" s="55">
        <v>8.0</v>
      </c>
      <c r="C9" s="122">
        <f t="shared" si="1"/>
        <v>351.2780554</v>
      </c>
      <c r="D9" s="57" t="str">
        <f>VLOOKUP(A9,'Classement Surp'!$B$2:$B$149,1,0)</f>
        <v>Loulou79</v>
      </c>
      <c r="E9" s="58" t="str">
        <f t="shared" si="2"/>
        <v/>
      </c>
    </row>
    <row r="10" ht="14.25" customHeight="1">
      <c r="A10" s="50" t="str">
        <f>IFERROR(__xludf.DUMMYFUNCTION("""COMPUTED_VALUE"""),"COMBERS")</f>
        <v>COMBERS</v>
      </c>
      <c r="B10" s="55">
        <v>9.0</v>
      </c>
      <c r="C10" s="122">
        <f t="shared" si="1"/>
        <v>333.3332744</v>
      </c>
      <c r="D10" s="57" t="str">
        <f>VLOOKUP(A10,'Classement Surp'!$B$2:$B$149,1,0)</f>
        <v>COMBERS</v>
      </c>
      <c r="E10" s="58" t="str">
        <f t="shared" si="2"/>
        <v/>
      </c>
    </row>
    <row r="11" ht="14.25" customHeight="1">
      <c r="A11" s="50" t="str">
        <f>IFERROR(__xludf.DUMMYFUNCTION("""COMPUTED_VALUE"""),"LEGOLEGOTE")</f>
        <v>LEGOLEGOTE</v>
      </c>
      <c r="B11" s="55">
        <v>10.0</v>
      </c>
      <c r="C11" s="122">
        <f t="shared" si="1"/>
        <v>317.1174427</v>
      </c>
      <c r="D11" s="57" t="str">
        <f>VLOOKUP(A11,'Classement Surp'!$B$2:$B$149,1,0)</f>
        <v>LEGOLEGOTE</v>
      </c>
      <c r="E11" s="58" t="str">
        <f t="shared" si="2"/>
        <v/>
      </c>
    </row>
    <row r="12" ht="14.25" customHeight="1">
      <c r="A12" s="50" t="str">
        <f>IFERROR(__xludf.DUMMYFUNCTION("""COMPUTED_VALUE"""),"Balzen86")</f>
        <v>Balzen86</v>
      </c>
      <c r="B12" s="55">
        <v>11.0</v>
      </c>
      <c r="C12" s="122">
        <f t="shared" si="1"/>
        <v>302.27799</v>
      </c>
      <c r="D12" s="57" t="str">
        <f>VLOOKUP(A12,'Classement Surp'!$B$2:$B$149,1,0)</f>
        <v>Balzen86</v>
      </c>
      <c r="E12" s="58" t="str">
        <f t="shared" si="2"/>
        <v/>
      </c>
      <c r="J12" s="68"/>
    </row>
    <row r="13" ht="14.25" customHeight="1">
      <c r="A13" s="50" t="str">
        <f>IFERROR(__xludf.DUMMYFUNCTION("""COMPUTED_VALUE"""),"Phil1308")</f>
        <v>Phil1308</v>
      </c>
      <c r="B13" s="55">
        <v>12.0</v>
      </c>
      <c r="C13" s="122">
        <f t="shared" si="1"/>
        <v>288.5595952</v>
      </c>
      <c r="D13" s="57" t="str">
        <f>VLOOKUP(A13,'Classement Surp'!$B$2:$B$149,1,0)</f>
        <v>Phil1308</v>
      </c>
      <c r="E13" s="58" t="str">
        <f t="shared" si="2"/>
        <v/>
      </c>
      <c r="J13" s="68"/>
    </row>
    <row r="14" ht="14.25" customHeight="1">
      <c r="A14" s="50" t="str">
        <f>IFERROR(__xludf.DUMMYFUNCTION("""COMPUTED_VALUE"""),"Vaillant 86")</f>
        <v>Vaillant 86</v>
      </c>
      <c r="B14" s="55">
        <v>13.0</v>
      </c>
      <c r="C14" s="122">
        <f t="shared" si="1"/>
        <v>275.7716447</v>
      </c>
      <c r="D14" s="57" t="str">
        <f>VLOOKUP(A14,'Classement Surp'!$B$2:$B$149,1,0)</f>
        <v>vaillant 86</v>
      </c>
      <c r="E14" s="58" t="str">
        <f t="shared" si="2"/>
        <v/>
      </c>
      <c r="J14" s="68"/>
    </row>
    <row r="15" ht="14.25" customHeight="1">
      <c r="A15" s="50" t="str">
        <f>IFERROR(__xludf.DUMMYFUNCTION("""COMPUTED_VALUE"""),"ariba")</f>
        <v>ariba</v>
      </c>
      <c r="B15" s="55">
        <v>14.0</v>
      </c>
      <c r="C15" s="122">
        <f t="shared" si="1"/>
        <v>263.7681953</v>
      </c>
      <c r="D15" s="57" t="str">
        <f>VLOOKUP(A15,'Classement Surp'!$B$2:$B$149,1,0)</f>
        <v>ariba</v>
      </c>
      <c r="E15" s="58" t="str">
        <f t="shared" si="2"/>
        <v/>
      </c>
    </row>
    <row r="16" ht="14.25" customHeight="1">
      <c r="A16" s="50" t="str">
        <f>IFERROR(__xludf.DUMMYFUNCTION("""COMPUTED_VALUE"""),"Steprou86")</f>
        <v>Steprou86</v>
      </c>
      <c r="B16" s="55">
        <v>15.0</v>
      </c>
      <c r="C16" s="122">
        <f t="shared" si="1"/>
        <v>252.4351047</v>
      </c>
      <c r="D16" s="57" t="str">
        <f>VLOOKUP(A16,'Classement Surp'!$B$2:$B$149,1,0)</f>
        <v>Steprou86</v>
      </c>
      <c r="E16" s="58" t="str">
        <f t="shared" si="2"/>
        <v/>
      </c>
    </row>
    <row r="17" ht="14.25" customHeight="1">
      <c r="A17" s="50" t="str">
        <f>IFERROR(__xludf.DUMMYFUNCTION("""COMPUTED_VALUE"""),"kiki86 x")</f>
        <v>kiki86 x</v>
      </c>
      <c r="B17" s="55">
        <v>16.0</v>
      </c>
      <c r="C17" s="122">
        <f t="shared" si="1"/>
        <v>241.6814653</v>
      </c>
      <c r="D17" s="57" t="str">
        <f>VLOOKUP(A17,'Classement Surp'!$B$2:$B$149,1,0)</f>
        <v>kiki86 x</v>
      </c>
      <c r="E17" s="58" t="str">
        <f t="shared" si="2"/>
        <v/>
      </c>
    </row>
    <row r="18" ht="14.25" customHeight="1">
      <c r="A18" s="50" t="str">
        <f>IFERROR(__xludf.DUMMYFUNCTION("""COMPUTED_VALUE"""),"Mikalack")</f>
        <v>Mikalack</v>
      </c>
      <c r="B18" s="55">
        <v>17.0</v>
      </c>
      <c r="C18" s="122">
        <f t="shared" si="1"/>
        <v>231.4337297</v>
      </c>
      <c r="D18" s="57" t="str">
        <f>VLOOKUP(A18,'Classement Surp'!$B$2:$B$149,1,0)</f>
        <v>Mikalack</v>
      </c>
      <c r="E18" s="58" t="str">
        <f t="shared" si="2"/>
        <v/>
      </c>
    </row>
    <row r="19" ht="14.25" customHeight="1">
      <c r="A19" s="50" t="str">
        <f>IFERROR(__xludf.DUMMYFUNCTION("""COMPUTED_VALUE"""),"Redblood92")</f>
        <v>Redblood92</v>
      </c>
      <c r="B19" s="55">
        <v>18.0</v>
      </c>
      <c r="C19" s="122">
        <f t="shared" si="1"/>
        <v>221.6315741</v>
      </c>
      <c r="D19" s="57" t="str">
        <f>VLOOKUP(A19,'Classement Surp'!$B$2:$B$149,1,0)</f>
        <v>Redblood92</v>
      </c>
      <c r="E19" s="58" t="str">
        <f t="shared" si="2"/>
        <v/>
      </c>
    </row>
    <row r="20" ht="14.25" customHeight="1">
      <c r="A20" s="50" t="str">
        <f>IFERROR(__xludf.DUMMYFUNCTION("""COMPUTED_VALUE"""),"FridAKahlo")</f>
        <v>FridAKahlo</v>
      </c>
      <c r="B20" s="55">
        <v>19.0</v>
      </c>
      <c r="C20" s="122">
        <f t="shared" si="1"/>
        <v>212.2249207</v>
      </c>
      <c r="D20" s="57" t="str">
        <f>VLOOKUP(A20,'Classement Surp'!$B$2:$B$149,1,0)</f>
        <v>FridAKahlo</v>
      </c>
      <c r="E20" s="58" t="str">
        <f t="shared" si="2"/>
        <v/>
      </c>
    </row>
    <row r="21" ht="14.25" customHeight="1">
      <c r="A21" s="50" t="str">
        <f>IFERROR(__xludf.DUMMYFUNCTION("""COMPUTED_VALUE"""),"_VisMaVie_")</f>
        <v>_VisMaVie_</v>
      </c>
      <c r="B21" s="55">
        <v>20.0</v>
      </c>
      <c r="C21" s="122">
        <f t="shared" si="1"/>
        <v>203.1717492</v>
      </c>
      <c r="D21" s="57" t="str">
        <f>VLOOKUP(A21,'Classement Surp'!$B$2:$B$149,1,0)</f>
        <v>_VisMaVie_</v>
      </c>
      <c r="E21" s="58" t="str">
        <f t="shared" si="2"/>
        <v/>
      </c>
    </row>
    <row r="22" ht="14.25" customHeight="1">
      <c r="A22" s="50" t="str">
        <f>IFERROR(__xludf.DUMMYFUNCTION("""COMPUTED_VALUE"""),"Dug")</f>
        <v>Dug</v>
      </c>
      <c r="B22" s="55">
        <v>21.0</v>
      </c>
      <c r="C22" s="122">
        <f t="shared" si="1"/>
        <v>194.4364622</v>
      </c>
      <c r="D22" s="57" t="str">
        <f>VLOOKUP(A22,'Classement Surp'!$B$2:$B$149,1,0)</f>
        <v>Dug</v>
      </c>
      <c r="E22" s="58" t="str">
        <f t="shared" si="2"/>
        <v/>
      </c>
    </row>
    <row r="23" ht="14.25" customHeight="1">
      <c r="A23" s="50" t="str">
        <f>IFERROR(__xludf.DUMMYFUNCTION("""COMPUTED_VALUE"""),"rastamokett")</f>
        <v>rastamokett</v>
      </c>
      <c r="B23" s="55">
        <v>22.0</v>
      </c>
      <c r="C23" s="122">
        <f t="shared" si="1"/>
        <v>185.9886426</v>
      </c>
      <c r="D23" s="57" t="str">
        <f>VLOOKUP(A23,'Classement Surp'!$B$2:$B$149,1,0)</f>
        <v>rastamokett</v>
      </c>
      <c r="E23" s="58" t="str">
        <f t="shared" si="2"/>
        <v/>
      </c>
    </row>
    <row r="24" ht="14.25" customHeight="1">
      <c r="A24" s="50" t="str">
        <f>IFERROR(__xludf.DUMMYFUNCTION("""COMPUTED_VALUE"""),"SIr_Tango")</f>
        <v>SIr_Tango</v>
      </c>
      <c r="B24" s="55">
        <v>23.0</v>
      </c>
      <c r="C24" s="122">
        <f t="shared" si="1"/>
        <v>177.8020972</v>
      </c>
      <c r="D24" s="57" t="str">
        <f>VLOOKUP(A24,'Classement Surp'!$B$2:$B$149,1,0)</f>
        <v>SIr_Tango</v>
      </c>
      <c r="E24" s="58" t="str">
        <f t="shared" si="2"/>
        <v/>
      </c>
    </row>
    <row r="25" ht="14.25" customHeight="1">
      <c r="A25" s="50" t="str">
        <f>IFERROR(__xludf.DUMMYFUNCTION("""COMPUTED_VALUE"""),"christ86000")</f>
        <v>christ86000</v>
      </c>
      <c r="B25" s="55">
        <v>24.0</v>
      </c>
      <c r="C25" s="122">
        <f t="shared" si="1"/>
        <v>169.8541104</v>
      </c>
      <c r="D25" s="57" t="str">
        <f>VLOOKUP(A25,'Classement Surp'!$B$2:$B$149,1,0)</f>
        <v>christ86000</v>
      </c>
      <c r="E25" s="58" t="str">
        <f t="shared" si="2"/>
        <v/>
      </c>
    </row>
    <row r="26" ht="14.25" customHeight="1">
      <c r="A26" s="50" t="str">
        <f>IFERROR(__xludf.DUMMYFUNCTION("""COMPUTED_VALUE"""),"Sozen")</f>
        <v>Sozen</v>
      </c>
      <c r="B26" s="55">
        <v>25.0</v>
      </c>
      <c r="C26" s="122">
        <f t="shared" si="1"/>
        <v>162.1248556</v>
      </c>
      <c r="D26" s="57" t="str">
        <f>VLOOKUP(A26,'Classement Surp'!$B$2:$B$149,1,0)</f>
        <v>sozen</v>
      </c>
      <c r="E26" s="58" t="str">
        <f t="shared" si="2"/>
        <v/>
      </c>
    </row>
    <row r="27" ht="14.25" customHeight="1">
      <c r="A27" s="50" t="str">
        <f>IFERROR(__xludf.DUMMYFUNCTION("""COMPUTED_VALUE"""),"-Feline")</f>
        <v>-Feline</v>
      </c>
      <c r="B27" s="55">
        <v>26.0</v>
      </c>
      <c r="C27" s="122">
        <f t="shared" si="1"/>
        <v>154.596925</v>
      </c>
      <c r="D27" s="57" t="str">
        <f>VLOOKUP(A27,'Classement Surp'!$B$2:$B$149,1,0)</f>
        <v>-Feline</v>
      </c>
      <c r="E27" s="58" t="str">
        <f t="shared" si="2"/>
        <v/>
      </c>
    </row>
    <row r="28" ht="14.25" customHeight="1">
      <c r="A28" s="50" t="str">
        <f>IFERROR(__xludf.DUMMYFUNCTION("""COMPUTED_VALUE"""),"Mailie86")</f>
        <v>Mailie86</v>
      </c>
      <c r="B28" s="55">
        <v>27.0</v>
      </c>
      <c r="C28" s="122">
        <f t="shared" si="1"/>
        <v>147.2549518</v>
      </c>
      <c r="D28" s="57" t="str">
        <f>VLOOKUP(A28,'Classement Surp'!$B$2:$B$149,1,0)</f>
        <v>Mailie86</v>
      </c>
      <c r="E28" s="58" t="str">
        <f t="shared" si="2"/>
        <v/>
      </c>
    </row>
    <row r="29" ht="14.25" customHeight="1">
      <c r="A29" s="50" t="str">
        <f>IFERROR(__xludf.DUMMYFUNCTION("""COMPUTED_VALUE"""),"Rukia_ichigo")</f>
        <v>Rukia_ichigo</v>
      </c>
      <c r="B29" s="55">
        <v>28.0</v>
      </c>
      <c r="C29" s="122">
        <f t="shared" si="1"/>
        <v>140.0853031</v>
      </c>
      <c r="D29" s="57" t="str">
        <f>VLOOKUP(A29,'Classement Surp'!$B$2:$B$149,1,0)</f>
        <v>Rukia_ichigo</v>
      </c>
      <c r="E29" s="58" t="str">
        <f t="shared" si="2"/>
        <v/>
      </c>
    </row>
    <row r="30" ht="14.25" customHeight="1">
      <c r="A30" s="50" t="str">
        <f>IFERROR(__xludf.DUMMYFUNCTION("""COMPUTED_VALUE"""),"_Sale-Bet_")</f>
        <v>_Sale-Bet_</v>
      </c>
      <c r="B30" s="55">
        <v>29.0</v>
      </c>
      <c r="C30" s="122">
        <f t="shared" si="1"/>
        <v>133.0758279</v>
      </c>
      <c r="D30" s="57" t="str">
        <f>VLOOKUP(A30,'Classement Surp'!$B$2:$B$149,1,0)</f>
        <v>_Sale-Bet_</v>
      </c>
      <c r="E30" s="58" t="str">
        <f t="shared" si="2"/>
        <v/>
      </c>
    </row>
    <row r="31" ht="14.25" customHeight="1">
      <c r="A31" s="50" t="str">
        <f>IFERROR(__xludf.DUMMYFUNCTION("""COMPUTED_VALUE"""),"chAAtAlere")</f>
        <v>chAAtAlere</v>
      </c>
      <c r="B31" s="55">
        <v>30.0</v>
      </c>
      <c r="C31" s="122">
        <f t="shared" si="1"/>
        <v>126.2156498</v>
      </c>
      <c r="D31" s="57" t="str">
        <f>VLOOKUP(A31,'Classement Surp'!$B$2:$B$149,1,0)</f>
        <v>chAAtAlere</v>
      </c>
      <c r="E31" s="58" t="str">
        <f t="shared" si="2"/>
        <v/>
      </c>
    </row>
    <row r="32" ht="14.25" customHeight="1">
      <c r="A32" s="50" t="str">
        <f>IFERROR(__xludf.DUMMYFUNCTION("""COMPUTED_VALUE"""),"Dirty Bazaar")</f>
        <v>Dirty Bazaar</v>
      </c>
      <c r="B32" s="55">
        <v>31.0</v>
      </c>
      <c r="C32" s="122">
        <f t="shared" si="1"/>
        <v>119.4949939</v>
      </c>
      <c r="D32" s="57" t="str">
        <f>VLOOKUP(A32,'Classement Surp'!$B$2:$B$149,1,0)</f>
        <v>Dirty Bazaar</v>
      </c>
      <c r="E32" s="58" t="str">
        <f t="shared" si="2"/>
        <v/>
      </c>
    </row>
    <row r="33" ht="14.25" customHeight="1">
      <c r="A33" s="50" t="str">
        <f>IFERROR(__xludf.DUMMYFUNCTION("""COMPUTED_VALUE"""),"sonic86")</f>
        <v>sonic86</v>
      </c>
      <c r="B33" s="55">
        <v>32.0</v>
      </c>
      <c r="C33" s="122">
        <f t="shared" si="1"/>
        <v>112.9050432</v>
      </c>
      <c r="D33" s="57" t="str">
        <f>VLOOKUP(A33,'Classement Surp'!$B$2:$B$149,1,0)</f>
        <v>sonic86</v>
      </c>
      <c r="E33" s="58" t="str">
        <f t="shared" si="2"/>
        <v/>
      </c>
    </row>
    <row r="34" ht="14.25" customHeight="1">
      <c r="A34" s="50" t="str">
        <f>IFERROR(__xludf.DUMMYFUNCTION("""COMPUTED_VALUE"""),"MaLLcoLLm..")</f>
        <v>MaLLcoLLm..</v>
      </c>
      <c r="B34" s="55">
        <v>33.0</v>
      </c>
      <c r="C34" s="122">
        <f t="shared" si="1"/>
        <v>106.4378164</v>
      </c>
      <c r="D34" s="57" t="str">
        <f>VLOOKUP(A34,'Classement Surp'!$B$2:$B$149,1,0)</f>
        <v>MaLLcoLLm..</v>
      </c>
      <c r="E34" s="58" t="str">
        <f t="shared" si="2"/>
        <v/>
      </c>
    </row>
    <row r="35" ht="14.25" customHeight="1">
      <c r="A35" s="50" t="str">
        <f>IFERROR(__xludf.DUMMYFUNCTION("""COMPUTED_VALUE"""),"Kevfurious")</f>
        <v>Kevfurious</v>
      </c>
      <c r="B35" s="55">
        <v>34.0</v>
      </c>
      <c r="C35" s="122">
        <f t="shared" si="1"/>
        <v>100.0860653</v>
      </c>
      <c r="D35" s="57" t="str">
        <f>VLOOKUP(A35,'Classement Surp'!$B$2:$B$149,1,0)</f>
        <v>Kevfurious</v>
      </c>
      <c r="E35" s="58" t="str">
        <f t="shared" si="2"/>
        <v/>
      </c>
    </row>
    <row r="36" ht="14.25" customHeight="1">
      <c r="A36" s="50" t="str">
        <f>IFERROR(__xludf.DUMMYFUNCTION("""COMPUTED_VALUE"""),"Pachavi")</f>
        <v>Pachavi</v>
      </c>
      <c r="B36" s="55">
        <v>35.0</v>
      </c>
      <c r="C36" s="122">
        <f t="shared" si="1"/>
        <v>93.84318746</v>
      </c>
      <c r="D36" s="57" t="str">
        <f>VLOOKUP(A36,'Classement Surp'!$B$2:$B$149,1,0)</f>
        <v>Pachavi</v>
      </c>
      <c r="E36" s="58" t="str">
        <f t="shared" si="2"/>
        <v/>
      </c>
    </row>
    <row r="37" ht="14.25" customHeight="1">
      <c r="A37" s="50" t="str">
        <f>IFERROR(__xludf.DUMMYFUNCTION("""COMPUTED_VALUE"""),"POMB1664")</f>
        <v>POMB1664</v>
      </c>
      <c r="B37" s="55">
        <v>36.0</v>
      </c>
      <c r="C37" s="122">
        <f t="shared" si="1"/>
        <v>87.70315115</v>
      </c>
      <c r="D37" s="57" t="str">
        <f>VLOOKUP(A37,'Classement Surp'!$B$2:$B$149,1,0)</f>
        <v>POMB1664</v>
      </c>
      <c r="E37" s="58" t="str">
        <f t="shared" si="2"/>
        <v/>
      </c>
    </row>
    <row r="38" ht="14.25" customHeight="1">
      <c r="A38" s="50" t="str">
        <f>IFERROR(__xludf.DUMMYFUNCTION("""COMPUTED_VALUE"""),"BBH 75")</f>
        <v>BBH 75</v>
      </c>
      <c r="B38" s="55">
        <v>37.0</v>
      </c>
      <c r="C38" s="122">
        <f t="shared" si="1"/>
        <v>81.66043109</v>
      </c>
      <c r="D38" s="57" t="str">
        <f>VLOOKUP(A38,'Classement Surp'!$B$2:$B$149,1,0)</f>
        <v>BBH 75</v>
      </c>
      <c r="E38" s="58" t="str">
        <f t="shared" si="2"/>
        <v/>
      </c>
    </row>
    <row r="39" ht="14.25" customHeight="1">
      <c r="A39" s="50" t="str">
        <f>IFERROR(__xludf.DUMMYFUNCTION("""COMPUTED_VALUE"""),"UniThe")</f>
        <v>UniThe</v>
      </c>
      <c r="B39" s="55">
        <v>38.0</v>
      </c>
      <c r="C39" s="122">
        <f t="shared" si="1"/>
        <v>75.70995303</v>
      </c>
      <c r="D39" s="57" t="str">
        <f>VLOOKUP(A39,'Classement Surp'!$B$2:$B$149,1,0)</f>
        <v>UniThe</v>
      </c>
      <c r="E39" s="58" t="str">
        <f t="shared" si="2"/>
        <v/>
      </c>
    </row>
    <row r="40" ht="14.25" customHeight="1">
      <c r="A40" s="50" t="str">
        <f>IFERROR(__xludf.DUMMYFUNCTION("""COMPUTED_VALUE"""),"chatouill86")</f>
        <v>chatouill86</v>
      </c>
      <c r="B40" s="55">
        <v>39.0</v>
      </c>
      <c r="C40" s="122">
        <f t="shared" si="1"/>
        <v>69.84704557</v>
      </c>
      <c r="D40" s="57" t="str">
        <f>VLOOKUP(A40,'Classement Surp'!$B$2:$B$149,1,0)</f>
        <v>chatouill86</v>
      </c>
      <c r="E40" s="58" t="str">
        <f t="shared" si="2"/>
        <v/>
      </c>
    </row>
    <row r="41" ht="14.25" customHeight="1">
      <c r="A41" s="50" t="str">
        <f>IFERROR(__xludf.DUMMYFUNCTION("""COMPUTED_VALUE"""),"Patgaret")</f>
        <v>Patgaret</v>
      </c>
      <c r="B41" s="55">
        <v>40.0</v>
      </c>
      <c r="C41" s="122">
        <f t="shared" si="1"/>
        <v>64.06739834</v>
      </c>
      <c r="D41" s="57" t="str">
        <f>VLOOKUP(A41,'Classement Surp'!$B$2:$B$149,1,0)</f>
        <v>Patgaret</v>
      </c>
      <c r="E41" s="58" t="str">
        <f t="shared" si="2"/>
        <v/>
      </c>
    </row>
    <row r="42" ht="14.25" customHeight="1">
      <c r="A42" s="50" t="str">
        <f>IFERROR(__xludf.DUMMYFUNCTION("""COMPUTED_VALUE"""),"NOVICEMYSTIC")</f>
        <v>NOVICEMYSTIC</v>
      </c>
      <c r="B42" s="55">
        <v>41.0</v>
      </c>
      <c r="C42" s="122">
        <f t="shared" si="1"/>
        <v>58.36702548</v>
      </c>
      <c r="D42" s="57" t="str">
        <f>VLOOKUP(A42,'Classement Surp'!$B$2:$B$149,1,0)</f>
        <v>NOVICEMYSTIC</v>
      </c>
      <c r="E42" s="58" t="str">
        <f t="shared" si="2"/>
        <v/>
      </c>
    </row>
    <row r="43" ht="14.25" customHeight="1">
      <c r="A43" s="50" t="str">
        <f>IFERROR(__xludf.DUMMYFUNCTION("""COMPUTED_VALUE"""),"8kinder6")</f>
        <v>8kinder6</v>
      </c>
      <c r="B43" s="55">
        <v>42.0</v>
      </c>
      <c r="C43" s="122">
        <f t="shared" si="1"/>
        <v>52.74223356</v>
      </c>
      <c r="D43" s="57" t="str">
        <f>VLOOKUP(A43,'Classement Surp'!$B$2:$B$149,1,0)</f>
        <v>8kinder6</v>
      </c>
      <c r="E43" s="58" t="str">
        <f t="shared" si="2"/>
        <v/>
      </c>
    </row>
    <row r="44" ht="14.25" customHeight="1">
      <c r="A44" s="50" t="str">
        <f>IFERROR(__xludf.DUMMYFUNCTION("""COMPUTED_VALUE"""),"Bratake")</f>
        <v>Bratake</v>
      </c>
      <c r="B44" s="55">
        <v>43.0</v>
      </c>
      <c r="C44" s="122">
        <f t="shared" si="1"/>
        <v>47.18959345</v>
      </c>
      <c r="D44" s="57" t="str">
        <f>VLOOKUP(A44,'Classement Surp'!$B$2:$B$149,1,0)</f>
        <v>Bratake</v>
      </c>
      <c r="E44" s="58" t="str">
        <f t="shared" si="2"/>
        <v/>
      </c>
    </row>
    <row r="45" ht="14.25" customHeight="1">
      <c r="A45" s="50" t="str">
        <f>IFERROR(__xludf.DUMMYFUNCTION("""COMPUTED_VALUE"""),"AKlibur")</f>
        <v>AKlibur</v>
      </c>
      <c r="B45" s="55">
        <v>44.0</v>
      </c>
      <c r="C45" s="122">
        <f t="shared" si="1"/>
        <v>41.70591542</v>
      </c>
      <c r="D45" s="57" t="str">
        <f>VLOOKUP(A45,'Classement Surp'!$B$2:$B$149,1,0)</f>
        <v>AKlibur</v>
      </c>
      <c r="E45" s="58" t="str">
        <f t="shared" si="2"/>
        <v/>
      </c>
    </row>
    <row r="46" ht="14.25" customHeight="1">
      <c r="A46" s="50" t="str">
        <f>IFERROR(__xludf.DUMMYFUNCTION("""COMPUTED_VALUE"""),"Like_A_Fish")</f>
        <v>Like_A_Fish</v>
      </c>
      <c r="B46" s="55">
        <v>45.0</v>
      </c>
      <c r="C46" s="122">
        <f t="shared" si="1"/>
        <v>36.28822718</v>
      </c>
      <c r="D46" s="57" t="str">
        <f>VLOOKUP(A46,'Classement Surp'!$B$2:$B$149,1,0)</f>
        <v>Like_A_Fish</v>
      </c>
      <c r="E46" s="58" t="str">
        <f t="shared" si="2"/>
        <v/>
      </c>
    </row>
    <row r="47" ht="14.25" customHeight="1">
      <c r="A47" s="50" t="str">
        <f>IFERROR(__xludf.DUMMYFUNCTION("""COMPUTED_VALUE"""),"KamehamehAS")</f>
        <v>KamehamehAS</v>
      </c>
      <c r="B47" s="55">
        <v>46.0</v>
      </c>
      <c r="C47" s="122">
        <f t="shared" si="1"/>
        <v>30.93375437</v>
      </c>
      <c r="D47" s="57" t="str">
        <f>VLOOKUP(A47,'Classement Surp'!$B$2:$B$149,1,0)</f>
        <v>KamehamehAS</v>
      </c>
      <c r="E47" s="58" t="str">
        <f t="shared" si="2"/>
        <v/>
      </c>
    </row>
    <row r="48" ht="14.25" customHeight="1">
      <c r="A48" s="50" t="str">
        <f>IFERROR(__xludf.DUMMYFUNCTION("""COMPUTED_VALUE"""),"BARBAPAPA.")</f>
        <v>BARBAPAPA.</v>
      </c>
      <c r="B48" s="55">
        <v>47.0</v>
      </c>
      <c r="C48" s="122">
        <f t="shared" si="1"/>
        <v>25.63990313</v>
      </c>
      <c r="D48" s="57" t="str">
        <f>VLOOKUP(A48,'Classement Surp'!$B$2:$B$149,1,0)</f>
        <v>BARBAPAPA.</v>
      </c>
      <c r="E48" s="58" t="str">
        <f t="shared" si="2"/>
        <v/>
      </c>
    </row>
    <row r="49" ht="14.25" customHeight="1">
      <c r="A49" s="50" t="str">
        <f>IFERROR(__xludf.DUMMYFUNCTION("""COMPUTED_VALUE"""),"Abrakada")</f>
        <v>Abrakada</v>
      </c>
      <c r="B49" s="55">
        <v>48.0</v>
      </c>
      <c r="C49" s="122">
        <f t="shared" si="1"/>
        <v>20.40424465</v>
      </c>
      <c r="D49" s="57" t="str">
        <f>VLOOKUP(A49,'Classement Surp'!$B$2:$B$149,1,0)</f>
        <v>Abrakada</v>
      </c>
      <c r="E49" s="58" t="str">
        <f t="shared" si="2"/>
        <v/>
      </c>
    </row>
    <row r="50" ht="14.25" customHeight="1">
      <c r="A50" s="50" t="str">
        <f>IFERROR(__xludf.DUMMYFUNCTION("""COMPUTED_VALUE"""),"UrsaffMyLove")</f>
        <v>UrsaffMyLove</v>
      </c>
      <c r="B50" s="55">
        <v>49.0</v>
      </c>
      <c r="C50" s="122">
        <f t="shared" si="1"/>
        <v>15.22450128</v>
      </c>
      <c r="D50" s="57" t="str">
        <f>VLOOKUP(A50,'Classement Surp'!$B$2:$B$149,1,0)</f>
        <v>UrsaffMyLove</v>
      </c>
      <c r="E50" s="58" t="str">
        <f t="shared" si="2"/>
        <v/>
      </c>
    </row>
    <row r="51" ht="14.25" customHeight="1">
      <c r="A51" s="50" t="str">
        <f>IFERROR(__xludf.DUMMYFUNCTION("""COMPUTED_VALUE"""),"i K K i")</f>
        <v>i K K i</v>
      </c>
      <c r="B51" s="55">
        <v>50.0</v>
      </c>
      <c r="C51" s="122">
        <f t="shared" si="1"/>
        <v>10.09853407</v>
      </c>
      <c r="D51" s="57" t="str">
        <f>VLOOKUP(A51,'Classement Surp'!$B$2:$B$149,1,0)</f>
        <v>i K K i</v>
      </c>
      <c r="E51" s="58" t="str">
        <f t="shared" si="2"/>
        <v/>
      </c>
    </row>
    <row r="52" ht="14.25" customHeight="1">
      <c r="A52" s="50" t="str">
        <f>IFERROR(__xludf.DUMMYFUNCTION("""COMPUTED_VALUE"""),"erniedog56x")</f>
        <v>erniedog56x</v>
      </c>
      <c r="B52" s="55">
        <v>51.0</v>
      </c>
      <c r="C52" s="122">
        <f t="shared" si="1"/>
        <v>5.024331619</v>
      </c>
      <c r="D52" s="57" t="str">
        <f>VLOOKUP(A52,'Classement Surp'!$B$2:$B$149,1,0)</f>
        <v>erniedog56x</v>
      </c>
      <c r="E52" s="58" t="str">
        <f t="shared" si="2"/>
        <v/>
      </c>
    </row>
    <row r="53" ht="14.25" customHeight="1">
      <c r="A53" s="50"/>
      <c r="B53" s="55">
        <v>52.0</v>
      </c>
      <c r="C53" s="122">
        <f t="shared" si="1"/>
        <v>0</v>
      </c>
      <c r="D53" s="57" t="str">
        <f>VLOOKUP(A53,'Classement Surp'!$B$2:$B$149,1,0)</f>
        <v>#N/A</v>
      </c>
      <c r="E53" s="58" t="str">
        <f t="shared" si="2"/>
        <v>#N/A</v>
      </c>
    </row>
    <row r="54" ht="14.25" customHeight="1">
      <c r="A54" s="50"/>
      <c r="B54" s="55">
        <v>53.0</v>
      </c>
      <c r="C54" s="122">
        <f t="shared" si="1"/>
        <v>-4.976246359</v>
      </c>
      <c r="D54" s="57" t="str">
        <f>VLOOKUP(A54,'Classement Surp'!$B$2:$B$149,1,0)</f>
        <v>#N/A</v>
      </c>
      <c r="E54" s="58" t="str">
        <f t="shared" si="2"/>
        <v>#N/A</v>
      </c>
    </row>
    <row r="55" ht="14.25" customHeight="1">
      <c r="A55" s="50"/>
      <c r="B55" s="55">
        <v>54.0</v>
      </c>
      <c r="C55" s="122">
        <f t="shared" si="1"/>
        <v>-9.906092887</v>
      </c>
      <c r="D55" s="57" t="str">
        <f>VLOOKUP(A55,'Classement Surp'!$B$2:$B$149,1,0)</f>
        <v>#N/A</v>
      </c>
      <c r="E55" s="58" t="str">
        <f t="shared" si="2"/>
        <v>#N/A</v>
      </c>
    </row>
    <row r="56" ht="14.25" customHeight="1">
      <c r="A56" s="50"/>
      <c r="B56" s="55">
        <v>55.0</v>
      </c>
      <c r="C56" s="122">
        <f t="shared" si="1"/>
        <v>-14.79113233</v>
      </c>
      <c r="D56" s="57" t="str">
        <f>VLOOKUP(A56,'Classement Surp'!$B$2:$B$149,1,0)</f>
        <v>#N/A</v>
      </c>
      <c r="E56" s="58" t="str">
        <f t="shared" si="2"/>
        <v>#N/A</v>
      </c>
    </row>
    <row r="57" ht="14.25" customHeight="1">
      <c r="A57" s="50"/>
      <c r="B57" s="55">
        <v>56.0</v>
      </c>
      <c r="C57" s="122">
        <f t="shared" si="1"/>
        <v>-19.63287153</v>
      </c>
      <c r="D57" s="57" t="str">
        <f>VLOOKUP(A57,'Classement Surp'!$B$2:$B$149,1,0)</f>
        <v>#N/A</v>
      </c>
      <c r="E57" s="58" t="str">
        <f t="shared" si="2"/>
        <v>#N/A</v>
      </c>
    </row>
    <row r="58" ht="14.25" customHeight="1">
      <c r="A58" s="50"/>
      <c r="B58" s="55">
        <v>57.0</v>
      </c>
      <c r="C58" s="122">
        <f t="shared" si="1"/>
        <v>-24.43273759</v>
      </c>
      <c r="D58" s="57" t="str">
        <f>VLOOKUP(A58,'Classement Surp'!$B$2:$B$149,1,0)</f>
        <v>#N/A</v>
      </c>
      <c r="E58" s="58" t="str">
        <f t="shared" si="2"/>
        <v>#N/A</v>
      </c>
    </row>
    <row r="59" ht="14.25" customHeight="1">
      <c r="A59" s="50"/>
      <c r="B59" s="55">
        <v>58.0</v>
      </c>
      <c r="C59" s="122">
        <f t="shared" si="1"/>
        <v>-29.19208348</v>
      </c>
      <c r="D59" s="57" t="str">
        <f>VLOOKUP(A59,'Classement Surp'!$B$2:$B$149,1,0)</f>
        <v>#N/A</v>
      </c>
      <c r="E59" s="58" t="str">
        <f t="shared" si="2"/>
        <v>#N/A</v>
      </c>
    </row>
    <row r="60" ht="14.25" customHeight="1">
      <c r="A60" s="50"/>
      <c r="B60" s="55">
        <v>59.0</v>
      </c>
      <c r="C60" s="122">
        <f t="shared" si="1"/>
        <v>-33.91219317</v>
      </c>
      <c r="D60" s="57" t="str">
        <f>VLOOKUP(A60,'Classement Surp'!$B$2:$B$149,1,0)</f>
        <v>#N/A</v>
      </c>
      <c r="E60" s="58" t="str">
        <f t="shared" si="2"/>
        <v>#N/A</v>
      </c>
    </row>
    <row r="61" ht="14.25" customHeight="1">
      <c r="A61" s="50"/>
      <c r="B61" s="55">
        <v>60.0</v>
      </c>
      <c r="C61" s="122">
        <f t="shared" si="1"/>
        <v>-38.59428634</v>
      </c>
      <c r="D61" s="57" t="str">
        <f>VLOOKUP(A61,'Classement Surp'!$B$2:$B$149,1,0)</f>
        <v>#N/A</v>
      </c>
      <c r="E61" s="58" t="str">
        <f t="shared" si="2"/>
        <v>#N/A</v>
      </c>
    </row>
    <row r="62" ht="14.25" customHeight="1">
      <c r="A62" s="50"/>
      <c r="B62" s="55">
        <v>61.0</v>
      </c>
      <c r="C62" s="122">
        <f t="shared" si="1"/>
        <v>-43.23952266</v>
      </c>
      <c r="D62" s="57" t="str">
        <f>VLOOKUP(A62,'Classement Surp'!$B$2:$B$149,1,0)</f>
        <v>#N/A</v>
      </c>
      <c r="E62" s="58" t="str">
        <f t="shared" si="2"/>
        <v>#N/A</v>
      </c>
    </row>
    <row r="63" ht="14.25" customHeight="1">
      <c r="A63" s="50"/>
      <c r="B63" s="55">
        <v>62.0</v>
      </c>
      <c r="C63" s="122">
        <f t="shared" si="1"/>
        <v>-47.84900573</v>
      </c>
      <c r="D63" s="57" t="str">
        <f>VLOOKUP(A63,'Classement Surp'!$B$2:$B$149,1,0)</f>
        <v>#N/A</v>
      </c>
      <c r="E63" s="58" t="str">
        <f t="shared" si="2"/>
        <v>#N/A</v>
      </c>
    </row>
    <row r="64" ht="14.25" customHeight="1">
      <c r="A64" s="50"/>
      <c r="B64" s="55">
        <v>63.0</v>
      </c>
      <c r="C64" s="122">
        <f t="shared" si="1"/>
        <v>-52.42378672</v>
      </c>
      <c r="D64" s="57" t="str">
        <f>VLOOKUP(A64,'Classement Surp'!$B$2:$B$149,1,0)</f>
        <v>#N/A</v>
      </c>
      <c r="E64" s="58" t="str">
        <f t="shared" si="2"/>
        <v>#N/A</v>
      </c>
    </row>
    <row r="65" ht="14.25" customHeight="1">
      <c r="A65" s="50"/>
      <c r="B65" s="55">
        <v>64.0</v>
      </c>
      <c r="C65" s="122">
        <f t="shared" si="1"/>
        <v>-56.96486766</v>
      </c>
      <c r="D65" s="57" t="str">
        <f>VLOOKUP(A65,'Classement Surp'!$B$2:$B$149,1,0)</f>
        <v>#N/A</v>
      </c>
      <c r="E65" s="58" t="str">
        <f t="shared" si="2"/>
        <v>#N/A</v>
      </c>
    </row>
    <row r="66" ht="14.25" customHeight="1">
      <c r="A66" s="50"/>
      <c r="B66" s="55">
        <v>65.0</v>
      </c>
      <c r="C66" s="122">
        <f t="shared" si="1"/>
        <v>-61.47320459</v>
      </c>
      <c r="D66" s="57" t="str">
        <f>VLOOKUP(A66,'Classement Surp'!$B$2:$B$149,1,0)</f>
        <v>#N/A</v>
      </c>
      <c r="E66" s="58" t="str">
        <f t="shared" si="2"/>
        <v>#N/A</v>
      </c>
    </row>
    <row r="67" ht="14.25" customHeight="1">
      <c r="A67" s="50"/>
      <c r="B67" s="55">
        <v>66.0</v>
      </c>
      <c r="C67" s="122">
        <f t="shared" si="1"/>
        <v>-65.94971028</v>
      </c>
      <c r="D67" s="57" t="str">
        <f>VLOOKUP(A67,'Classement Surp'!$B$2:$B$149,1,0)</f>
        <v>#N/A</v>
      </c>
      <c r="E67" s="58" t="str">
        <f t="shared" si="2"/>
        <v>#N/A</v>
      </c>
    </row>
    <row r="68" ht="14.25" customHeight="1">
      <c r="A68" s="50"/>
      <c r="B68" s="55">
        <v>67.0</v>
      </c>
      <c r="C68" s="122">
        <f t="shared" si="1"/>
        <v>-70.39525697</v>
      </c>
      <c r="D68" s="57" t="str">
        <f>VLOOKUP(A68,'Classement Surp'!$B$2:$B$149,1,0)</f>
        <v>#N/A</v>
      </c>
      <c r="E68" s="58" t="str">
        <f t="shared" si="2"/>
        <v>#N/A</v>
      </c>
    </row>
    <row r="69" ht="14.25" customHeight="1">
      <c r="A69" s="50"/>
      <c r="B69" s="55">
        <v>68.0</v>
      </c>
      <c r="C69" s="122">
        <f t="shared" si="1"/>
        <v>-74.81067869</v>
      </c>
      <c r="D69" s="57" t="str">
        <f>VLOOKUP(A69,'Classement Surp'!$B$2:$B$149,1,0)</f>
        <v>#N/A</v>
      </c>
      <c r="E69" s="58" t="str">
        <f t="shared" si="2"/>
        <v>#N/A</v>
      </c>
    </row>
    <row r="70" ht="14.25" customHeight="1">
      <c r="A70" s="50"/>
      <c r="B70" s="55">
        <v>69.0</v>
      </c>
      <c r="C70" s="122">
        <f t="shared" si="1"/>
        <v>-79.19677355</v>
      </c>
      <c r="D70" s="57" t="str">
        <f>VLOOKUP(A70,'Classement Surp'!$B$2:$B$149,1,0)</f>
        <v>#N/A</v>
      </c>
      <c r="E70" s="58" t="str">
        <f t="shared" si="2"/>
        <v>#N/A</v>
      </c>
    </row>
    <row r="71" ht="14.25" customHeight="1">
      <c r="A71" s="50"/>
      <c r="B71" s="55">
        <v>70.0</v>
      </c>
      <c r="C71" s="122">
        <f t="shared" si="1"/>
        <v>-83.55430581</v>
      </c>
      <c r="D71" s="57" t="str">
        <f>VLOOKUP(A71,'Classement Surp'!$B$2:$B$149,1,0)</f>
        <v>#N/A</v>
      </c>
      <c r="E71" s="58" t="str">
        <f t="shared" si="2"/>
        <v>#N/A</v>
      </c>
    </row>
    <row r="72" ht="14.25" customHeight="1">
      <c r="A72" s="50"/>
      <c r="B72" s="55">
        <v>71.0</v>
      </c>
      <c r="C72" s="122">
        <f t="shared" si="1"/>
        <v>-87.88400781</v>
      </c>
      <c r="D72" s="57" t="str">
        <f>VLOOKUP(A72,'Classement Surp'!$B$2:$B$149,1,0)</f>
        <v>#N/A</v>
      </c>
      <c r="E72" s="58" t="str">
        <f t="shared" si="2"/>
        <v>#N/A</v>
      </c>
    </row>
    <row r="73" ht="14.25" customHeight="1">
      <c r="A73" s="50"/>
      <c r="B73" s="55">
        <v>72.0</v>
      </c>
      <c r="C73" s="122">
        <f t="shared" si="1"/>
        <v>-92.18658176</v>
      </c>
      <c r="D73" s="57" t="str">
        <f>VLOOKUP(A73,'Classement Surp'!$B$2:$B$149,1,0)</f>
        <v>#N/A</v>
      </c>
      <c r="E73" s="58" t="str">
        <f t="shared" si="2"/>
        <v>#N/A</v>
      </c>
    </row>
    <row r="74" ht="14.25" customHeight="1">
      <c r="A74" s="50"/>
      <c r="B74" s="55">
        <v>73.0</v>
      </c>
      <c r="C74" s="122">
        <f t="shared" si="1"/>
        <v>-96.46270139</v>
      </c>
      <c r="D74" s="57" t="str">
        <f>VLOOKUP(A74,'Classement Surp'!$B$2:$B$149,1,0)</f>
        <v>#N/A</v>
      </c>
      <c r="E74" s="58" t="str">
        <f t="shared" si="2"/>
        <v>#N/A</v>
      </c>
    </row>
    <row r="75" ht="14.25" customHeight="1">
      <c r="A75" s="50"/>
      <c r="B75" s="55">
        <v>74.0</v>
      </c>
      <c r="C75" s="122">
        <f t="shared" si="1"/>
        <v>-100.7130135</v>
      </c>
      <c r="D75" s="57" t="str">
        <f>VLOOKUP(A75,'Classement Surp'!$B$2:$B$149,1,0)</f>
        <v>#N/A</v>
      </c>
      <c r="E75" s="58" t="str">
        <f t="shared" si="2"/>
        <v>#N/A</v>
      </c>
    </row>
    <row r="76" ht="14.25" customHeight="1">
      <c r="A76" s="50"/>
      <c r="B76" s="55">
        <v>75.0</v>
      </c>
      <c r="C76" s="122">
        <f t="shared" si="1"/>
        <v>-104.9381396</v>
      </c>
      <c r="D76" s="57" t="str">
        <f>VLOOKUP(A76,'Classement Surp'!$B$2:$B$149,1,0)</f>
        <v>#N/A</v>
      </c>
      <c r="E76" s="58" t="str">
        <f t="shared" si="2"/>
        <v>#N/A</v>
      </c>
    </row>
    <row r="77" ht="14.25" customHeight="1">
      <c r="A77" s="50"/>
      <c r="B77" s="55">
        <v>76.0</v>
      </c>
      <c r="C77" s="122">
        <f t="shared" si="1"/>
        <v>-109.1386768</v>
      </c>
      <c r="D77" s="57" t="str">
        <f>VLOOKUP(A77,'Classement Surp'!$B$2:$B$149,1,0)</f>
        <v>#N/A</v>
      </c>
      <c r="E77" s="58" t="str">
        <f t="shared" si="2"/>
        <v>#N/A</v>
      </c>
    </row>
    <row r="78" ht="14.25" customHeight="1">
      <c r="A78" s="50"/>
      <c r="B78" s="55">
        <v>77.0</v>
      </c>
      <c r="C78" s="122">
        <f t="shared" si="1"/>
        <v>-113.3151995</v>
      </c>
      <c r="D78" s="57" t="str">
        <f>VLOOKUP(A78,'Classement Surp'!$B$2:$B$149,1,0)</f>
        <v>#N/A</v>
      </c>
      <c r="E78" s="58" t="str">
        <f t="shared" si="2"/>
        <v>#N/A</v>
      </c>
    </row>
    <row r="79" ht="14.25" customHeight="1">
      <c r="A79" s="50"/>
      <c r="B79" s="55">
        <v>78.0</v>
      </c>
      <c r="C79" s="122">
        <f t="shared" si="1"/>
        <v>-117.4682605</v>
      </c>
      <c r="D79" s="57" t="str">
        <f>VLOOKUP(A79,'Classement Surp'!$B$2:$B$149,1,0)</f>
        <v>#N/A</v>
      </c>
      <c r="E79" s="58" t="str">
        <f t="shared" si="2"/>
        <v>#N/A</v>
      </c>
    </row>
    <row r="80" ht="14.25" customHeight="1">
      <c r="A80" s="50"/>
      <c r="B80" s="55">
        <v>79.0</v>
      </c>
      <c r="C80" s="122">
        <f t="shared" si="1"/>
        <v>-121.5983919</v>
      </c>
      <c r="D80" s="57" t="str">
        <f>VLOOKUP(A80,'Classement Surp'!$B$2:$B$149,1,0)</f>
        <v>#N/A</v>
      </c>
      <c r="E80" s="58" t="str">
        <f t="shared" si="2"/>
        <v>#N/A</v>
      </c>
    </row>
    <row r="81" ht="14.25" customHeight="1">
      <c r="A81" s="50"/>
      <c r="B81" s="55">
        <v>80.0</v>
      </c>
      <c r="C81" s="122">
        <f t="shared" si="1"/>
        <v>-125.7061064</v>
      </c>
      <c r="D81" s="57" t="str">
        <f>VLOOKUP(A81,'Classement Surp'!$B$2:$B$149,1,0)</f>
        <v>#N/A</v>
      </c>
      <c r="E81" s="58" t="str">
        <f t="shared" si="2"/>
        <v>#N/A</v>
      </c>
    </row>
    <row r="82" ht="14.25" customHeight="1">
      <c r="A82" s="50"/>
      <c r="B82" s="55">
        <v>81.0</v>
      </c>
      <c r="C82" s="122">
        <f t="shared" si="1"/>
        <v>-129.791898</v>
      </c>
      <c r="D82" s="57" t="str">
        <f>VLOOKUP(A82,'Classement Surp'!$B$2:$B$149,1,0)</f>
        <v>#N/A</v>
      </c>
      <c r="E82" s="58" t="str">
        <f t="shared" si="2"/>
        <v>#N/A</v>
      </c>
    </row>
    <row r="83" ht="14.25" customHeight="1">
      <c r="A83" s="50"/>
      <c r="B83" s="55">
        <v>82.0</v>
      </c>
      <c r="C83" s="122">
        <f t="shared" si="1"/>
        <v>-133.8562432</v>
      </c>
      <c r="D83" s="57" t="str">
        <f>VLOOKUP(A83,'Classement Surp'!$B$2:$B$149,1,0)</f>
        <v>#N/A</v>
      </c>
      <c r="E83" s="58" t="str">
        <f t="shared" si="2"/>
        <v>#N/A</v>
      </c>
    </row>
    <row r="84" ht="14.25" customHeight="1">
      <c r="A84" s="50"/>
      <c r="B84" s="55">
        <v>83.0</v>
      </c>
      <c r="C84" s="122">
        <f t="shared" si="1"/>
        <v>-137.8996014</v>
      </c>
      <c r="D84" s="57" t="str">
        <f>VLOOKUP(A84,'Classement Surp'!$B$2:$B$149,1,0)</f>
        <v>#N/A</v>
      </c>
      <c r="E84" s="58" t="str">
        <f t="shared" si="2"/>
        <v>#N/A</v>
      </c>
    </row>
    <row r="85" ht="14.25" customHeight="1">
      <c r="A85" s="50"/>
      <c r="B85" s="55">
        <v>84.0</v>
      </c>
      <c r="C85" s="122">
        <f t="shared" si="1"/>
        <v>-141.9224164</v>
      </c>
      <c r="D85" s="57" t="str">
        <f>VLOOKUP(A85,'Classement Surp'!$B$2:$B$149,1,0)</f>
        <v>#N/A</v>
      </c>
      <c r="E85" s="58" t="str">
        <f t="shared" si="2"/>
        <v>#N/A</v>
      </c>
    </row>
    <row r="86" ht="14.25" customHeight="1">
      <c r="A86" s="50"/>
      <c r="B86" s="55">
        <v>85.0</v>
      </c>
      <c r="C86" s="122">
        <f t="shared" si="1"/>
        <v>-145.9251165</v>
      </c>
      <c r="D86" s="57" t="str">
        <f>VLOOKUP(A86,'Classement Surp'!$B$2:$B$149,1,0)</f>
        <v>#N/A</v>
      </c>
      <c r="E86" s="58" t="str">
        <f t="shared" si="2"/>
        <v>#N/A</v>
      </c>
    </row>
    <row r="87" ht="14.25" customHeight="1">
      <c r="A87" s="50"/>
      <c r="B87" s="55">
        <v>86.0</v>
      </c>
      <c r="C87" s="122">
        <f t="shared" si="1"/>
        <v>-149.9081154</v>
      </c>
      <c r="D87" s="57" t="str">
        <f>VLOOKUP(A87,'Classement Surp'!$B$2:$B$149,1,0)</f>
        <v>#N/A</v>
      </c>
      <c r="E87" s="58" t="str">
        <f t="shared" si="2"/>
        <v>#N/A</v>
      </c>
    </row>
    <row r="88" ht="14.25" customHeight="1">
      <c r="A88" s="50"/>
      <c r="B88" s="55">
        <v>87.0</v>
      </c>
      <c r="C88" s="122">
        <f t="shared" si="1"/>
        <v>-153.8718132</v>
      </c>
      <c r="D88" s="57" t="str">
        <f>VLOOKUP(A88,'Classement Surp'!$B$2:$B$149,1,0)</f>
        <v>#N/A</v>
      </c>
      <c r="E88" s="58" t="str">
        <f t="shared" si="2"/>
        <v>#N/A</v>
      </c>
    </row>
    <row r="89" ht="14.25" customHeight="1">
      <c r="A89" s="50"/>
      <c r="B89" s="55">
        <v>88.0</v>
      </c>
      <c r="C89" s="122">
        <f t="shared" si="1"/>
        <v>-157.8165965</v>
      </c>
      <c r="D89" s="57" t="str">
        <f>VLOOKUP(A89,'Classement Surp'!$B$2:$B$149,1,0)</f>
        <v>#N/A</v>
      </c>
      <c r="E89" s="58" t="str">
        <f t="shared" si="2"/>
        <v>#N/A</v>
      </c>
    </row>
    <row r="90" ht="14.25" customHeight="1">
      <c r="A90" s="50"/>
      <c r="B90" s="55">
        <v>89.0</v>
      </c>
      <c r="C90" s="122">
        <f t="shared" si="1"/>
        <v>-161.7428393</v>
      </c>
      <c r="D90" s="57" t="str">
        <f>VLOOKUP(A90,'Classement Surp'!$B$2:$B$149,1,0)</f>
        <v>#N/A</v>
      </c>
      <c r="E90" s="58" t="str">
        <f t="shared" si="2"/>
        <v>#N/A</v>
      </c>
    </row>
    <row r="91" ht="14.25" customHeight="1">
      <c r="A91" s="50"/>
      <c r="B91" s="55">
        <v>90.0</v>
      </c>
      <c r="C91" s="122">
        <f t="shared" si="1"/>
        <v>-165.6509037</v>
      </c>
      <c r="D91" s="57" t="str">
        <f>VLOOKUP(A91,'Classement Surp'!$B$2:$B$149,1,0)</f>
        <v>#N/A</v>
      </c>
      <c r="E91" s="58" t="str">
        <f t="shared" si="2"/>
        <v>#N/A</v>
      </c>
    </row>
    <row r="92" ht="14.25" customHeight="1">
      <c r="A92" s="50"/>
      <c r="B92" s="55">
        <v>91.0</v>
      </c>
      <c r="C92" s="122">
        <f t="shared" si="1"/>
        <v>-169.5411401</v>
      </c>
      <c r="D92" s="57" t="str">
        <f>VLOOKUP(A92,'Classement Surp'!$B$2:$B$149,1,0)</f>
        <v>#N/A</v>
      </c>
      <c r="E92" s="58" t="str">
        <f t="shared" si="2"/>
        <v>#N/A</v>
      </c>
    </row>
    <row r="93" ht="14.25" customHeight="1">
      <c r="A93" s="50"/>
      <c r="B93" s="55">
        <v>92.0</v>
      </c>
      <c r="C93" s="122">
        <f t="shared" si="1"/>
        <v>-173.4138877</v>
      </c>
      <c r="D93" s="57" t="str">
        <f>VLOOKUP(A93,'Classement Surp'!$B$2:$B$149,1,0)</f>
        <v>#N/A</v>
      </c>
      <c r="E93" s="58" t="str">
        <f t="shared" si="2"/>
        <v>#N/A</v>
      </c>
    </row>
    <row r="94" ht="14.25" customHeight="1">
      <c r="A94" s="50"/>
      <c r="B94" s="55">
        <v>93.0</v>
      </c>
      <c r="C94" s="122">
        <f t="shared" si="1"/>
        <v>-177.2694755</v>
      </c>
      <c r="D94" s="57" t="str">
        <f>VLOOKUP(A94,'Classement Surp'!$B$2:$B$149,1,0)</f>
        <v>#N/A</v>
      </c>
      <c r="E94" s="58" t="str">
        <f t="shared" si="2"/>
        <v>#N/A</v>
      </c>
    </row>
    <row r="95" ht="14.25" customHeight="1">
      <c r="A95" s="50"/>
      <c r="B95" s="55">
        <v>94.0</v>
      </c>
      <c r="C95" s="122">
        <f t="shared" si="1"/>
        <v>-181.1082221</v>
      </c>
      <c r="D95" s="57" t="str">
        <f>VLOOKUP(A95,'Classement Surp'!$B$2:$B$149,1,0)</f>
        <v>#N/A</v>
      </c>
      <c r="E95" s="58" t="str">
        <f t="shared" si="2"/>
        <v>#N/A</v>
      </c>
    </row>
    <row r="96" ht="14.25" customHeight="1">
      <c r="A96" s="50"/>
      <c r="B96" s="55">
        <v>95.0</v>
      </c>
      <c r="C96" s="122">
        <f t="shared" si="1"/>
        <v>-184.9304364</v>
      </c>
      <c r="D96" s="57" t="str">
        <f>VLOOKUP(A96,'Classement Surp'!$B$2:$B$149,1,0)</f>
        <v>#N/A</v>
      </c>
      <c r="E96" s="58" t="str">
        <f t="shared" si="2"/>
        <v>#N/A</v>
      </c>
    </row>
    <row r="97" ht="14.25" customHeight="1">
      <c r="A97" s="50"/>
      <c r="B97" s="55">
        <v>96.0</v>
      </c>
      <c r="C97" s="122">
        <f t="shared" si="1"/>
        <v>-188.736418</v>
      </c>
      <c r="D97" s="57" t="str">
        <f>VLOOKUP(A97,'Classement Surp'!$B$2:$B$149,1,0)</f>
        <v>#N/A</v>
      </c>
      <c r="E97" s="58" t="str">
        <f t="shared" si="2"/>
        <v>#N/A</v>
      </c>
    </row>
    <row r="98" ht="14.25" customHeight="1">
      <c r="A98" s="50"/>
      <c r="B98" s="55">
        <v>97.0</v>
      </c>
      <c r="C98" s="122">
        <f t="shared" si="1"/>
        <v>-192.5264578</v>
      </c>
      <c r="D98" s="57" t="str">
        <f>VLOOKUP(A98,'Classement Surp'!$B$2:$B$149,1,0)</f>
        <v>#N/A</v>
      </c>
      <c r="E98" s="58" t="str">
        <f t="shared" si="2"/>
        <v>#N/A</v>
      </c>
    </row>
    <row r="99" ht="14.25" customHeight="1">
      <c r="A99" s="50"/>
      <c r="B99" s="55">
        <v>98.0</v>
      </c>
      <c r="C99" s="122">
        <f t="shared" si="1"/>
        <v>-196.3008377</v>
      </c>
      <c r="D99" s="57" t="str">
        <f>VLOOKUP(A99,'Classement Surp'!$B$2:$B$149,1,0)</f>
        <v>#N/A</v>
      </c>
      <c r="E99" s="58" t="str">
        <f t="shared" si="2"/>
        <v>#N/A</v>
      </c>
    </row>
    <row r="100" ht="14.25" customHeight="1">
      <c r="A100" s="50"/>
      <c r="B100" s="55">
        <v>99.0</v>
      </c>
      <c r="C100" s="122">
        <f t="shared" si="1"/>
        <v>-200.0598319</v>
      </c>
      <c r="D100" s="57" t="str">
        <f>VLOOKUP(A100,'Classement Surp'!$B$2:$B$149,1,0)</f>
        <v>#N/A</v>
      </c>
      <c r="E100" s="58" t="str">
        <f t="shared" si="2"/>
        <v>#N/A</v>
      </c>
    </row>
    <row r="101" ht="14.25" customHeight="1">
      <c r="A101" s="50"/>
      <c r="B101" s="55">
        <v>100.0</v>
      </c>
      <c r="C101" s="122">
        <f t="shared" si="1"/>
        <v>-203.8037063</v>
      </c>
      <c r="D101" s="57" t="str">
        <f>VLOOKUP(A101,'Classement Surp'!$B$2:$B$149,1,0)</f>
        <v>#N/A</v>
      </c>
      <c r="E101" s="58" t="str">
        <f t="shared" si="2"/>
        <v>#N/A</v>
      </c>
    </row>
    <row r="102" ht="14.25" customHeight="1">
      <c r="A102" s="50"/>
      <c r="B102" s="55">
        <v>101.0</v>
      </c>
      <c r="C102" s="122">
        <f t="shared" si="1"/>
        <v>-207.5327194</v>
      </c>
      <c r="D102" s="57" t="str">
        <f>VLOOKUP(A102,'Classement Surp'!$B$2:$B$149,1,0)</f>
        <v>#N/A</v>
      </c>
      <c r="E102" s="58" t="str">
        <f t="shared" si="2"/>
        <v>#N/A</v>
      </c>
    </row>
    <row r="103" ht="14.25" customHeight="1">
      <c r="A103" s="50"/>
      <c r="B103" s="55">
        <v>102.0</v>
      </c>
      <c r="C103" s="122">
        <f t="shared" si="1"/>
        <v>-211.2471224</v>
      </c>
      <c r="D103" s="57" t="str">
        <f>VLOOKUP(A103,'Classement Surp'!$B$2:$B$149,1,0)</f>
        <v>#N/A</v>
      </c>
      <c r="E103" s="58" t="str">
        <f t="shared" si="2"/>
        <v>#N/A</v>
      </c>
    </row>
    <row r="104" ht="14.25" customHeight="1">
      <c r="A104" s="50"/>
      <c r="B104" s="55">
        <v>103.0</v>
      </c>
      <c r="C104" s="122">
        <f t="shared" si="1"/>
        <v>-214.9471594</v>
      </c>
      <c r="D104" s="57" t="str">
        <f>VLOOKUP(A104,'Classement Surp'!$B$2:$B$149,1,0)</f>
        <v>#N/A</v>
      </c>
      <c r="E104" s="58" t="str">
        <f t="shared" si="2"/>
        <v>#N/A</v>
      </c>
    </row>
    <row r="105" ht="14.25" customHeight="1">
      <c r="A105" s="50"/>
      <c r="B105" s="55">
        <v>104.0</v>
      </c>
      <c r="C105" s="122">
        <f t="shared" si="1"/>
        <v>-218.633068</v>
      </c>
      <c r="D105" s="57" t="str">
        <f>VLOOKUP(A105,'Classement Surp'!$B$2:$B$149,1,0)</f>
        <v>#N/A</v>
      </c>
      <c r="E105" s="58" t="str">
        <f t="shared" si="2"/>
        <v>#N/A</v>
      </c>
    </row>
    <row r="106" ht="14.25" customHeight="1">
      <c r="A106" s="50"/>
      <c r="B106" s="55">
        <v>105.0</v>
      </c>
      <c r="C106" s="122">
        <f t="shared" si="1"/>
        <v>-222.305079</v>
      </c>
      <c r="D106" s="57" t="str">
        <f>VLOOKUP(A106,'Classement Surp'!$B$2:$B$149,1,0)</f>
        <v>#N/A</v>
      </c>
      <c r="E106" s="58" t="str">
        <f t="shared" si="2"/>
        <v>#N/A</v>
      </c>
    </row>
    <row r="107" ht="14.25" customHeight="1">
      <c r="A107" s="50"/>
      <c r="B107" s="55">
        <v>106.0</v>
      </c>
      <c r="C107" s="122">
        <f t="shared" si="1"/>
        <v>-225.9634171</v>
      </c>
      <c r="D107" s="57" t="str">
        <f>VLOOKUP(A107,'Classement Surp'!$B$2:$B$149,1,0)</f>
        <v>#N/A</v>
      </c>
      <c r="E107" s="58" t="str">
        <f t="shared" si="2"/>
        <v>#N/A</v>
      </c>
    </row>
    <row r="108" ht="14.25" customHeight="1">
      <c r="A108" s="50"/>
      <c r="B108" s="55">
        <v>107.0</v>
      </c>
      <c r="C108" s="122">
        <f t="shared" si="1"/>
        <v>-229.6083012</v>
      </c>
      <c r="D108" s="57" t="str">
        <f>VLOOKUP(A108,'Classement Surp'!$B$2:$B$149,1,0)</f>
        <v>#N/A</v>
      </c>
      <c r="E108" s="58" t="str">
        <f t="shared" si="2"/>
        <v>#N/A</v>
      </c>
    </row>
    <row r="109" ht="14.25" customHeight="1">
      <c r="A109" s="50"/>
      <c r="B109" s="55">
        <v>108.0</v>
      </c>
      <c r="C109" s="122">
        <f t="shared" si="1"/>
        <v>-233.2399439</v>
      </c>
      <c r="D109" s="57" t="str">
        <f>VLOOKUP(A109,'Classement Surp'!$B$2:$B$149,1,0)</f>
        <v>#N/A</v>
      </c>
      <c r="E109" s="58" t="str">
        <f t="shared" si="2"/>
        <v>#N/A</v>
      </c>
    </row>
    <row r="110" ht="14.25" customHeight="1">
      <c r="A110" s="50"/>
      <c r="B110" s="55">
        <v>109.0</v>
      </c>
      <c r="C110" s="122">
        <f t="shared" si="1"/>
        <v>-236.8585528</v>
      </c>
      <c r="D110" s="57" t="str">
        <f>VLOOKUP(A110,'Classement Surp'!$B$2:$B$149,1,0)</f>
        <v>#N/A</v>
      </c>
      <c r="E110" s="58" t="str">
        <f t="shared" si="2"/>
        <v>#N/A</v>
      </c>
    </row>
    <row r="111" ht="14.25" customHeight="1">
      <c r="A111" s="50"/>
      <c r="B111" s="55">
        <v>110.0</v>
      </c>
      <c r="C111" s="122">
        <f t="shared" si="1"/>
        <v>-240.4643297</v>
      </c>
      <c r="D111" s="57" t="str">
        <f>VLOOKUP(A111,'Classement Surp'!$B$2:$B$149,1,0)</f>
        <v>#N/A</v>
      </c>
      <c r="E111" s="58" t="str">
        <f t="shared" si="2"/>
        <v>#N/A</v>
      </c>
    </row>
    <row r="112" ht="14.25" customHeight="1">
      <c r="A112" s="50"/>
      <c r="B112" s="55">
        <v>111.0</v>
      </c>
      <c r="C112" s="122">
        <f t="shared" si="1"/>
        <v>-244.0574713</v>
      </c>
      <c r="D112" s="57" t="str">
        <f>VLOOKUP(A112,'Classement Surp'!$B$2:$B$149,1,0)</f>
        <v>#N/A</v>
      </c>
      <c r="E112" s="58" t="str">
        <f t="shared" si="2"/>
        <v>#N/A</v>
      </c>
    </row>
    <row r="113" ht="14.25" customHeight="1">
      <c r="A113" s="50"/>
      <c r="B113" s="55">
        <v>112.0</v>
      </c>
      <c r="C113" s="122">
        <f t="shared" si="1"/>
        <v>-247.6381694</v>
      </c>
      <c r="D113" s="57" t="str">
        <f>VLOOKUP(A113,'Classement Surp'!$B$2:$B$149,1,0)</f>
        <v>#N/A</v>
      </c>
      <c r="E113" s="58" t="str">
        <f t="shared" si="2"/>
        <v>#N/A</v>
      </c>
    </row>
    <row r="114" ht="14.25" customHeight="1">
      <c r="A114" s="50"/>
      <c r="B114" s="55">
        <v>113.0</v>
      </c>
      <c r="C114" s="122">
        <f t="shared" si="1"/>
        <v>-251.2066109</v>
      </c>
      <c r="D114" s="57" t="str">
        <f>VLOOKUP(A114,'Classement Surp'!$B$2:$B$149,1,0)</f>
        <v>#N/A</v>
      </c>
      <c r="E114" s="58" t="str">
        <f t="shared" si="2"/>
        <v>#N/A</v>
      </c>
    </row>
    <row r="115" ht="14.25" customHeight="1">
      <c r="A115" s="50"/>
      <c r="B115" s="55">
        <v>114.0</v>
      </c>
      <c r="C115" s="122">
        <f t="shared" si="1"/>
        <v>-254.762978</v>
      </c>
      <c r="D115" s="57" t="str">
        <f>VLOOKUP(A115,'Classement Surp'!$B$2:$B$149,1,0)</f>
        <v>#N/A</v>
      </c>
      <c r="E115" s="58" t="str">
        <f t="shared" si="2"/>
        <v>#N/A</v>
      </c>
    </row>
    <row r="116" ht="14.25" customHeight="1">
      <c r="A116" s="50"/>
      <c r="B116" s="55">
        <v>115.0</v>
      </c>
      <c r="C116" s="122">
        <f t="shared" si="1"/>
        <v>-258.3074485</v>
      </c>
      <c r="D116" s="57" t="str">
        <f>VLOOKUP(A116,'Classement Surp'!$B$2:$B$149,1,0)</f>
        <v>#N/A</v>
      </c>
      <c r="E116" s="58" t="str">
        <f t="shared" si="2"/>
        <v>#N/A</v>
      </c>
    </row>
    <row r="117" ht="14.25" customHeight="1">
      <c r="A117" s="50"/>
      <c r="B117" s="55">
        <v>116.0</v>
      </c>
      <c r="C117" s="122">
        <f t="shared" si="1"/>
        <v>-261.8401957</v>
      </c>
      <c r="D117" s="57" t="str">
        <f>VLOOKUP(A117,'Classement Surp'!$B$2:$B$149,1,0)</f>
        <v>#N/A</v>
      </c>
      <c r="E117" s="58" t="str">
        <f t="shared" si="2"/>
        <v>#N/A</v>
      </c>
    </row>
    <row r="118" ht="14.25" customHeight="1">
      <c r="A118" s="50"/>
      <c r="B118" s="55">
        <v>117.0</v>
      </c>
      <c r="C118" s="122">
        <f t="shared" si="1"/>
        <v>-265.3613888</v>
      </c>
      <c r="D118" s="57" t="str">
        <f>VLOOKUP(A118,'Classement Surp'!$B$2:$B$149,1,0)</f>
        <v>#N/A</v>
      </c>
      <c r="E118" s="58" t="str">
        <f t="shared" si="2"/>
        <v>#N/A</v>
      </c>
    </row>
    <row r="119" ht="14.25" customHeight="1">
      <c r="A119" s="50"/>
      <c r="B119" s="55">
        <v>118.0</v>
      </c>
      <c r="C119" s="122">
        <f t="shared" si="1"/>
        <v>-268.8711929</v>
      </c>
      <c r="D119" s="57" t="str">
        <f>VLOOKUP(A119,'Classement Surp'!$B$2:$B$149,1,0)</f>
        <v>#N/A</v>
      </c>
      <c r="E119" s="58" t="str">
        <f t="shared" si="2"/>
        <v>#N/A</v>
      </c>
    </row>
    <row r="120" ht="14.25" customHeight="1">
      <c r="A120" s="50"/>
      <c r="B120" s="55">
        <v>119.0</v>
      </c>
      <c r="C120" s="122">
        <f t="shared" si="1"/>
        <v>-272.3697691</v>
      </c>
      <c r="D120" s="57" t="str">
        <f>VLOOKUP(A120,'Classement Surp'!$B$2:$B$149,1,0)</f>
        <v>#N/A</v>
      </c>
      <c r="E120" s="58" t="str">
        <f t="shared" si="2"/>
        <v>#N/A</v>
      </c>
    </row>
    <row r="121" ht="14.25" customHeight="1">
      <c r="A121" s="50"/>
      <c r="B121" s="55">
        <v>120.0</v>
      </c>
      <c r="C121" s="122">
        <f t="shared" si="1"/>
        <v>-275.8572748</v>
      </c>
      <c r="D121" s="57" t="str">
        <f>VLOOKUP(A121,'Classement Surp'!$B$2:$B$149,1,0)</f>
        <v>#N/A</v>
      </c>
      <c r="E121" s="58" t="str">
        <f t="shared" si="2"/>
        <v>#N/A</v>
      </c>
    </row>
    <row r="122" ht="14.25" customHeight="1">
      <c r="A122" s="50"/>
      <c r="B122" s="55">
        <v>121.0</v>
      </c>
      <c r="C122" s="122">
        <f t="shared" si="1"/>
        <v>-279.3338636</v>
      </c>
      <c r="D122" s="57" t="str">
        <f>VLOOKUP(A122,'Classement Surp'!$B$2:$B$149,1,0)</f>
        <v>#N/A</v>
      </c>
      <c r="E122" s="58" t="str">
        <f t="shared" si="2"/>
        <v>#N/A</v>
      </c>
    </row>
    <row r="123" ht="14.25" customHeight="1">
      <c r="A123" s="50"/>
      <c r="B123" s="55">
        <v>122.0</v>
      </c>
      <c r="C123" s="122">
        <f t="shared" si="1"/>
        <v>-282.7996858</v>
      </c>
      <c r="D123" s="57" t="str">
        <f>VLOOKUP(A123,'Classement Surp'!$B$2:$B$149,1,0)</f>
        <v>#N/A</v>
      </c>
      <c r="E123" s="58" t="str">
        <f t="shared" si="2"/>
        <v>#N/A</v>
      </c>
    </row>
    <row r="124" ht="14.25" customHeight="1">
      <c r="A124" s="50"/>
      <c r="B124" s="55">
        <v>123.0</v>
      </c>
      <c r="C124" s="122">
        <f t="shared" si="1"/>
        <v>-286.2548879</v>
      </c>
      <c r="D124" s="57" t="str">
        <f>VLOOKUP(A124,'Classement Surp'!$B$2:$B$149,1,0)</f>
        <v>#N/A</v>
      </c>
      <c r="E124" s="58" t="str">
        <f t="shared" si="2"/>
        <v>#N/A</v>
      </c>
    </row>
    <row r="125" ht="14.25" customHeight="1">
      <c r="A125" s="50"/>
      <c r="B125" s="55">
        <v>124.0</v>
      </c>
      <c r="C125" s="122">
        <f t="shared" si="1"/>
        <v>-289.6996132</v>
      </c>
      <c r="D125" s="57" t="str">
        <f>VLOOKUP(A125,'Classement Surp'!$B$2:$B$149,1,0)</f>
        <v>#N/A</v>
      </c>
      <c r="E125" s="58" t="str">
        <f t="shared" si="2"/>
        <v>#N/A</v>
      </c>
    </row>
    <row r="126" ht="14.25" customHeight="1">
      <c r="A126" s="50"/>
      <c r="B126" s="55">
        <v>125.0</v>
      </c>
      <c r="C126" s="122">
        <f t="shared" si="1"/>
        <v>-293.1340019</v>
      </c>
      <c r="D126" s="57" t="str">
        <f>VLOOKUP(A126,'Classement Surp'!$B$2:$B$149,1,0)</f>
        <v>#N/A</v>
      </c>
      <c r="E126" s="58" t="str">
        <f t="shared" si="2"/>
        <v>#N/A</v>
      </c>
    </row>
    <row r="127" ht="14.25" customHeight="1">
      <c r="A127" s="50"/>
      <c r="B127" s="55">
        <v>126.0</v>
      </c>
      <c r="C127" s="122">
        <f t="shared" si="1"/>
        <v>-296.5581909</v>
      </c>
      <c r="D127" s="57" t="str">
        <f>VLOOKUP(A127,'Classement Surp'!$B$2:$B$149,1,0)</f>
        <v>#N/A</v>
      </c>
      <c r="E127" s="58" t="str">
        <f t="shared" si="2"/>
        <v>#N/A</v>
      </c>
    </row>
    <row r="128" ht="14.25" customHeight="1">
      <c r="A128" s="50"/>
      <c r="B128" s="55">
        <v>127.0</v>
      </c>
      <c r="C128" s="122">
        <f t="shared" si="1"/>
        <v>-299.9723141</v>
      </c>
      <c r="D128" s="57" t="str">
        <f>VLOOKUP(A128,'Classement Surp'!$B$2:$B$149,1,0)</f>
        <v>#N/A</v>
      </c>
      <c r="E128" s="58" t="str">
        <f t="shared" si="2"/>
        <v>#N/A</v>
      </c>
    </row>
    <row r="129" ht="14.25" customHeight="1">
      <c r="A129" s="50"/>
      <c r="B129" s="55">
        <v>128.0</v>
      </c>
      <c r="C129" s="122">
        <f t="shared" si="1"/>
        <v>-303.3765024</v>
      </c>
      <c r="D129" s="57" t="str">
        <f>VLOOKUP(A129,'Classement Surp'!$B$2:$B$149,1,0)</f>
        <v>#N/A</v>
      </c>
      <c r="E129" s="58" t="str">
        <f t="shared" si="2"/>
        <v>#N/A</v>
      </c>
    </row>
    <row r="130" ht="14.25" customHeight="1">
      <c r="A130" s="50"/>
      <c r="B130" s="55">
        <v>129.0</v>
      </c>
      <c r="C130" s="122">
        <f t="shared" si="1"/>
        <v>-306.770884</v>
      </c>
      <c r="D130" s="57" t="str">
        <f>VLOOKUP(A130,'Classement Surp'!$B$2:$B$149,1,0)</f>
        <v>#N/A</v>
      </c>
      <c r="E130" s="58" t="str">
        <f t="shared" si="2"/>
        <v>#N/A</v>
      </c>
    </row>
    <row r="131" ht="14.25" customHeight="1">
      <c r="A131" s="50"/>
      <c r="B131" s="55">
        <v>130.0</v>
      </c>
      <c r="C131" s="122">
        <f t="shared" si="1"/>
        <v>-310.1555842</v>
      </c>
      <c r="D131" s="57" t="str">
        <f>VLOOKUP(A131,'Classement Surp'!$B$2:$B$149,1,0)</f>
        <v>#N/A</v>
      </c>
      <c r="E131" s="58" t="str">
        <f t="shared" si="2"/>
        <v>#N/A</v>
      </c>
    </row>
    <row r="132" ht="14.25" customHeight="1">
      <c r="A132" s="50"/>
      <c r="B132" s="55">
        <v>131.0</v>
      </c>
      <c r="C132" s="122">
        <f t="shared" si="1"/>
        <v>-313.5307257</v>
      </c>
      <c r="D132" s="57" t="str">
        <f>VLOOKUP(A132,'Classement Surp'!$B$2:$B$149,1,0)</f>
        <v>#N/A</v>
      </c>
      <c r="E132" s="58" t="str">
        <f t="shared" si="2"/>
        <v>#N/A</v>
      </c>
    </row>
    <row r="133" ht="14.25" customHeight="1">
      <c r="A133" s="50"/>
      <c r="B133" s="55">
        <v>132.0</v>
      </c>
      <c r="C133" s="122">
        <f t="shared" si="1"/>
        <v>-316.8964284</v>
      </c>
      <c r="D133" s="57" t="str">
        <f>VLOOKUP(A133,'Classement Surp'!$B$2:$B$149,1,0)</f>
        <v>#N/A</v>
      </c>
      <c r="E133" s="58" t="str">
        <f t="shared" si="2"/>
        <v>#N/A</v>
      </c>
    </row>
    <row r="134" ht="14.25" customHeight="1">
      <c r="A134" s="50"/>
      <c r="B134" s="55">
        <v>133.0</v>
      </c>
      <c r="C134" s="122">
        <f t="shared" si="1"/>
        <v>-320.2528099</v>
      </c>
      <c r="D134" s="57" t="str">
        <f>VLOOKUP(A134,'Classement Surp'!$B$2:$B$149,1,0)</f>
        <v>#N/A</v>
      </c>
      <c r="E134" s="58" t="str">
        <f t="shared" si="2"/>
        <v>#N/A</v>
      </c>
    </row>
    <row r="135" ht="14.25" customHeight="1">
      <c r="A135" s="50"/>
      <c r="B135" s="55">
        <v>134.0</v>
      </c>
      <c r="C135" s="122">
        <f t="shared" si="1"/>
        <v>-323.5999852</v>
      </c>
      <c r="D135" s="57" t="str">
        <f>VLOOKUP(A135,'Classement Surp'!$B$2:$B$149,1,0)</f>
        <v>#N/A</v>
      </c>
      <c r="E135" s="58" t="str">
        <f t="shared" si="2"/>
        <v>#N/A</v>
      </c>
    </row>
    <row r="136" ht="14.25" customHeight="1">
      <c r="A136" s="50"/>
      <c r="B136" s="55">
        <v>135.0</v>
      </c>
      <c r="C136" s="122">
        <f t="shared" si="1"/>
        <v>-326.938067</v>
      </c>
      <c r="D136" s="57" t="str">
        <f>VLOOKUP(A136,'Classement Surp'!$B$2:$B$149,1,0)</f>
        <v>#N/A</v>
      </c>
      <c r="E136" s="58" t="str">
        <f t="shared" si="2"/>
        <v>#N/A</v>
      </c>
    </row>
    <row r="137" ht="14.25" customHeight="1">
      <c r="A137" s="50"/>
      <c r="B137" s="55">
        <v>136.0</v>
      </c>
      <c r="C137" s="122">
        <f t="shared" si="1"/>
        <v>-330.2671655</v>
      </c>
      <c r="D137" s="57" t="str">
        <f>VLOOKUP(A137,'Classement Surp'!$B$2:$B$149,1,0)</f>
        <v>#N/A</v>
      </c>
      <c r="E137" s="58" t="str">
        <f t="shared" si="2"/>
        <v>#N/A</v>
      </c>
    </row>
    <row r="138" ht="14.25" customHeight="1">
      <c r="A138" s="50"/>
      <c r="B138" s="55">
        <v>137.0</v>
      </c>
      <c r="C138" s="122">
        <f t="shared" si="1"/>
        <v>-333.587389</v>
      </c>
      <c r="D138" s="57" t="str">
        <f>VLOOKUP(A138,'Classement Surp'!$B$2:$B$149,1,0)</f>
        <v>#N/A</v>
      </c>
      <c r="E138" s="58" t="str">
        <f t="shared" si="2"/>
        <v>#N/A</v>
      </c>
    </row>
    <row r="139" ht="14.25" customHeight="1">
      <c r="A139" s="50"/>
      <c r="B139" s="55">
        <v>138.0</v>
      </c>
      <c r="C139" s="122">
        <f t="shared" si="1"/>
        <v>-336.8988433</v>
      </c>
      <c r="D139" s="57" t="str">
        <f>VLOOKUP(A139,'Classement Surp'!$B$2:$B$149,1,0)</f>
        <v>#N/A</v>
      </c>
      <c r="E139" s="58" t="str">
        <f t="shared" si="2"/>
        <v>#N/A</v>
      </c>
    </row>
    <row r="140" ht="14.25" customHeight="1">
      <c r="A140" s="50"/>
      <c r="B140" s="55">
        <v>139.0</v>
      </c>
      <c r="C140" s="122">
        <f t="shared" si="1"/>
        <v>-340.2016321</v>
      </c>
      <c r="D140" s="57" t="str">
        <f>VLOOKUP(A140,'Classement Surp'!$B$2:$B$149,1,0)</f>
        <v>#N/A</v>
      </c>
      <c r="E140" s="58" t="str">
        <f t="shared" si="2"/>
        <v>#N/A</v>
      </c>
    </row>
    <row r="141" ht="14.25" customHeight="1">
      <c r="A141" s="50"/>
      <c r="B141" s="55">
        <v>140.0</v>
      </c>
      <c r="C141" s="122">
        <f t="shared" si="1"/>
        <v>-343.4958572</v>
      </c>
      <c r="D141" s="57" t="str">
        <f>VLOOKUP(A141,'Classement Surp'!$B$2:$B$149,1,0)</f>
        <v>#N/A</v>
      </c>
      <c r="E141" s="58" t="str">
        <f t="shared" si="2"/>
        <v>#N/A</v>
      </c>
    </row>
    <row r="142" ht="14.25" customHeight="1">
      <c r="A142" s="50"/>
      <c r="B142" s="55">
        <v>141.0</v>
      </c>
      <c r="C142" s="122">
        <f t="shared" si="1"/>
        <v>-346.7816181</v>
      </c>
      <c r="D142" s="57" t="str">
        <f>VLOOKUP(A142,'Classement Surp'!$B$2:$B$149,1,0)</f>
        <v>#N/A</v>
      </c>
      <c r="E142" s="58" t="str">
        <f t="shared" si="2"/>
        <v>#N/A</v>
      </c>
    </row>
    <row r="143" ht="14.25" customHeight="1">
      <c r="A143" s="50"/>
      <c r="B143" s="55">
        <v>142.0</v>
      </c>
      <c r="C143" s="122">
        <f t="shared" si="1"/>
        <v>-350.0590127</v>
      </c>
      <c r="D143" s="57" t="str">
        <f>VLOOKUP(A143,'Classement Surp'!$B$2:$B$149,1,0)</f>
        <v>#N/A</v>
      </c>
      <c r="E143" s="58" t="str">
        <f t="shared" si="2"/>
        <v>#N/A</v>
      </c>
    </row>
    <row r="144" ht="14.25" customHeight="1">
      <c r="A144" s="50"/>
      <c r="B144" s="55">
        <v>143.0</v>
      </c>
      <c r="C144" s="122">
        <f t="shared" si="1"/>
        <v>-353.3281368</v>
      </c>
      <c r="D144" s="57" t="str">
        <f>VLOOKUP(A144,'Classement Surp'!$B$2:$B$149,1,0)</f>
        <v>#N/A</v>
      </c>
      <c r="E144" s="58" t="str">
        <f t="shared" si="2"/>
        <v>#N/A</v>
      </c>
    </row>
    <row r="145" ht="14.25" customHeight="1">
      <c r="A145" s="50"/>
      <c r="B145" s="55">
        <v>144.0</v>
      </c>
      <c r="C145" s="122">
        <f t="shared" si="1"/>
        <v>-356.5890842</v>
      </c>
      <c r="D145" s="57" t="str">
        <f>VLOOKUP(A145,'Classement Surp'!$B$2:$B$149,1,0)</f>
        <v>#N/A</v>
      </c>
      <c r="E145" s="58" t="str">
        <f t="shared" si="2"/>
        <v>#N/A</v>
      </c>
    </row>
    <row r="146" ht="14.25" customHeight="1">
      <c r="A146" s="50"/>
      <c r="B146" s="55">
        <v>145.0</v>
      </c>
      <c r="C146" s="122">
        <f t="shared" si="1"/>
        <v>-359.8419472</v>
      </c>
      <c r="D146" s="57" t="str">
        <f>VLOOKUP(A146,'Classement Surp'!$B$2:$B$149,1,0)</f>
        <v>#N/A</v>
      </c>
      <c r="E146" s="58" t="str">
        <f t="shared" si="2"/>
        <v>#N/A</v>
      </c>
    </row>
    <row r="147" ht="14.25" customHeight="1">
      <c r="A147" s="50"/>
      <c r="B147" s="55">
        <v>146.0</v>
      </c>
      <c r="C147" s="122">
        <f t="shared" si="1"/>
        <v>-363.0868163</v>
      </c>
      <c r="D147" s="57" t="str">
        <f>VLOOKUP(A147,'Classement Surp'!$B$2:$B$149,1,0)</f>
        <v>#N/A</v>
      </c>
      <c r="E147" s="58" t="str">
        <f t="shared" si="2"/>
        <v>#N/A</v>
      </c>
    </row>
    <row r="148" ht="14.25" customHeight="1">
      <c r="A148" s="50"/>
      <c r="B148" s="55">
        <v>147.0</v>
      </c>
      <c r="C148" s="122">
        <f t="shared" si="1"/>
        <v>-366.3237799</v>
      </c>
      <c r="D148" s="57" t="str">
        <f>VLOOKUP(A148,'Classement Surp'!$B$2:$B$149,1,0)</f>
        <v>#N/A</v>
      </c>
      <c r="E148" s="58" t="str">
        <f t="shared" si="2"/>
        <v>#N/A</v>
      </c>
    </row>
    <row r="149" ht="14.25" customHeight="1">
      <c r="A149" s="50"/>
      <c r="B149" s="55">
        <v>148.0</v>
      </c>
      <c r="C149" s="122">
        <f t="shared" si="1"/>
        <v>-369.5529253</v>
      </c>
      <c r="D149" s="57" t="str">
        <f>VLOOKUP(A149,'Classement Surp'!$B$2:$B$149,1,0)</f>
        <v>#N/A</v>
      </c>
      <c r="E149" s="58" t="str">
        <f t="shared" si="2"/>
        <v>#N/A</v>
      </c>
    </row>
    <row r="150" ht="14.25" customHeight="1">
      <c r="A150" s="50"/>
      <c r="B150" s="55">
        <v>149.0</v>
      </c>
      <c r="C150" s="122">
        <f t="shared" si="1"/>
        <v>-372.7743378</v>
      </c>
      <c r="D150" s="57" t="str">
        <f>VLOOKUP(A150,'Classement Surp'!$B$2:$B$149,1,0)</f>
        <v>#N/A</v>
      </c>
      <c r="E150" s="58" t="str">
        <f t="shared" si="2"/>
        <v>#N/A</v>
      </c>
    </row>
    <row r="151" ht="14.25" customHeight="1">
      <c r="A151" s="50"/>
      <c r="B151" s="55">
        <v>150.0</v>
      </c>
      <c r="C151" s="122">
        <f t="shared" si="1"/>
        <v>-375.9881012</v>
      </c>
      <c r="D151" s="57" t="str">
        <f>VLOOKUP(A151,'Classement Surp'!$B$2:$B$149,1,0)</f>
        <v>#N/A</v>
      </c>
      <c r="E151" s="58" t="str">
        <f t="shared" si="2"/>
        <v>#N/A</v>
      </c>
    </row>
    <row r="152" ht="14.25" customHeight="1">
      <c r="A152" s="50"/>
      <c r="B152" s="55">
        <v>151.0</v>
      </c>
      <c r="C152" s="122">
        <f t="shared" si="1"/>
        <v>-379.1942979</v>
      </c>
      <c r="D152" s="57" t="str">
        <f>VLOOKUP(A152,'Classement Surp'!$B$2:$B$149,1,0)</f>
        <v>#N/A</v>
      </c>
      <c r="E152" s="58" t="str">
        <f t="shared" si="2"/>
        <v>#N/A</v>
      </c>
    </row>
    <row r="153" ht="14.25" customHeight="1">
      <c r="A153" s="50"/>
      <c r="B153" s="55">
        <v>152.0</v>
      </c>
      <c r="C153" s="122">
        <f t="shared" si="1"/>
        <v>-382.3930085</v>
      </c>
      <c r="D153" s="57" t="str">
        <f>VLOOKUP(A153,'Classement Surp'!$B$2:$B$149,1,0)</f>
        <v>#N/A</v>
      </c>
      <c r="E153" s="58" t="str">
        <f t="shared" si="2"/>
        <v>#N/A</v>
      </c>
    </row>
    <row r="154" ht="14.25" customHeight="1">
      <c r="A154" s="50"/>
      <c r="B154" s="55">
        <v>153.0</v>
      </c>
      <c r="C154" s="122">
        <f t="shared" si="1"/>
        <v>-385.5843125</v>
      </c>
      <c r="D154" s="57" t="str">
        <f>VLOOKUP(A154,'Classement Surp'!$B$2:$B$149,1,0)</f>
        <v>#N/A</v>
      </c>
      <c r="E154" s="58" t="str">
        <f t="shared" si="2"/>
        <v>#N/A</v>
      </c>
    </row>
    <row r="155" ht="14.25" customHeight="1">
      <c r="A155" s="50"/>
      <c r="B155" s="55">
        <v>154.0</v>
      </c>
      <c r="C155" s="122">
        <f t="shared" si="1"/>
        <v>-388.7682877</v>
      </c>
      <c r="D155" s="57" t="str">
        <f>VLOOKUP(A155,'Classement Surp'!$B$2:$B$149,1,0)</f>
        <v>#N/A</v>
      </c>
      <c r="E155" s="58" t="str">
        <f t="shared" si="2"/>
        <v>#N/A</v>
      </c>
    </row>
    <row r="156" ht="14.25" customHeight="1">
      <c r="A156" s="50"/>
      <c r="B156" s="55">
        <v>155.0</v>
      </c>
      <c r="C156" s="122">
        <f t="shared" si="1"/>
        <v>-391.9450107</v>
      </c>
      <c r="D156" s="57" t="str">
        <f>VLOOKUP(A156,'Classement Surp'!$B$2:$B$149,1,0)</f>
        <v>#N/A</v>
      </c>
      <c r="E156" s="58" t="str">
        <f t="shared" si="2"/>
        <v>#N/A</v>
      </c>
    </row>
    <row r="157" ht="14.25" customHeight="1">
      <c r="A157" s="50"/>
      <c r="B157" s="55">
        <v>156.0</v>
      </c>
      <c r="C157" s="122">
        <f t="shared" si="1"/>
        <v>-395.1145565</v>
      </c>
      <c r="D157" s="57" t="str">
        <f>VLOOKUP(A157,'Classement Surp'!$B$2:$B$149,1,0)</f>
        <v>#N/A</v>
      </c>
      <c r="E157" s="58" t="str">
        <f t="shared" si="2"/>
        <v>#N/A</v>
      </c>
    </row>
    <row r="158" ht="14.25" customHeight="1">
      <c r="A158" s="50"/>
      <c r="B158" s="55">
        <v>157.0</v>
      </c>
      <c r="C158" s="122">
        <f t="shared" si="1"/>
        <v>-398.2769991</v>
      </c>
      <c r="D158" s="57" t="str">
        <f>VLOOKUP(A158,'Classement Surp'!$B$2:$B$149,1,0)</f>
        <v>#N/A</v>
      </c>
      <c r="E158" s="58" t="str">
        <f t="shared" si="2"/>
        <v>#N/A</v>
      </c>
    </row>
    <row r="159" ht="14.25" customHeight="1">
      <c r="A159" s="50"/>
      <c r="B159" s="55">
        <v>158.0</v>
      </c>
      <c r="C159" s="122">
        <f t="shared" si="1"/>
        <v>-401.432411</v>
      </c>
      <c r="D159" s="57" t="str">
        <f>VLOOKUP(A159,'Classement Surp'!$B$2:$B$149,1,0)</f>
        <v>#N/A</v>
      </c>
      <c r="E159" s="58" t="str">
        <f t="shared" si="2"/>
        <v>#N/A</v>
      </c>
    </row>
    <row r="160" ht="14.25" customHeight="1">
      <c r="A160" s="50"/>
      <c r="B160" s="55">
        <v>159.0</v>
      </c>
      <c r="C160" s="122">
        <f t="shared" si="1"/>
        <v>-404.5808634</v>
      </c>
      <c r="D160" s="57" t="str">
        <f>VLOOKUP(A160,'Classement Surp'!$B$2:$B$149,1,0)</f>
        <v>#N/A</v>
      </c>
      <c r="E160" s="58" t="str">
        <f t="shared" si="2"/>
        <v>#N/A</v>
      </c>
    </row>
    <row r="161" ht="14.25" customHeight="1">
      <c r="A161" s="123"/>
      <c r="B161" s="66">
        <v>160.0</v>
      </c>
      <c r="C161" s="124">
        <f t="shared" si="1"/>
        <v>-407.7224264</v>
      </c>
      <c r="D161" s="57" t="str">
        <f>VLOOKUP(A161,'Classement Surp'!$B$2:$B$149,1,0)</f>
        <v>#N/A</v>
      </c>
      <c r="E161" s="58" t="str">
        <f t="shared" si="2"/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drawing r:id="rId1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46</v>
      </c>
    </row>
    <row r="2" ht="14.25" customHeight="1">
      <c r="A2" s="50" t="str">
        <f>IFERROR(__xludf.DUMMYFUNCTION(" IMPORTRANGE(""https://docs.google.com/spreadsheets/d/10ChOTISkkViwgYA30MH-3oBCdesNOPfJ0cNOA3ePw3k/edit#gid=1223787465"",""extrac-Surprise-1!A2:A161"")"),"Sab86360")</f>
        <v>Sab86360</v>
      </c>
      <c r="B2" s="55">
        <v>1.0</v>
      </c>
      <c r="C2" s="122">
        <f t="shared" ref="C2:C161" si="1">260*(1-(B2/($H$1+1)))*POWER((SQRT(($H$1+1)/B2)),1/2)</f>
        <v>666.2815482</v>
      </c>
      <c r="D2" s="57" t="str">
        <f>VLOOKUP(A2,'Classement Surp'!$B$2:$B$149,1,0)</f>
        <v>Sab86360</v>
      </c>
      <c r="E2" s="58" t="str">
        <f t="shared" ref="E2:E161" si="2">IF(D2=A2,"","erreur")</f>
        <v/>
      </c>
    </row>
    <row r="3" ht="14.25" customHeight="1">
      <c r="A3" s="50" t="str">
        <f>IFERROR(__xludf.DUMMYFUNCTION("""COMPUTED_VALUE"""),"Cataleya86")</f>
        <v>Cataleya86</v>
      </c>
      <c r="B3" s="55">
        <v>2.0</v>
      </c>
      <c r="C3" s="122">
        <f t="shared" si="1"/>
        <v>548.0939009</v>
      </c>
      <c r="D3" s="57" t="str">
        <f>VLOOKUP(A3,'Classement Surp'!$B$2:$B$149,1,0)</f>
        <v>Cataleya86</v>
      </c>
      <c r="E3" s="58" t="str">
        <f t="shared" si="2"/>
        <v/>
      </c>
    </row>
    <row r="4" ht="14.25" customHeight="1">
      <c r="A4" s="50" t="str">
        <f>IFERROR(__xludf.DUMMYFUNCTION("""COMPUTED_VALUE"""),"-Feline")</f>
        <v>-Feline</v>
      </c>
      <c r="B4" s="55">
        <v>3.0</v>
      </c>
      <c r="C4" s="122">
        <f t="shared" si="1"/>
        <v>484.2529971</v>
      </c>
      <c r="D4" s="57" t="str">
        <f>VLOOKUP(A4,'Classement Surp'!$B$2:$B$149,1,0)</f>
        <v>-Feline</v>
      </c>
      <c r="E4" s="58" t="str">
        <f t="shared" si="2"/>
        <v/>
      </c>
    </row>
    <row r="5" ht="14.25" customHeight="1">
      <c r="A5" s="50" t="str">
        <f>IFERROR(__xludf.DUMMYFUNCTION("""COMPUTED_VALUE"""),"Elfy")</f>
        <v>Elfy</v>
      </c>
      <c r="B5" s="55">
        <v>4.0</v>
      </c>
      <c r="C5" s="122">
        <f t="shared" si="1"/>
        <v>440.4061878</v>
      </c>
      <c r="D5" s="57" t="str">
        <f>VLOOKUP(A5,'Classement Surp'!$B$2:$B$149,1,0)</f>
        <v>Elfy</v>
      </c>
      <c r="E5" s="58" t="str">
        <f t="shared" si="2"/>
        <v/>
      </c>
    </row>
    <row r="6" ht="14.25" customHeight="1">
      <c r="A6" s="50" t="str">
        <f>IFERROR(__xludf.DUMMYFUNCTION("""COMPUTED_VALUE"""),"SIr_Tango")</f>
        <v>SIr_Tango</v>
      </c>
      <c r="B6" s="55">
        <v>5.0</v>
      </c>
      <c r="C6" s="122">
        <f t="shared" si="1"/>
        <v>406.824167</v>
      </c>
      <c r="D6" s="57" t="str">
        <f>VLOOKUP(A6,'Classement Surp'!$B$2:$B$149,1,0)</f>
        <v>SIr_Tango</v>
      </c>
      <c r="E6" s="58" t="str">
        <f t="shared" si="2"/>
        <v/>
      </c>
    </row>
    <row r="7" ht="14.25" customHeight="1">
      <c r="A7" s="50" t="str">
        <f>IFERROR(__xludf.DUMMYFUNCTION("""COMPUTED_VALUE"""),"Legabodu86")</f>
        <v>Legabodu86</v>
      </c>
      <c r="B7" s="55">
        <v>6.0</v>
      </c>
      <c r="C7" s="122">
        <f t="shared" si="1"/>
        <v>379.4425224</v>
      </c>
      <c r="D7" s="57" t="str">
        <f>VLOOKUP(A7,'Classement Surp'!$B$2:$B$149,1,0)</f>
        <v>Legabodu86</v>
      </c>
      <c r="E7" s="58" t="str">
        <f t="shared" si="2"/>
        <v/>
      </c>
    </row>
    <row r="8" ht="14.25" customHeight="1">
      <c r="A8" s="50" t="str">
        <f>IFERROR(__xludf.DUMMYFUNCTION("""COMPUTED_VALUE"""),"gregmoore")</f>
        <v>gregmoore</v>
      </c>
      <c r="B8" s="55">
        <v>7.0</v>
      </c>
      <c r="C8" s="122">
        <f t="shared" si="1"/>
        <v>356.1930455</v>
      </c>
      <c r="D8" s="57" t="str">
        <f>VLOOKUP(A8,'Classement Surp'!$B$2:$B$149,1,0)</f>
        <v>gregmoore</v>
      </c>
      <c r="E8" s="58" t="str">
        <f t="shared" si="2"/>
        <v/>
      </c>
    </row>
    <row r="9" ht="14.25" customHeight="1">
      <c r="A9" s="50" t="str">
        <f>IFERROR(__xludf.DUMMYFUNCTION("""COMPUTED_VALUE"""),"Like_A_Fish")</f>
        <v>Like_A_Fish</v>
      </c>
      <c r="B9" s="55">
        <v>8.0</v>
      </c>
      <c r="C9" s="122">
        <f t="shared" si="1"/>
        <v>335.8861255</v>
      </c>
      <c r="D9" s="57" t="str">
        <f>VLOOKUP(A9,'Classement Surp'!$B$2:$B$149,1,0)</f>
        <v>Like_A_Fish</v>
      </c>
      <c r="E9" s="58" t="str">
        <f t="shared" si="2"/>
        <v/>
      </c>
    </row>
    <row r="10" ht="14.25" customHeight="1">
      <c r="A10" s="50" t="str">
        <f>IFERROR(__xludf.DUMMYFUNCTION("""COMPUTED_VALUE"""),"LEGOLEGOTE")</f>
        <v>LEGOLEGOTE</v>
      </c>
      <c r="B10" s="55">
        <v>9.0</v>
      </c>
      <c r="C10" s="122">
        <f t="shared" si="1"/>
        <v>317.7773388</v>
      </c>
      <c r="D10" s="57" t="str">
        <f>VLOOKUP(A10,'Classement Surp'!$B$2:$B$149,1,0)</f>
        <v>LEGOLEGOTE</v>
      </c>
      <c r="E10" s="58" t="str">
        <f t="shared" si="2"/>
        <v/>
      </c>
    </row>
    <row r="11" ht="14.25" customHeight="1">
      <c r="A11" s="50" t="str">
        <f>IFERROR(__xludf.DUMMYFUNCTION("""COMPUTED_VALUE"""),"POMB1664")</f>
        <v>POMB1664</v>
      </c>
      <c r="B11" s="55">
        <v>10.0</v>
      </c>
      <c r="C11" s="122">
        <f t="shared" si="1"/>
        <v>301.3711523</v>
      </c>
      <c r="D11" s="57" t="str">
        <f>VLOOKUP(A11,'Classement Surp'!$B$2:$B$149,1,0)</f>
        <v>POMB1664</v>
      </c>
      <c r="E11" s="58" t="str">
        <f t="shared" si="2"/>
        <v/>
      </c>
    </row>
    <row r="12" ht="14.25" customHeight="1">
      <c r="A12" s="50" t="str">
        <f>IFERROR(__xludf.DUMMYFUNCTION("""COMPUTED_VALUE"""),"Phil1308")</f>
        <v>Phil1308</v>
      </c>
      <c r="B12" s="55">
        <v>11.0</v>
      </c>
      <c r="C12" s="122">
        <f t="shared" si="1"/>
        <v>286.3217132</v>
      </c>
      <c r="D12" s="57" t="str">
        <f>VLOOKUP(A12,'Classement Surp'!$B$2:$B$149,1,0)</f>
        <v>Phil1308</v>
      </c>
      <c r="E12" s="58" t="str">
        <f t="shared" si="2"/>
        <v/>
      </c>
    </row>
    <row r="13" ht="14.25" customHeight="1">
      <c r="A13" s="50" t="str">
        <f>IFERROR(__xludf.DUMMYFUNCTION("""COMPUTED_VALUE"""),"Patgaret")</f>
        <v>Patgaret</v>
      </c>
      <c r="B13" s="55">
        <v>12.0</v>
      </c>
      <c r="C13" s="122">
        <f t="shared" si="1"/>
        <v>272.3784144</v>
      </c>
      <c r="D13" s="57" t="str">
        <f>VLOOKUP(A13,'Classement Surp'!$B$2:$B$149,1,0)</f>
        <v>Patgaret</v>
      </c>
      <c r="E13" s="58" t="str">
        <f t="shared" si="2"/>
        <v/>
      </c>
    </row>
    <row r="14" ht="14.25" customHeight="1">
      <c r="A14" s="50" t="str">
        <f>IFERROR(__xludf.DUMMYFUNCTION("""COMPUTED_VALUE"""),"FridAKahlo")</f>
        <v>FridAKahlo</v>
      </c>
      <c r="B14" s="55">
        <v>13.0</v>
      </c>
      <c r="C14" s="122">
        <f t="shared" si="1"/>
        <v>259.3540496</v>
      </c>
      <c r="D14" s="57" t="str">
        <f>VLOOKUP(A14,'Classement Surp'!$B$2:$B$149,1,0)</f>
        <v>FridAKahlo</v>
      </c>
      <c r="E14" s="58" t="str">
        <f t="shared" si="2"/>
        <v/>
      </c>
    </row>
    <row r="15" ht="14.25" customHeight="1">
      <c r="A15" s="50" t="str">
        <f>IFERROR(__xludf.DUMMYFUNCTION("""COMPUTED_VALUE"""),"Pachavi")</f>
        <v>Pachavi</v>
      </c>
      <c r="B15" s="55">
        <v>14.0</v>
      </c>
      <c r="C15" s="122">
        <f t="shared" si="1"/>
        <v>247.1052005</v>
      </c>
      <c r="D15" s="57" t="str">
        <f>VLOOKUP(A15,'Classement Surp'!$B$2:$B$149,1,0)</f>
        <v>Pachavi</v>
      </c>
      <c r="E15" s="58" t="str">
        <f t="shared" si="2"/>
        <v/>
      </c>
    </row>
    <row r="16" ht="14.25" customHeight="1">
      <c r="A16" s="50" t="str">
        <f>IFERROR(__xludf.DUMMYFUNCTION("""COMPUTED_VALUE"""),"NOVICEMYSTIC")</f>
        <v>NOVICEMYSTIC</v>
      </c>
      <c r="B16" s="55">
        <v>15.0</v>
      </c>
      <c r="C16" s="122">
        <f t="shared" si="1"/>
        <v>235.5196342</v>
      </c>
      <c r="D16" s="57" t="str">
        <f>VLOOKUP(A16,'Classement Surp'!$B$2:$B$149,1,0)</f>
        <v>NOVICEMYSTIC</v>
      </c>
      <c r="E16" s="58" t="str">
        <f t="shared" si="2"/>
        <v/>
      </c>
    </row>
    <row r="17" ht="14.25" customHeight="1">
      <c r="A17" s="50" t="str">
        <f>IFERROR(__xludf.DUMMYFUNCTION("""COMPUTED_VALUE"""),"Dirty Bazaar")</f>
        <v>Dirty Bazaar</v>
      </c>
      <c r="B17" s="55">
        <v>16.0</v>
      </c>
      <c r="C17" s="122">
        <f t="shared" si="1"/>
        <v>224.507913</v>
      </c>
      <c r="D17" s="57" t="str">
        <f>VLOOKUP(A17,'Classement Surp'!$B$2:$B$149,1,0)</f>
        <v>Dirty Bazaar</v>
      </c>
      <c r="E17" s="58" t="str">
        <f t="shared" si="2"/>
        <v/>
      </c>
    </row>
    <row r="18" ht="14.25" customHeight="1">
      <c r="A18" s="50" t="str">
        <f>IFERROR(__xludf.DUMMYFUNCTION("""COMPUTED_VALUE"""),"Imberb")</f>
        <v>Imberb</v>
      </c>
      <c r="B18" s="55">
        <v>17.0</v>
      </c>
      <c r="C18" s="122">
        <f t="shared" si="1"/>
        <v>213.9976375</v>
      </c>
      <c r="D18" s="57" t="str">
        <f>VLOOKUP(A18,'Classement Surp'!$B$2:$B$149,1,0)</f>
        <v>Imberb</v>
      </c>
      <c r="E18" s="58" t="str">
        <f t="shared" si="2"/>
        <v/>
      </c>
    </row>
    <row r="19" ht="14.25" customHeight="1">
      <c r="A19" s="50" t="str">
        <f>IFERROR(__xludf.DUMMYFUNCTION("""COMPUTED_VALUE"""),"Redblood92")</f>
        <v>Redblood92</v>
      </c>
      <c r="B19" s="55">
        <v>18.0</v>
      </c>
      <c r="C19" s="122">
        <f t="shared" si="1"/>
        <v>203.9293928</v>
      </c>
      <c r="D19" s="57" t="str">
        <f>VLOOKUP(A19,'Classement Surp'!$B$2:$B$149,1,0)</f>
        <v>Redblood92</v>
      </c>
      <c r="E19" s="58" t="str">
        <f t="shared" si="2"/>
        <v/>
      </c>
      <c r="I19" s="127"/>
    </row>
    <row r="20" ht="14.25" customHeight="1">
      <c r="A20" s="50" t="str">
        <f>IFERROR(__xludf.DUMMYFUNCTION("""COMPUTED_VALUE"""),"Loulou79")</f>
        <v>Loulou79</v>
      </c>
      <c r="B20" s="55">
        <v>19.0</v>
      </c>
      <c r="C20" s="122">
        <f t="shared" si="1"/>
        <v>194.2538279</v>
      </c>
      <c r="D20" s="57" t="str">
        <f>VLOOKUP(A20,'Classement Surp'!$B$2:$B$149,1,0)</f>
        <v>Loulou79</v>
      </c>
      <c r="E20" s="58" t="str">
        <f t="shared" si="2"/>
        <v/>
      </c>
      <c r="I20" s="127"/>
    </row>
    <row r="21" ht="14.25" customHeight="1">
      <c r="A21" s="50" t="str">
        <f>IFERROR(__xludf.DUMMYFUNCTION("""COMPUTED_VALUE"""),"Rbl86")</f>
        <v>Rbl86</v>
      </c>
      <c r="B21" s="55">
        <v>20.0</v>
      </c>
      <c r="C21" s="122">
        <f t="shared" si="1"/>
        <v>184.9295104</v>
      </c>
      <c r="D21" s="57" t="str">
        <f>VLOOKUP(A21,'Classement Surp'!$B$2:$B$149,1,0)</f>
        <v>Rbl86</v>
      </c>
      <c r="E21" s="58" t="str">
        <f t="shared" si="2"/>
        <v/>
      </c>
      <c r="I21" s="127"/>
    </row>
    <row r="22" ht="14.25" customHeight="1">
      <c r="A22" s="50" t="str">
        <f>IFERROR(__xludf.DUMMYFUNCTION("""COMPUTED_VALUE"""),"christ86000")</f>
        <v>christ86000</v>
      </c>
      <c r="B22" s="55">
        <v>21.0</v>
      </c>
      <c r="C22" s="122">
        <f t="shared" si="1"/>
        <v>175.9213215</v>
      </c>
      <c r="D22" s="57" t="str">
        <f>VLOOKUP(A22,'Classement Surp'!$B$2:$B$149,1,0)</f>
        <v>christ86000</v>
      </c>
      <c r="E22" s="58" t="str">
        <f t="shared" si="2"/>
        <v/>
      </c>
    </row>
    <row r="23" ht="14.25" customHeight="1">
      <c r="A23" s="50" t="str">
        <f>IFERROR(__xludf.DUMMYFUNCTION("""COMPUTED_VALUE"""),"patrick86370")</f>
        <v>patrick86370</v>
      </c>
      <c r="B23" s="55">
        <v>22.0</v>
      </c>
      <c r="C23" s="122">
        <f t="shared" si="1"/>
        <v>167.1992377</v>
      </c>
      <c r="D23" s="57" t="str">
        <f>VLOOKUP(A23,'Classement Surp'!$B$2:$B$149,1,0)</f>
        <v>patrick86370</v>
      </c>
      <c r="E23" s="58" t="str">
        <f t="shared" si="2"/>
        <v/>
      </c>
    </row>
    <row r="24" ht="14.25" customHeight="1">
      <c r="A24" s="50" t="str">
        <f>IFERROR(__xludf.DUMMYFUNCTION("""COMPUTED_VALUE"""),"Mako Lemore")</f>
        <v>Mako Lemore</v>
      </c>
      <c r="B24" s="55">
        <v>23.0</v>
      </c>
      <c r="C24" s="122">
        <f t="shared" si="1"/>
        <v>158.7373907</v>
      </c>
      <c r="D24" s="57" t="str">
        <f>VLOOKUP(A24,'Classement Surp'!$B$2:$B$149,1,0)</f>
        <v>Mako Lemore</v>
      </c>
      <c r="E24" s="58" t="str">
        <f t="shared" si="2"/>
        <v/>
      </c>
    </row>
    <row r="25" ht="14.25" customHeight="1">
      <c r="A25" s="50" t="str">
        <f>IFERROR(__xludf.DUMMYFUNCTION("""COMPUTED_VALUE"""),"--WondeR--")</f>
        <v>--WondeR--</v>
      </c>
      <c r="B25" s="55">
        <v>24.0</v>
      </c>
      <c r="C25" s="122">
        <f t="shared" si="1"/>
        <v>150.5133355</v>
      </c>
      <c r="D25" s="57" t="str">
        <f>VLOOKUP(A25,'Classement Surp'!$B$2:$B$149,1,0)</f>
        <v>--WondeR--</v>
      </c>
      <c r="E25" s="58" t="str">
        <f t="shared" si="2"/>
        <v/>
      </c>
    </row>
    <row r="26" ht="14.25" customHeight="1">
      <c r="A26" s="50" t="str">
        <f>IFERROR(__xludf.DUMMYFUNCTION("""COMPUTED_VALUE"""),"_Sale-Bet_")</f>
        <v>_Sale-Bet_</v>
      </c>
      <c r="B26" s="55">
        <v>25.0</v>
      </c>
      <c r="C26" s="122">
        <f t="shared" si="1"/>
        <v>142.5074711</v>
      </c>
      <c r="D26" s="57" t="str">
        <f>VLOOKUP(A26,'Classement Surp'!$B$2:$B$149,1,0)</f>
        <v>_Sale-Bet_</v>
      </c>
      <c r="E26" s="58" t="str">
        <f t="shared" si="2"/>
        <v/>
      </c>
    </row>
    <row r="27" ht="14.25" customHeight="1">
      <c r="A27" s="50" t="str">
        <f>IFERROR(__xludf.DUMMYFUNCTION("""COMPUTED_VALUE"""),"Abrakada")</f>
        <v>Abrakada</v>
      </c>
      <c r="B27" s="55">
        <v>26.0</v>
      </c>
      <c r="C27" s="122">
        <f t="shared" si="1"/>
        <v>134.7025795</v>
      </c>
      <c r="D27" s="57" t="str">
        <f>VLOOKUP(A27,'Classement Surp'!$B$2:$B$149,1,0)</f>
        <v>Abrakada</v>
      </c>
      <c r="E27" s="58" t="str">
        <f t="shared" si="2"/>
        <v/>
      </c>
    </row>
    <row r="28" ht="14.25" customHeight="1">
      <c r="A28" s="50" t="str">
        <f>IFERROR(__xludf.DUMMYFUNCTION("""COMPUTED_VALUE"""),"Rod_John_VI")</f>
        <v>Rod_John_VI</v>
      </c>
      <c r="B28" s="55">
        <v>27.0</v>
      </c>
      <c r="C28" s="122">
        <f t="shared" si="1"/>
        <v>127.0834537</v>
      </c>
      <c r="D28" s="57" t="str">
        <f>VLOOKUP(A28,'Classement Surp'!$B$2:$B$149,1,0)</f>
        <v>Rod_John_VI</v>
      </c>
      <c r="E28" s="58" t="str">
        <f t="shared" si="2"/>
        <v/>
      </c>
    </row>
    <row r="29" ht="14.25" customHeight="1">
      <c r="A29" s="50" t="str">
        <f>IFERROR(__xludf.DUMMYFUNCTION("""COMPUTED_VALUE"""),"sukkel")</f>
        <v>sukkel</v>
      </c>
      <c r="B29" s="55">
        <v>28.0</v>
      </c>
      <c r="C29" s="122">
        <f t="shared" si="1"/>
        <v>119.636596</v>
      </c>
      <c r="D29" s="57" t="str">
        <f>VLOOKUP(A29,'Classement Surp'!$B$2:$B$149,1,0)</f>
        <v>sukkel</v>
      </c>
      <c r="E29" s="58" t="str">
        <f t="shared" si="2"/>
        <v/>
      </c>
    </row>
    <row r="30" ht="14.25" customHeight="1">
      <c r="A30" s="50" t="str">
        <f>IFERROR(__xludf.DUMMYFUNCTION("""COMPUTED_VALUE"""),"chAAtAlere")</f>
        <v>chAAtAlere</v>
      </c>
      <c r="B30" s="55">
        <v>29.0</v>
      </c>
      <c r="C30" s="122">
        <f t="shared" si="1"/>
        <v>112.3499698</v>
      </c>
      <c r="D30" s="57" t="str">
        <f>VLOOKUP(A30,'Classement Surp'!$B$2:$B$149,1,0)</f>
        <v>chAAtAlere</v>
      </c>
      <c r="E30" s="58" t="str">
        <f t="shared" si="2"/>
        <v/>
      </c>
    </row>
    <row r="31" ht="14.25" customHeight="1">
      <c r="A31" s="50" t="str">
        <f>IFERROR(__xludf.DUMMYFUNCTION("""COMPUTED_VALUE"""),"Vaillant 86")</f>
        <v>Vaillant 86</v>
      </c>
      <c r="B31" s="55">
        <v>30.0</v>
      </c>
      <c r="C31" s="122">
        <f t="shared" si="1"/>
        <v>105.2127961</v>
      </c>
      <c r="D31" s="57" t="str">
        <f>VLOOKUP(A31,'Classement Surp'!$B$2:$B$149,1,0)</f>
        <v>vaillant 86</v>
      </c>
      <c r="E31" s="58" t="str">
        <f t="shared" si="2"/>
        <v/>
      </c>
    </row>
    <row r="32" ht="14.25" customHeight="1">
      <c r="A32" s="50" t="str">
        <f>IFERROR(__xludf.DUMMYFUNCTION("""COMPUTED_VALUE"""),"MaLLcoLLm..")</f>
        <v>MaLLcoLLm..</v>
      </c>
      <c r="B32" s="55">
        <v>31.0</v>
      </c>
      <c r="C32" s="122">
        <f t="shared" si="1"/>
        <v>98.21538281</v>
      </c>
      <c r="D32" s="57" t="str">
        <f>VLOOKUP(A32,'Classement Surp'!$B$2:$B$149,1,0)</f>
        <v>MaLLcoLLm..</v>
      </c>
      <c r="E32" s="58" t="str">
        <f t="shared" si="2"/>
        <v/>
      </c>
    </row>
    <row r="33" ht="14.25" customHeight="1">
      <c r="A33" s="50" t="str">
        <f>IFERROR(__xludf.DUMMYFUNCTION("""COMPUTED_VALUE"""),"titounio")</f>
        <v>titounio</v>
      </c>
      <c r="B33" s="55">
        <v>32.0</v>
      </c>
      <c r="C33" s="122">
        <f t="shared" si="1"/>
        <v>91.34898349</v>
      </c>
      <c r="D33" s="57" t="str">
        <f>VLOOKUP(A33,'Classement Surp'!$B$2:$B$149,1,0)</f>
        <v>Titounio</v>
      </c>
      <c r="E33" s="58" t="str">
        <f t="shared" si="2"/>
        <v/>
      </c>
    </row>
    <row r="34" ht="14.25" customHeight="1">
      <c r="A34" s="50" t="str">
        <f>IFERROR(__xludf.DUMMYFUNCTION("""COMPUTED_VALUE"""),"BARBAPAPA.")</f>
        <v>BARBAPAPA.</v>
      </c>
      <c r="B34" s="55">
        <v>33.0</v>
      </c>
      <c r="C34" s="122">
        <f t="shared" si="1"/>
        <v>84.60567705</v>
      </c>
      <c r="D34" s="57" t="str">
        <f>VLOOKUP(A34,'Classement Surp'!$B$2:$B$149,1,0)</f>
        <v>BARBAPAPA.</v>
      </c>
      <c r="E34" s="58" t="str">
        <f t="shared" si="2"/>
        <v/>
      </c>
    </row>
    <row r="35" ht="14.25" customHeight="1">
      <c r="A35" s="50" t="str">
        <f>IFERROR(__xludf.DUMMYFUNCTION("""COMPUTED_VALUE"""),"SINGE7")</f>
        <v>SINGE7</v>
      </c>
      <c r="B35" s="55">
        <v>34.0</v>
      </c>
      <c r="C35" s="122">
        <f t="shared" si="1"/>
        <v>77.97826672</v>
      </c>
      <c r="D35" s="57" t="str">
        <f>VLOOKUP(A35,'Classement Surp'!$B$2:$B$149,1,0)</f>
        <v>SINGE7</v>
      </c>
      <c r="E35" s="58" t="str">
        <f t="shared" si="2"/>
        <v/>
      </c>
    </row>
    <row r="36" ht="14.25" customHeight="1">
      <c r="A36" s="50" t="str">
        <f>IFERROR(__xludf.DUMMYFUNCTION("""COMPUTED_VALUE"""),"fiodor86")</f>
        <v>fiodor86</v>
      </c>
      <c r="B36" s="55">
        <v>35.0</v>
      </c>
      <c r="C36" s="122">
        <f t="shared" si="1"/>
        <v>71.46019377</v>
      </c>
      <c r="D36" s="57" t="str">
        <f>VLOOKUP(A36,'Classement Surp'!$B$2:$B$149,1,0)</f>
        <v>fiodor86</v>
      </c>
      <c r="E36" s="58" t="str">
        <f t="shared" si="2"/>
        <v/>
      </c>
    </row>
    <row r="37" ht="14.25" customHeight="1">
      <c r="A37" s="50" t="str">
        <f>IFERROR(__xludf.DUMMYFUNCTION("""COMPUTED_VALUE"""),"Le_Pictavien")</f>
        <v>Le_Pictavien</v>
      </c>
      <c r="B37" s="55">
        <v>36.0</v>
      </c>
      <c r="C37" s="122">
        <f t="shared" si="1"/>
        <v>65.04546376</v>
      </c>
      <c r="D37" s="57" t="str">
        <f>VLOOKUP(A37,'Classement Surp'!$B$2:$B$149,1,0)</f>
        <v>le_pictavien</v>
      </c>
      <c r="E37" s="58" t="str">
        <f t="shared" si="2"/>
        <v/>
      </c>
    </row>
    <row r="38" ht="14.25" customHeight="1">
      <c r="A38" s="50" t="str">
        <f>IFERROR(__xludf.DUMMYFUNCTION("""COMPUTED_VALUE"""),"8kinder6")</f>
        <v>8kinder6</v>
      </c>
      <c r="B38" s="55">
        <v>37.0</v>
      </c>
      <c r="C38" s="122">
        <f t="shared" si="1"/>
        <v>58.72858316</v>
      </c>
      <c r="D38" s="57" t="str">
        <f>VLOOKUP(A38,'Classement Surp'!$B$2:$B$149,1,0)</f>
        <v>8kinder6</v>
      </c>
      <c r="E38" s="58" t="str">
        <f t="shared" si="2"/>
        <v/>
      </c>
    </row>
    <row r="39" ht="14.25" customHeight="1">
      <c r="A39" s="50" t="str">
        <f>IFERROR(__xludf.DUMMYFUNCTION("""COMPUTED_VALUE"""),"Sickxelaris")</f>
        <v>Sickxelaris</v>
      </c>
      <c r="B39" s="55">
        <v>38.0</v>
      </c>
      <c r="C39" s="122">
        <f t="shared" si="1"/>
        <v>52.50450456</v>
      </c>
      <c r="D39" s="57" t="str">
        <f>VLOOKUP(A39,'Classement Surp'!$B$2:$B$149,1,0)</f>
        <v>Sickxelaris</v>
      </c>
      <c r="E39" s="58" t="str">
        <f t="shared" si="2"/>
        <v/>
      </c>
    </row>
    <row r="40" ht="14.25" customHeight="1">
      <c r="A40" s="50" t="str">
        <f>IFERROR(__xludf.DUMMYFUNCTION("""COMPUTED_VALUE"""),"Mailie86")</f>
        <v>Mailie86</v>
      </c>
      <c r="B40" s="55">
        <v>39.0</v>
      </c>
      <c r="C40" s="122">
        <f t="shared" si="1"/>
        <v>46.36857931</v>
      </c>
      <c r="D40" s="57" t="str">
        <f>VLOOKUP(A40,'Classement Surp'!$B$2:$B$149,1,0)</f>
        <v>Mailie86</v>
      </c>
      <c r="E40" s="58" t="str">
        <f t="shared" si="2"/>
        <v/>
      </c>
    </row>
    <row r="41" ht="14.25" customHeight="1">
      <c r="A41" s="50" t="str">
        <f>IFERROR(__xludf.DUMMYFUNCTION("""COMPUTED_VALUE"""),"Mitch")</f>
        <v>Mitch</v>
      </c>
      <c r="B41" s="55">
        <v>40.0</v>
      </c>
      <c r="C41" s="122">
        <f t="shared" si="1"/>
        <v>40.31651616</v>
      </c>
      <c r="D41" s="57" t="str">
        <f>VLOOKUP(A41,'Classement Surp'!$B$2:$B$149,1,0)</f>
        <v>Mitch</v>
      </c>
      <c r="E41" s="58" t="str">
        <f t="shared" si="2"/>
        <v/>
      </c>
    </row>
    <row r="42" ht="14.25" customHeight="1">
      <c r="A42" s="50" t="str">
        <f>IFERROR(__xludf.DUMMYFUNCTION("""COMPUTED_VALUE"""),"UrsaffMyLove")</f>
        <v>UrsaffMyLove</v>
      </c>
      <c r="B42" s="55">
        <v>41.0</v>
      </c>
      <c r="C42" s="122">
        <f t="shared" si="1"/>
        <v>34.34434521</v>
      </c>
      <c r="D42" s="57" t="str">
        <f>VLOOKUP(A42,'Classement Surp'!$B$2:$B$149,1,0)</f>
        <v>UrsaffMyLove</v>
      </c>
      <c r="E42" s="58" t="str">
        <f t="shared" si="2"/>
        <v/>
      </c>
    </row>
    <row r="43" ht="14.25" customHeight="1">
      <c r="A43" s="50" t="str">
        <f>IFERROR(__xludf.DUMMYFUNCTION("""COMPUTED_VALUE"""),"Kevfurious")</f>
        <v>Kevfurious</v>
      </c>
      <c r="B43" s="55">
        <v>42.0</v>
      </c>
      <c r="C43" s="122">
        <f t="shared" si="1"/>
        <v>28.44838628</v>
      </c>
      <c r="D43" s="57" t="str">
        <f>VLOOKUP(A43,'Classement Surp'!$B$2:$B$149,1,0)</f>
        <v>Kevfurious</v>
      </c>
      <c r="E43" s="58" t="str">
        <f t="shared" si="2"/>
        <v/>
      </c>
    </row>
    <row r="44" ht="14.25" customHeight="1">
      <c r="A44" s="50" t="str">
        <f>IFERROR(__xludf.DUMMYFUNCTION("""COMPUTED_VALUE"""),"Mikalack")</f>
        <v>Mikalack</v>
      </c>
      <c r="B44" s="55">
        <v>43.0</v>
      </c>
      <c r="C44" s="122">
        <f t="shared" si="1"/>
        <v>22.6252211</v>
      </c>
      <c r="D44" s="57" t="str">
        <f>VLOOKUP(A44,'Classement Surp'!$B$2:$B$149,1,0)</f>
        <v>Mikalack</v>
      </c>
      <c r="E44" s="58" t="str">
        <f t="shared" si="2"/>
        <v/>
      </c>
    </row>
    <row r="45" ht="14.25" customHeight="1">
      <c r="A45" s="50" t="str">
        <f>IFERROR(__xludf.DUMMYFUNCTION("""COMPUTED_VALUE"""),"i K K i")</f>
        <v>i K K i</v>
      </c>
      <c r="B45" s="55">
        <v>44.0</v>
      </c>
      <c r="C45" s="122">
        <f t="shared" si="1"/>
        <v>16.87166875</v>
      </c>
      <c r="D45" s="57" t="str">
        <f>VLOOKUP(A45,'Classement Surp'!$B$2:$B$149,1,0)</f>
        <v>i K K i</v>
      </c>
      <c r="E45" s="58" t="str">
        <f t="shared" si="2"/>
        <v/>
      </c>
    </row>
    <row r="46" ht="14.25" customHeight="1">
      <c r="A46" s="50" t="str">
        <f>IFERROR(__xludf.DUMMYFUNCTION("""COMPUTED_VALUE"""),"PSGJM")</f>
        <v>PSGJM</v>
      </c>
      <c r="B46" s="55">
        <v>45.0</v>
      </c>
      <c r="C46" s="122">
        <f t="shared" si="1"/>
        <v>11.18476392</v>
      </c>
      <c r="D46" s="57" t="str">
        <f>VLOOKUP(A46,'Classement Surp'!$B$2:$B$149,1,0)</f>
        <v>PSGJM</v>
      </c>
      <c r="E46" s="58" t="str">
        <f t="shared" si="2"/>
        <v/>
      </c>
    </row>
    <row r="47" ht="14.25" customHeight="1">
      <c r="A47" s="50" t="str">
        <f>IFERROR(__xludf.DUMMYFUNCTION("""COMPUTED_VALUE"""),"Rukia_ichigo")</f>
        <v>Rukia_ichigo</v>
      </c>
      <c r="B47" s="55">
        <v>46.0</v>
      </c>
      <c r="C47" s="122">
        <f t="shared" si="1"/>
        <v>5.561737618</v>
      </c>
      <c r="D47" s="57" t="str">
        <f>VLOOKUP(A47,'Classement Surp'!$B$2:$B$149,1,0)</f>
        <v>Rukia_ichigo</v>
      </c>
      <c r="E47" s="58" t="str">
        <f t="shared" si="2"/>
        <v/>
      </c>
    </row>
    <row r="48" ht="14.25" customHeight="1">
      <c r="A48" s="50"/>
      <c r="B48" s="55">
        <v>47.0</v>
      </c>
      <c r="C48" s="122">
        <f t="shared" si="1"/>
        <v>0</v>
      </c>
      <c r="D48" s="57" t="str">
        <f>VLOOKUP(A48,'Classement Surp'!$B$2:$B$149,1,0)</f>
        <v>#N/A</v>
      </c>
      <c r="E48" s="58" t="str">
        <f t="shared" si="2"/>
        <v>#N/A</v>
      </c>
    </row>
    <row r="49" ht="14.25" customHeight="1">
      <c r="A49" s="50"/>
      <c r="B49" s="55">
        <v>48.0</v>
      </c>
      <c r="C49" s="122">
        <f t="shared" si="1"/>
        <v>-5.502874967</v>
      </c>
      <c r="D49" s="57" t="str">
        <f>VLOOKUP(A49,'Classement Surp'!$B$2:$B$149,1,0)</f>
        <v>#N/A</v>
      </c>
      <c r="E49" s="58" t="str">
        <f t="shared" si="2"/>
        <v>#N/A</v>
      </c>
    </row>
    <row r="50" ht="14.25" customHeight="1">
      <c r="A50" s="50"/>
      <c r="B50" s="55">
        <v>49.0</v>
      </c>
      <c r="C50" s="122">
        <f t="shared" si="1"/>
        <v>-10.94916323</v>
      </c>
      <c r="D50" s="57" t="str">
        <f>VLOOKUP(A50,'Classement Surp'!$B$2:$B$149,1,0)</f>
        <v>#N/A</v>
      </c>
      <c r="E50" s="58" t="str">
        <f t="shared" si="2"/>
        <v>#N/A</v>
      </c>
    </row>
    <row r="51" ht="14.25" customHeight="1">
      <c r="A51" s="50"/>
      <c r="B51" s="55">
        <v>50.0</v>
      </c>
      <c r="C51" s="122">
        <f t="shared" si="1"/>
        <v>-16.34100294</v>
      </c>
      <c r="D51" s="57" t="str">
        <f>VLOOKUP(A51,'Classement Surp'!$B$2:$B$149,1,0)</f>
        <v>#N/A</v>
      </c>
      <c r="E51" s="58" t="str">
        <f t="shared" si="2"/>
        <v>#N/A</v>
      </c>
    </row>
    <row r="52" ht="14.25" customHeight="1">
      <c r="A52" s="50"/>
      <c r="B52" s="55">
        <v>51.0</v>
      </c>
      <c r="C52" s="122">
        <f t="shared" si="1"/>
        <v>-21.68040555</v>
      </c>
      <c r="D52" s="57" t="str">
        <f>VLOOKUP(A52,'Classement Surp'!$B$2:$B$149,1,0)</f>
        <v>#N/A</v>
      </c>
      <c r="E52" s="58" t="str">
        <f t="shared" si="2"/>
        <v>#N/A</v>
      </c>
    </row>
    <row r="53" ht="14.25" customHeight="1">
      <c r="A53" s="50"/>
      <c r="B53" s="55">
        <v>52.0</v>
      </c>
      <c r="C53" s="122">
        <f t="shared" si="1"/>
        <v>-26.96926576</v>
      </c>
      <c r="D53" s="57" t="str">
        <f>VLOOKUP(A53,'Classement Surp'!$B$2:$B$149,1,0)</f>
        <v>#N/A</v>
      </c>
      <c r="E53" s="58" t="str">
        <f t="shared" si="2"/>
        <v>#N/A</v>
      </c>
    </row>
    <row r="54" ht="14.25" customHeight="1">
      <c r="A54" s="50"/>
      <c r="B54" s="55">
        <v>53.0</v>
      </c>
      <c r="C54" s="122">
        <f t="shared" si="1"/>
        <v>-32.20937053</v>
      </c>
      <c r="D54" s="57" t="str">
        <f>VLOOKUP(A54,'Classement Surp'!$B$2:$B$149,1,0)</f>
        <v>#N/A</v>
      </c>
      <c r="E54" s="58" t="str">
        <f t="shared" si="2"/>
        <v>#N/A</v>
      </c>
    </row>
    <row r="55" ht="14.25" customHeight="1">
      <c r="A55" s="50"/>
      <c r="B55" s="55">
        <v>54.0</v>
      </c>
      <c r="C55" s="122">
        <f t="shared" si="1"/>
        <v>-37.40240724</v>
      </c>
      <c r="D55" s="57" t="str">
        <f>VLOOKUP(A55,'Classement Surp'!$B$2:$B$149,1,0)</f>
        <v>#N/A</v>
      </c>
      <c r="E55" s="58" t="str">
        <f t="shared" si="2"/>
        <v>#N/A</v>
      </c>
    </row>
    <row r="56" ht="14.25" customHeight="1">
      <c r="A56" s="50"/>
      <c r="B56" s="55">
        <v>55.0</v>
      </c>
      <c r="C56" s="122">
        <f t="shared" si="1"/>
        <v>-42.54997107</v>
      </c>
      <c r="D56" s="57" t="str">
        <f>VLOOKUP(A56,'Classement Surp'!$B$2:$B$149,1,0)</f>
        <v>#N/A</v>
      </c>
      <c r="E56" s="58" t="str">
        <f t="shared" si="2"/>
        <v>#N/A</v>
      </c>
    </row>
    <row r="57" ht="14.25" customHeight="1">
      <c r="A57" s="50"/>
      <c r="B57" s="55">
        <v>56.0</v>
      </c>
      <c r="C57" s="122">
        <f t="shared" si="1"/>
        <v>-47.65357171</v>
      </c>
      <c r="D57" s="57" t="str">
        <f>VLOOKUP(A57,'Classement Surp'!$B$2:$B$149,1,0)</f>
        <v>#N/A</v>
      </c>
      <c r="E57" s="58" t="str">
        <f t="shared" si="2"/>
        <v>#N/A</v>
      </c>
    </row>
    <row r="58" ht="14.25" customHeight="1">
      <c r="A58" s="50"/>
      <c r="B58" s="55">
        <v>57.0</v>
      </c>
      <c r="C58" s="122">
        <f t="shared" si="1"/>
        <v>-52.71463947</v>
      </c>
      <c r="D58" s="57" t="str">
        <f>VLOOKUP(A58,'Classement Surp'!$B$2:$B$149,1,0)</f>
        <v>#N/A</v>
      </c>
      <c r="E58" s="58" t="str">
        <f t="shared" si="2"/>
        <v>#N/A</v>
      </c>
    </row>
    <row r="59" ht="14.25" customHeight="1">
      <c r="A59" s="50"/>
      <c r="B59" s="55">
        <v>58.0</v>
      </c>
      <c r="C59" s="122">
        <f t="shared" si="1"/>
        <v>-57.73453088</v>
      </c>
      <c r="D59" s="57" t="str">
        <f>VLOOKUP(A59,'Classement Surp'!$B$2:$B$149,1,0)</f>
        <v>#N/A</v>
      </c>
      <c r="E59" s="58" t="str">
        <f t="shared" si="2"/>
        <v>#N/A</v>
      </c>
    </row>
    <row r="60" ht="14.25" customHeight="1">
      <c r="A60" s="50"/>
      <c r="B60" s="55">
        <v>59.0</v>
      </c>
      <c r="C60" s="122">
        <f t="shared" si="1"/>
        <v>-62.71453372</v>
      </c>
      <c r="D60" s="57" t="str">
        <f>VLOOKUP(A60,'Classement Surp'!$B$2:$B$149,1,0)</f>
        <v>#N/A</v>
      </c>
      <c r="E60" s="58" t="str">
        <f t="shared" si="2"/>
        <v>#N/A</v>
      </c>
    </row>
    <row r="61" ht="14.25" customHeight="1">
      <c r="A61" s="50"/>
      <c r="B61" s="55">
        <v>60.0</v>
      </c>
      <c r="C61" s="122">
        <f t="shared" si="1"/>
        <v>-67.65587174</v>
      </c>
      <c r="D61" s="57" t="str">
        <f>VLOOKUP(A61,'Classement Surp'!$B$2:$B$149,1,0)</f>
        <v>#N/A</v>
      </c>
      <c r="E61" s="58" t="str">
        <f t="shared" si="2"/>
        <v>#N/A</v>
      </c>
    </row>
    <row r="62" ht="14.25" customHeight="1">
      <c r="A62" s="50"/>
      <c r="B62" s="55">
        <v>61.0</v>
      </c>
      <c r="C62" s="122">
        <f t="shared" si="1"/>
        <v>-72.55970885</v>
      </c>
      <c r="D62" s="57" t="str">
        <f>VLOOKUP(A62,'Classement Surp'!$B$2:$B$149,1,0)</f>
        <v>#N/A</v>
      </c>
      <c r="E62" s="58" t="str">
        <f t="shared" si="2"/>
        <v>#N/A</v>
      </c>
    </row>
    <row r="63" ht="14.25" customHeight="1">
      <c r="A63" s="50"/>
      <c r="B63" s="55">
        <v>62.0</v>
      </c>
      <c r="C63" s="122">
        <f t="shared" si="1"/>
        <v>-77.42715312</v>
      </c>
      <c r="D63" s="57" t="str">
        <f>VLOOKUP(A63,'Classement Surp'!$B$2:$B$149,1,0)</f>
        <v>#N/A</v>
      </c>
      <c r="E63" s="58" t="str">
        <f t="shared" si="2"/>
        <v>#N/A</v>
      </c>
    </row>
    <row r="64" ht="14.25" customHeight="1">
      <c r="A64" s="50"/>
      <c r="B64" s="55">
        <v>63.0</v>
      </c>
      <c r="C64" s="122">
        <f t="shared" si="1"/>
        <v>-82.25926029</v>
      </c>
      <c r="D64" s="57" t="str">
        <f>VLOOKUP(A64,'Classement Surp'!$B$2:$B$149,1,0)</f>
        <v>#N/A</v>
      </c>
      <c r="E64" s="58" t="str">
        <f t="shared" si="2"/>
        <v>#N/A</v>
      </c>
    </row>
    <row r="65" ht="14.25" customHeight="1">
      <c r="A65" s="50"/>
      <c r="B65" s="55">
        <v>64.0</v>
      </c>
      <c r="C65" s="122">
        <f t="shared" si="1"/>
        <v>-87.05703712</v>
      </c>
      <c r="D65" s="57" t="str">
        <f>VLOOKUP(A65,'Classement Surp'!$B$2:$B$149,1,0)</f>
        <v>#N/A</v>
      </c>
      <c r="E65" s="58" t="str">
        <f t="shared" si="2"/>
        <v>#N/A</v>
      </c>
    </row>
    <row r="66" ht="14.25" customHeight="1">
      <c r="A66" s="50"/>
      <c r="B66" s="55">
        <v>65.0</v>
      </c>
      <c r="C66" s="122">
        <f t="shared" si="1"/>
        <v>-91.82144446</v>
      </c>
      <c r="D66" s="57" t="str">
        <f>VLOOKUP(A66,'Classement Surp'!$B$2:$B$149,1,0)</f>
        <v>#N/A</v>
      </c>
      <c r="E66" s="58" t="str">
        <f t="shared" si="2"/>
        <v>#N/A</v>
      </c>
    </row>
    <row r="67" ht="14.25" customHeight="1">
      <c r="A67" s="50"/>
      <c r="B67" s="55">
        <v>66.0</v>
      </c>
      <c r="C67" s="122">
        <f t="shared" si="1"/>
        <v>-96.55340002</v>
      </c>
      <c r="D67" s="57" t="str">
        <f>VLOOKUP(A67,'Classement Surp'!$B$2:$B$149,1,0)</f>
        <v>#N/A</v>
      </c>
      <c r="E67" s="58" t="str">
        <f t="shared" si="2"/>
        <v>#N/A</v>
      </c>
    </row>
    <row r="68" ht="14.25" customHeight="1">
      <c r="A68" s="50"/>
      <c r="B68" s="55">
        <v>67.0</v>
      </c>
      <c r="C68" s="122">
        <f t="shared" si="1"/>
        <v>-101.253781</v>
      </c>
      <c r="D68" s="57" t="str">
        <f>VLOOKUP(A68,'Classement Surp'!$B$2:$B$149,1,0)</f>
        <v>#N/A</v>
      </c>
      <c r="E68" s="58" t="str">
        <f t="shared" si="2"/>
        <v>#N/A</v>
      </c>
    </row>
    <row r="69" ht="14.25" customHeight="1">
      <c r="A69" s="50"/>
      <c r="B69" s="55">
        <v>68.0</v>
      </c>
      <c r="C69" s="122">
        <f t="shared" si="1"/>
        <v>-105.9234265</v>
      </c>
      <c r="D69" s="57" t="str">
        <f>VLOOKUP(A69,'Classement Surp'!$B$2:$B$149,1,0)</f>
        <v>#N/A</v>
      </c>
      <c r="E69" s="58" t="str">
        <f t="shared" si="2"/>
        <v>#N/A</v>
      </c>
    </row>
    <row r="70" ht="14.25" customHeight="1">
      <c r="A70" s="50"/>
      <c r="B70" s="55">
        <v>69.0</v>
      </c>
      <c r="C70" s="122">
        <f t="shared" si="1"/>
        <v>-110.5631396</v>
      </c>
      <c r="D70" s="57" t="str">
        <f>VLOOKUP(A70,'Classement Surp'!$B$2:$B$149,1,0)</f>
        <v>#N/A</v>
      </c>
      <c r="E70" s="58" t="str">
        <f t="shared" si="2"/>
        <v>#N/A</v>
      </c>
    </row>
    <row r="71" ht="14.25" customHeight="1">
      <c r="A71" s="50"/>
      <c r="B71" s="55">
        <v>70.0</v>
      </c>
      <c r="C71" s="122">
        <f t="shared" si="1"/>
        <v>-115.1736898</v>
      </c>
      <c r="D71" s="57" t="str">
        <f>VLOOKUP(A71,'Classement Surp'!$B$2:$B$149,1,0)</f>
        <v>#N/A</v>
      </c>
      <c r="E71" s="58" t="str">
        <f t="shared" si="2"/>
        <v>#N/A</v>
      </c>
    </row>
    <row r="72" ht="14.25" customHeight="1">
      <c r="A72" s="50"/>
      <c r="B72" s="55">
        <v>71.0</v>
      </c>
      <c r="C72" s="122">
        <f t="shared" si="1"/>
        <v>-119.7558145</v>
      </c>
      <c r="D72" s="57" t="str">
        <f>VLOOKUP(A72,'Classement Surp'!$B$2:$B$149,1,0)</f>
        <v>#N/A</v>
      </c>
      <c r="E72" s="58" t="str">
        <f t="shared" si="2"/>
        <v>#N/A</v>
      </c>
    </row>
    <row r="73" ht="14.25" customHeight="1">
      <c r="A73" s="50"/>
      <c r="B73" s="55">
        <v>72.0</v>
      </c>
      <c r="C73" s="122">
        <f t="shared" si="1"/>
        <v>-124.3102212</v>
      </c>
      <c r="D73" s="57" t="str">
        <f>VLOOKUP(A73,'Classement Surp'!$B$2:$B$149,1,0)</f>
        <v>#N/A</v>
      </c>
      <c r="E73" s="58" t="str">
        <f t="shared" si="2"/>
        <v>#N/A</v>
      </c>
    </row>
    <row r="74" ht="14.25" customHeight="1">
      <c r="A74" s="50"/>
      <c r="B74" s="55">
        <v>73.0</v>
      </c>
      <c r="C74" s="122">
        <f t="shared" si="1"/>
        <v>-128.8375885</v>
      </c>
      <c r="D74" s="57" t="str">
        <f>VLOOKUP(A74,'Classement Surp'!$B$2:$B$149,1,0)</f>
        <v>#N/A</v>
      </c>
      <c r="E74" s="58" t="str">
        <f t="shared" si="2"/>
        <v>#N/A</v>
      </c>
    </row>
    <row r="75" ht="14.25" customHeight="1">
      <c r="A75" s="50"/>
      <c r="B75" s="55">
        <v>74.0</v>
      </c>
      <c r="C75" s="122">
        <f t="shared" si="1"/>
        <v>-133.3385686</v>
      </c>
      <c r="D75" s="57" t="str">
        <f>VLOOKUP(A75,'Classement Surp'!$B$2:$B$149,1,0)</f>
        <v>#N/A</v>
      </c>
      <c r="E75" s="58" t="str">
        <f t="shared" si="2"/>
        <v>#N/A</v>
      </c>
    </row>
    <row r="76" ht="14.25" customHeight="1">
      <c r="A76" s="50"/>
      <c r="B76" s="55">
        <v>75.0</v>
      </c>
      <c r="C76" s="122">
        <f t="shared" si="1"/>
        <v>-137.813788</v>
      </c>
      <c r="D76" s="57" t="str">
        <f>VLOOKUP(A76,'Classement Surp'!$B$2:$B$149,1,0)</f>
        <v>#N/A</v>
      </c>
      <c r="E76" s="58" t="str">
        <f t="shared" si="2"/>
        <v>#N/A</v>
      </c>
    </row>
    <row r="77" ht="14.25" customHeight="1">
      <c r="A77" s="50"/>
      <c r="B77" s="55">
        <v>76.0</v>
      </c>
      <c r="C77" s="122">
        <f t="shared" si="1"/>
        <v>-142.2638489</v>
      </c>
      <c r="D77" s="57" t="str">
        <f>VLOOKUP(A77,'Classement Surp'!$B$2:$B$149,1,0)</f>
        <v>#N/A</v>
      </c>
      <c r="E77" s="58" t="str">
        <f t="shared" si="2"/>
        <v>#N/A</v>
      </c>
    </row>
    <row r="78" ht="14.25" customHeight="1">
      <c r="A78" s="50"/>
      <c r="B78" s="55">
        <v>77.0</v>
      </c>
      <c r="C78" s="122">
        <f t="shared" si="1"/>
        <v>-146.689331</v>
      </c>
      <c r="D78" s="57" t="str">
        <f>VLOOKUP(A78,'Classement Surp'!$B$2:$B$149,1,0)</f>
        <v>#N/A</v>
      </c>
      <c r="E78" s="58" t="str">
        <f t="shared" si="2"/>
        <v>#N/A</v>
      </c>
    </row>
    <row r="79" ht="14.25" customHeight="1">
      <c r="A79" s="50"/>
      <c r="B79" s="55">
        <v>78.0</v>
      </c>
      <c r="C79" s="122">
        <f t="shared" si="1"/>
        <v>-151.090792</v>
      </c>
      <c r="D79" s="57" t="str">
        <f>VLOOKUP(A79,'Classement Surp'!$B$2:$B$149,1,0)</f>
        <v>#N/A</v>
      </c>
      <c r="E79" s="58" t="str">
        <f t="shared" si="2"/>
        <v>#N/A</v>
      </c>
    </row>
    <row r="80" ht="14.25" customHeight="1">
      <c r="A80" s="50"/>
      <c r="B80" s="55">
        <v>79.0</v>
      </c>
      <c r="C80" s="122">
        <f t="shared" si="1"/>
        <v>-155.4687691</v>
      </c>
      <c r="D80" s="57" t="str">
        <f>VLOOKUP(A80,'Classement Surp'!$B$2:$B$149,1,0)</f>
        <v>#N/A</v>
      </c>
      <c r="E80" s="58" t="str">
        <f t="shared" si="2"/>
        <v>#N/A</v>
      </c>
    </row>
    <row r="81" ht="14.25" customHeight="1">
      <c r="A81" s="50"/>
      <c r="B81" s="55">
        <v>80.0</v>
      </c>
      <c r="C81" s="122">
        <f t="shared" si="1"/>
        <v>-159.8237799</v>
      </c>
      <c r="D81" s="57" t="str">
        <f>VLOOKUP(A81,'Classement Surp'!$B$2:$B$149,1,0)</f>
        <v>#N/A</v>
      </c>
      <c r="E81" s="58" t="str">
        <f t="shared" si="2"/>
        <v>#N/A</v>
      </c>
    </row>
    <row r="82" ht="14.25" customHeight="1">
      <c r="A82" s="50"/>
      <c r="B82" s="55">
        <v>81.0</v>
      </c>
      <c r="C82" s="122">
        <f t="shared" si="1"/>
        <v>-164.1563235</v>
      </c>
      <c r="D82" s="57" t="str">
        <f>VLOOKUP(A82,'Classement Surp'!$B$2:$B$149,1,0)</f>
        <v>#N/A</v>
      </c>
      <c r="E82" s="58" t="str">
        <f t="shared" si="2"/>
        <v>#N/A</v>
      </c>
    </row>
    <row r="83" ht="14.25" customHeight="1">
      <c r="A83" s="50"/>
      <c r="B83" s="55">
        <v>82.0</v>
      </c>
      <c r="C83" s="122">
        <f t="shared" si="1"/>
        <v>-168.4668811</v>
      </c>
      <c r="D83" s="57" t="str">
        <f>VLOOKUP(A83,'Classement Surp'!$B$2:$B$149,1,0)</f>
        <v>#N/A</v>
      </c>
      <c r="E83" s="58" t="str">
        <f t="shared" si="2"/>
        <v>#N/A</v>
      </c>
    </row>
    <row r="84" ht="14.25" customHeight="1">
      <c r="A84" s="50"/>
      <c r="B84" s="55">
        <v>83.0</v>
      </c>
      <c r="C84" s="122">
        <f t="shared" si="1"/>
        <v>-172.7559174</v>
      </c>
      <c r="D84" s="57" t="str">
        <f>VLOOKUP(A84,'Classement Surp'!$B$2:$B$149,1,0)</f>
        <v>#N/A</v>
      </c>
      <c r="E84" s="58" t="str">
        <f t="shared" si="2"/>
        <v>#N/A</v>
      </c>
    </row>
    <row r="85" ht="14.25" customHeight="1">
      <c r="A85" s="50"/>
      <c r="B85" s="55">
        <v>84.0</v>
      </c>
      <c r="C85" s="122">
        <f t="shared" si="1"/>
        <v>-177.0238807</v>
      </c>
      <c r="D85" s="57" t="str">
        <f>VLOOKUP(A85,'Classement Surp'!$B$2:$B$149,1,0)</f>
        <v>#N/A</v>
      </c>
      <c r="E85" s="58" t="str">
        <f t="shared" si="2"/>
        <v>#N/A</v>
      </c>
    </row>
    <row r="86" ht="14.25" customHeight="1">
      <c r="A86" s="50"/>
      <c r="B86" s="55">
        <v>85.0</v>
      </c>
      <c r="C86" s="122">
        <f t="shared" si="1"/>
        <v>-181.2712042</v>
      </c>
      <c r="D86" s="57" t="str">
        <f>VLOOKUP(A86,'Classement Surp'!$B$2:$B$149,1,0)</f>
        <v>#N/A</v>
      </c>
      <c r="E86" s="58" t="str">
        <f t="shared" si="2"/>
        <v>#N/A</v>
      </c>
    </row>
    <row r="87" ht="14.25" customHeight="1">
      <c r="A87" s="50"/>
      <c r="B87" s="55">
        <v>86.0</v>
      </c>
      <c r="C87" s="122">
        <f t="shared" si="1"/>
        <v>-185.4983063</v>
      </c>
      <c r="D87" s="57" t="str">
        <f>VLOOKUP(A87,'Classement Surp'!$B$2:$B$149,1,0)</f>
        <v>#N/A</v>
      </c>
      <c r="E87" s="58" t="str">
        <f t="shared" si="2"/>
        <v>#N/A</v>
      </c>
    </row>
    <row r="88" ht="14.25" customHeight="1">
      <c r="A88" s="50"/>
      <c r="B88" s="55">
        <v>87.0</v>
      </c>
      <c r="C88" s="122">
        <f t="shared" si="1"/>
        <v>-189.7055919</v>
      </c>
      <c r="D88" s="57" t="str">
        <f>VLOOKUP(A88,'Classement Surp'!$B$2:$B$149,1,0)</f>
        <v>#N/A</v>
      </c>
      <c r="E88" s="58" t="str">
        <f t="shared" si="2"/>
        <v>#N/A</v>
      </c>
    </row>
    <row r="89" ht="14.25" customHeight="1">
      <c r="A89" s="50"/>
      <c r="B89" s="55">
        <v>88.0</v>
      </c>
      <c r="C89" s="122">
        <f t="shared" si="1"/>
        <v>-193.8934522</v>
      </c>
      <c r="D89" s="57" t="str">
        <f>VLOOKUP(A89,'Classement Surp'!$B$2:$B$149,1,0)</f>
        <v>#N/A</v>
      </c>
      <c r="E89" s="58" t="str">
        <f t="shared" si="2"/>
        <v>#N/A</v>
      </c>
    </row>
    <row r="90" ht="14.25" customHeight="1">
      <c r="A90" s="50"/>
      <c r="B90" s="55">
        <v>89.0</v>
      </c>
      <c r="C90" s="122">
        <f t="shared" si="1"/>
        <v>-198.0622659</v>
      </c>
      <c r="D90" s="57" t="str">
        <f>VLOOKUP(A90,'Classement Surp'!$B$2:$B$149,1,0)</f>
        <v>#N/A</v>
      </c>
      <c r="E90" s="58" t="str">
        <f t="shared" si="2"/>
        <v>#N/A</v>
      </c>
    </row>
    <row r="91" ht="14.25" customHeight="1">
      <c r="A91" s="50"/>
      <c r="B91" s="55">
        <v>90.0</v>
      </c>
      <c r="C91" s="122">
        <f t="shared" si="1"/>
        <v>-202.2123995</v>
      </c>
      <c r="D91" s="57" t="str">
        <f>VLOOKUP(A91,'Classement Surp'!$B$2:$B$149,1,0)</f>
        <v>#N/A</v>
      </c>
      <c r="E91" s="58" t="str">
        <f t="shared" si="2"/>
        <v>#N/A</v>
      </c>
    </row>
    <row r="92" ht="14.25" customHeight="1">
      <c r="A92" s="50"/>
      <c r="B92" s="55">
        <v>91.0</v>
      </c>
      <c r="C92" s="122">
        <f t="shared" si="1"/>
        <v>-206.344208</v>
      </c>
      <c r="D92" s="57" t="str">
        <f>VLOOKUP(A92,'Classement Surp'!$B$2:$B$149,1,0)</f>
        <v>#N/A</v>
      </c>
      <c r="E92" s="58" t="str">
        <f t="shared" si="2"/>
        <v>#N/A</v>
      </c>
    </row>
    <row r="93" ht="14.25" customHeight="1">
      <c r="A93" s="50"/>
      <c r="B93" s="55">
        <v>92.0</v>
      </c>
      <c r="C93" s="122">
        <f t="shared" si="1"/>
        <v>-210.4580351</v>
      </c>
      <c r="D93" s="57" t="str">
        <f>VLOOKUP(A93,'Classement Surp'!$B$2:$B$149,1,0)</f>
        <v>#N/A</v>
      </c>
      <c r="E93" s="58" t="str">
        <f t="shared" si="2"/>
        <v>#N/A</v>
      </c>
    </row>
    <row r="94" ht="14.25" customHeight="1">
      <c r="A94" s="50"/>
      <c r="B94" s="55">
        <v>93.0</v>
      </c>
      <c r="C94" s="122">
        <f t="shared" si="1"/>
        <v>-214.5542141</v>
      </c>
      <c r="D94" s="57" t="str">
        <f>VLOOKUP(A94,'Classement Surp'!$B$2:$B$149,1,0)</f>
        <v>#N/A</v>
      </c>
      <c r="E94" s="58" t="str">
        <f t="shared" si="2"/>
        <v>#N/A</v>
      </c>
    </row>
    <row r="95" ht="14.25" customHeight="1">
      <c r="A95" s="50"/>
      <c r="B95" s="55">
        <v>94.0</v>
      </c>
      <c r="C95" s="122">
        <f t="shared" si="1"/>
        <v>-218.633068</v>
      </c>
      <c r="D95" s="57" t="str">
        <f>VLOOKUP(A95,'Classement Surp'!$B$2:$B$149,1,0)</f>
        <v>#N/A</v>
      </c>
      <c r="E95" s="58" t="str">
        <f t="shared" si="2"/>
        <v>#N/A</v>
      </c>
    </row>
    <row r="96" ht="14.25" customHeight="1">
      <c r="A96" s="50"/>
      <c r="B96" s="55">
        <v>95.0</v>
      </c>
      <c r="C96" s="122">
        <f t="shared" si="1"/>
        <v>-222.6949099</v>
      </c>
      <c r="D96" s="57" t="str">
        <f>VLOOKUP(A96,'Classement Surp'!$B$2:$B$149,1,0)</f>
        <v>#N/A</v>
      </c>
      <c r="E96" s="58" t="str">
        <f t="shared" si="2"/>
        <v>#N/A</v>
      </c>
    </row>
    <row r="97" ht="14.25" customHeight="1">
      <c r="A97" s="50"/>
      <c r="B97" s="55">
        <v>96.0</v>
      </c>
      <c r="C97" s="122">
        <f t="shared" si="1"/>
        <v>-226.7400438</v>
      </c>
      <c r="D97" s="57" t="str">
        <f>VLOOKUP(A97,'Classement Surp'!$B$2:$B$149,1,0)</f>
        <v>#N/A</v>
      </c>
      <c r="E97" s="58" t="str">
        <f t="shared" si="2"/>
        <v>#N/A</v>
      </c>
    </row>
    <row r="98" ht="14.25" customHeight="1">
      <c r="A98" s="50"/>
      <c r="B98" s="55">
        <v>97.0</v>
      </c>
      <c r="C98" s="122">
        <f t="shared" si="1"/>
        <v>-230.7687647</v>
      </c>
      <c r="D98" s="57" t="str">
        <f>VLOOKUP(A98,'Classement Surp'!$B$2:$B$149,1,0)</f>
        <v>#N/A</v>
      </c>
      <c r="E98" s="58" t="str">
        <f t="shared" si="2"/>
        <v>#N/A</v>
      </c>
    </row>
    <row r="99" ht="14.25" customHeight="1">
      <c r="A99" s="50"/>
      <c r="B99" s="55">
        <v>98.0</v>
      </c>
      <c r="C99" s="122">
        <f t="shared" si="1"/>
        <v>-234.7813588</v>
      </c>
      <c r="D99" s="57" t="str">
        <f>VLOOKUP(A99,'Classement Surp'!$B$2:$B$149,1,0)</f>
        <v>#N/A</v>
      </c>
      <c r="E99" s="58" t="str">
        <f t="shared" si="2"/>
        <v>#N/A</v>
      </c>
    </row>
    <row r="100" ht="14.25" customHeight="1">
      <c r="A100" s="50"/>
      <c r="B100" s="55">
        <v>99.0</v>
      </c>
      <c r="C100" s="122">
        <f t="shared" si="1"/>
        <v>-238.7781041</v>
      </c>
      <c r="D100" s="57" t="str">
        <f>VLOOKUP(A100,'Classement Surp'!$B$2:$B$149,1,0)</f>
        <v>#N/A</v>
      </c>
      <c r="E100" s="58" t="str">
        <f t="shared" si="2"/>
        <v>#N/A</v>
      </c>
    </row>
    <row r="101" ht="14.25" customHeight="1">
      <c r="A101" s="50"/>
      <c r="B101" s="55">
        <v>100.0</v>
      </c>
      <c r="C101" s="122">
        <f t="shared" si="1"/>
        <v>-242.7592707</v>
      </c>
      <c r="D101" s="57" t="str">
        <f>VLOOKUP(A101,'Classement Surp'!$B$2:$B$149,1,0)</f>
        <v>#N/A</v>
      </c>
      <c r="E101" s="58" t="str">
        <f t="shared" si="2"/>
        <v>#N/A</v>
      </c>
    </row>
    <row r="102" ht="14.25" customHeight="1">
      <c r="A102" s="50"/>
      <c r="B102" s="55">
        <v>101.0</v>
      </c>
      <c r="C102" s="122">
        <f t="shared" si="1"/>
        <v>-246.7251211</v>
      </c>
      <c r="D102" s="57" t="str">
        <f>VLOOKUP(A102,'Classement Surp'!$B$2:$B$149,1,0)</f>
        <v>#N/A</v>
      </c>
      <c r="E102" s="58" t="str">
        <f t="shared" si="2"/>
        <v>#N/A</v>
      </c>
    </row>
    <row r="103" ht="14.25" customHeight="1">
      <c r="A103" s="50"/>
      <c r="B103" s="55">
        <v>102.0</v>
      </c>
      <c r="C103" s="122">
        <f t="shared" si="1"/>
        <v>-250.6759105</v>
      </c>
      <c r="D103" s="57" t="str">
        <f>VLOOKUP(A103,'Classement Surp'!$B$2:$B$149,1,0)</f>
        <v>#N/A</v>
      </c>
      <c r="E103" s="58" t="str">
        <f t="shared" si="2"/>
        <v>#N/A</v>
      </c>
    </row>
    <row r="104" ht="14.25" customHeight="1">
      <c r="A104" s="50"/>
      <c r="B104" s="55">
        <v>103.0</v>
      </c>
      <c r="C104" s="122">
        <f t="shared" si="1"/>
        <v>-254.6118869</v>
      </c>
      <c r="D104" s="57" t="str">
        <f>VLOOKUP(A104,'Classement Surp'!$B$2:$B$149,1,0)</f>
        <v>#N/A</v>
      </c>
      <c r="E104" s="58" t="str">
        <f t="shared" si="2"/>
        <v>#N/A</v>
      </c>
    </row>
    <row r="105" ht="14.25" customHeight="1">
      <c r="A105" s="50"/>
      <c r="B105" s="55">
        <v>104.0</v>
      </c>
      <c r="C105" s="122">
        <f t="shared" si="1"/>
        <v>-258.5332915</v>
      </c>
      <c r="D105" s="57" t="str">
        <f>VLOOKUP(A105,'Classement Surp'!$B$2:$B$149,1,0)</f>
        <v>#N/A</v>
      </c>
      <c r="E105" s="58" t="str">
        <f t="shared" si="2"/>
        <v>#N/A</v>
      </c>
    </row>
    <row r="106" ht="14.25" customHeight="1">
      <c r="A106" s="50"/>
      <c r="B106" s="55">
        <v>105.0</v>
      </c>
      <c r="C106" s="122">
        <f t="shared" si="1"/>
        <v>-262.4403591</v>
      </c>
      <c r="D106" s="57" t="str">
        <f>VLOOKUP(A106,'Classement Surp'!$B$2:$B$149,1,0)</f>
        <v>#N/A</v>
      </c>
      <c r="E106" s="58" t="str">
        <f t="shared" si="2"/>
        <v>#N/A</v>
      </c>
    </row>
    <row r="107" ht="14.25" customHeight="1">
      <c r="A107" s="50"/>
      <c r="B107" s="55">
        <v>106.0</v>
      </c>
      <c r="C107" s="122">
        <f t="shared" si="1"/>
        <v>-266.3333182</v>
      </c>
      <c r="D107" s="57" t="str">
        <f>VLOOKUP(A107,'Classement Surp'!$B$2:$B$149,1,0)</f>
        <v>#N/A</v>
      </c>
      <c r="E107" s="58" t="str">
        <f t="shared" si="2"/>
        <v>#N/A</v>
      </c>
    </row>
    <row r="108" ht="14.25" customHeight="1">
      <c r="A108" s="50"/>
      <c r="B108" s="55">
        <v>107.0</v>
      </c>
      <c r="C108" s="122">
        <f t="shared" si="1"/>
        <v>-270.2123911</v>
      </c>
      <c r="D108" s="57" t="str">
        <f>VLOOKUP(A108,'Classement Surp'!$B$2:$B$149,1,0)</f>
        <v>#N/A</v>
      </c>
      <c r="E108" s="58" t="str">
        <f t="shared" si="2"/>
        <v>#N/A</v>
      </c>
    </row>
    <row r="109" ht="14.25" customHeight="1">
      <c r="A109" s="50"/>
      <c r="B109" s="55">
        <v>108.0</v>
      </c>
      <c r="C109" s="122">
        <f t="shared" si="1"/>
        <v>-274.0777944</v>
      </c>
      <c r="D109" s="57" t="str">
        <f>VLOOKUP(A109,'Classement Surp'!$B$2:$B$149,1,0)</f>
        <v>#N/A</v>
      </c>
      <c r="E109" s="58" t="str">
        <f t="shared" si="2"/>
        <v>#N/A</v>
      </c>
    </row>
    <row r="110" ht="14.25" customHeight="1">
      <c r="A110" s="50"/>
      <c r="B110" s="55">
        <v>109.0</v>
      </c>
      <c r="C110" s="122">
        <f t="shared" si="1"/>
        <v>-277.929739</v>
      </c>
      <c r="D110" s="57" t="str">
        <f>VLOOKUP(A110,'Classement Surp'!$B$2:$B$149,1,0)</f>
        <v>#N/A</v>
      </c>
      <c r="E110" s="58" t="str">
        <f t="shared" si="2"/>
        <v>#N/A</v>
      </c>
    </row>
    <row r="111" ht="14.25" customHeight="1">
      <c r="A111" s="50"/>
      <c r="B111" s="55">
        <v>110.0</v>
      </c>
      <c r="C111" s="122">
        <f t="shared" si="1"/>
        <v>-281.7684304</v>
      </c>
      <c r="D111" s="57" t="str">
        <f>VLOOKUP(A111,'Classement Surp'!$B$2:$B$149,1,0)</f>
        <v>#N/A</v>
      </c>
      <c r="E111" s="58" t="str">
        <f t="shared" si="2"/>
        <v>#N/A</v>
      </c>
    </row>
    <row r="112" ht="14.25" customHeight="1">
      <c r="A112" s="50"/>
      <c r="B112" s="55">
        <v>111.0</v>
      </c>
      <c r="C112" s="122">
        <f t="shared" si="1"/>
        <v>-285.5940688</v>
      </c>
      <c r="D112" s="57" t="str">
        <f>VLOOKUP(A112,'Classement Surp'!$B$2:$B$149,1,0)</f>
        <v>#N/A</v>
      </c>
      <c r="E112" s="58" t="str">
        <f t="shared" si="2"/>
        <v>#N/A</v>
      </c>
    </row>
    <row r="113" ht="14.25" customHeight="1">
      <c r="A113" s="50"/>
      <c r="B113" s="55">
        <v>112.0</v>
      </c>
      <c r="C113" s="122">
        <f t="shared" si="1"/>
        <v>-289.4068495</v>
      </c>
      <c r="D113" s="57" t="str">
        <f>VLOOKUP(A113,'Classement Surp'!$B$2:$B$149,1,0)</f>
        <v>#N/A</v>
      </c>
      <c r="E113" s="58" t="str">
        <f t="shared" si="2"/>
        <v>#N/A</v>
      </c>
    </row>
    <row r="114" ht="14.25" customHeight="1">
      <c r="A114" s="50"/>
      <c r="B114" s="55">
        <v>113.0</v>
      </c>
      <c r="C114" s="122">
        <f t="shared" si="1"/>
        <v>-293.2069627</v>
      </c>
      <c r="D114" s="57" t="str">
        <f>VLOOKUP(A114,'Classement Surp'!$B$2:$B$149,1,0)</f>
        <v>#N/A</v>
      </c>
      <c r="E114" s="58" t="str">
        <f t="shared" si="2"/>
        <v>#N/A</v>
      </c>
    </row>
    <row r="115" ht="14.25" customHeight="1">
      <c r="A115" s="50"/>
      <c r="B115" s="55">
        <v>114.0</v>
      </c>
      <c r="C115" s="122">
        <f t="shared" si="1"/>
        <v>-296.9945941</v>
      </c>
      <c r="D115" s="57" t="str">
        <f>VLOOKUP(A115,'Classement Surp'!$B$2:$B$149,1,0)</f>
        <v>#N/A</v>
      </c>
      <c r="E115" s="58" t="str">
        <f t="shared" si="2"/>
        <v>#N/A</v>
      </c>
    </row>
    <row r="116" ht="14.25" customHeight="1">
      <c r="A116" s="50"/>
      <c r="B116" s="55">
        <v>115.0</v>
      </c>
      <c r="C116" s="122">
        <f t="shared" si="1"/>
        <v>-300.7699247</v>
      </c>
      <c r="D116" s="57" t="str">
        <f>VLOOKUP(A116,'Classement Surp'!$B$2:$B$149,1,0)</f>
        <v>#N/A</v>
      </c>
      <c r="E116" s="58" t="str">
        <f t="shared" si="2"/>
        <v>#N/A</v>
      </c>
    </row>
    <row r="117" ht="14.25" customHeight="1">
      <c r="A117" s="50"/>
      <c r="B117" s="55">
        <v>116.0</v>
      </c>
      <c r="C117" s="122">
        <f t="shared" si="1"/>
        <v>-304.5331312</v>
      </c>
      <c r="D117" s="57" t="str">
        <f>VLOOKUP(A117,'Classement Surp'!$B$2:$B$149,1,0)</f>
        <v>#N/A</v>
      </c>
      <c r="E117" s="58" t="str">
        <f t="shared" si="2"/>
        <v>#N/A</v>
      </c>
    </row>
    <row r="118" ht="14.25" customHeight="1">
      <c r="A118" s="50"/>
      <c r="B118" s="55">
        <v>117.0</v>
      </c>
      <c r="C118" s="122">
        <f t="shared" si="1"/>
        <v>-308.284386</v>
      </c>
      <c r="D118" s="57" t="str">
        <f>VLOOKUP(A118,'Classement Surp'!$B$2:$B$149,1,0)</f>
        <v>#N/A</v>
      </c>
      <c r="E118" s="58" t="str">
        <f t="shared" si="2"/>
        <v>#N/A</v>
      </c>
    </row>
    <row r="119" ht="14.25" customHeight="1">
      <c r="A119" s="50"/>
      <c r="B119" s="55">
        <v>118.0</v>
      </c>
      <c r="C119" s="122">
        <f t="shared" si="1"/>
        <v>-312.0238573</v>
      </c>
      <c r="D119" s="57" t="str">
        <f>VLOOKUP(A119,'Classement Surp'!$B$2:$B$149,1,0)</f>
        <v>#N/A</v>
      </c>
      <c r="E119" s="58" t="str">
        <f t="shared" si="2"/>
        <v>#N/A</v>
      </c>
    </row>
    <row r="120" ht="14.25" customHeight="1">
      <c r="A120" s="50"/>
      <c r="B120" s="55">
        <v>119.0</v>
      </c>
      <c r="C120" s="122">
        <f t="shared" si="1"/>
        <v>-315.7517096</v>
      </c>
      <c r="D120" s="57" t="str">
        <f>VLOOKUP(A120,'Classement Surp'!$B$2:$B$149,1,0)</f>
        <v>#N/A</v>
      </c>
      <c r="E120" s="58" t="str">
        <f t="shared" si="2"/>
        <v>#N/A</v>
      </c>
    </row>
    <row r="121" ht="14.25" customHeight="1">
      <c r="A121" s="50"/>
      <c r="B121" s="55">
        <v>120.0</v>
      </c>
      <c r="C121" s="122">
        <f t="shared" si="1"/>
        <v>-319.4681031</v>
      </c>
      <c r="D121" s="57" t="str">
        <f>VLOOKUP(A121,'Classement Surp'!$B$2:$B$149,1,0)</f>
        <v>#N/A</v>
      </c>
      <c r="E121" s="58" t="str">
        <f t="shared" si="2"/>
        <v>#N/A</v>
      </c>
    </row>
    <row r="122" ht="14.25" customHeight="1">
      <c r="A122" s="50"/>
      <c r="B122" s="55">
        <v>121.0</v>
      </c>
      <c r="C122" s="122">
        <f t="shared" si="1"/>
        <v>-323.1731949</v>
      </c>
      <c r="D122" s="57" t="str">
        <f>VLOOKUP(A122,'Classement Surp'!$B$2:$B$149,1,0)</f>
        <v>#N/A</v>
      </c>
      <c r="E122" s="58" t="str">
        <f t="shared" si="2"/>
        <v>#N/A</v>
      </c>
    </row>
    <row r="123" ht="14.25" customHeight="1">
      <c r="A123" s="50"/>
      <c r="B123" s="55">
        <v>122.0</v>
      </c>
      <c r="C123" s="122">
        <f t="shared" si="1"/>
        <v>-326.8671379</v>
      </c>
      <c r="D123" s="57" t="str">
        <f>VLOOKUP(A123,'Classement Surp'!$B$2:$B$149,1,0)</f>
        <v>#N/A</v>
      </c>
      <c r="E123" s="58" t="str">
        <f t="shared" si="2"/>
        <v>#N/A</v>
      </c>
    </row>
    <row r="124" ht="14.25" customHeight="1">
      <c r="A124" s="50"/>
      <c r="B124" s="55">
        <v>123.0</v>
      </c>
      <c r="C124" s="122">
        <f t="shared" si="1"/>
        <v>-330.5500818</v>
      </c>
      <c r="D124" s="57" t="str">
        <f>VLOOKUP(A124,'Classement Surp'!$B$2:$B$149,1,0)</f>
        <v>#N/A</v>
      </c>
      <c r="E124" s="58" t="str">
        <f t="shared" si="2"/>
        <v>#N/A</v>
      </c>
    </row>
    <row r="125" ht="14.25" customHeight="1">
      <c r="A125" s="50"/>
      <c r="B125" s="55">
        <v>124.0</v>
      </c>
      <c r="C125" s="122">
        <f t="shared" si="1"/>
        <v>-334.2221729</v>
      </c>
      <c r="D125" s="57" t="str">
        <f>VLOOKUP(A125,'Classement Surp'!$B$2:$B$149,1,0)</f>
        <v>#N/A</v>
      </c>
      <c r="E125" s="58" t="str">
        <f t="shared" si="2"/>
        <v>#N/A</v>
      </c>
    </row>
    <row r="126" ht="14.25" customHeight="1">
      <c r="A126" s="50"/>
      <c r="B126" s="55">
        <v>125.0</v>
      </c>
      <c r="C126" s="122">
        <f t="shared" si="1"/>
        <v>-337.8835543</v>
      </c>
      <c r="D126" s="57" t="str">
        <f>VLOOKUP(A126,'Classement Surp'!$B$2:$B$149,1,0)</f>
        <v>#N/A</v>
      </c>
      <c r="E126" s="58" t="str">
        <f t="shared" si="2"/>
        <v>#N/A</v>
      </c>
    </row>
    <row r="127" ht="14.25" customHeight="1">
      <c r="A127" s="50"/>
      <c r="B127" s="55">
        <v>126.0</v>
      </c>
      <c r="C127" s="122">
        <f t="shared" si="1"/>
        <v>-341.5343657</v>
      </c>
      <c r="D127" s="57" t="str">
        <f>VLOOKUP(A127,'Classement Surp'!$B$2:$B$149,1,0)</f>
        <v>#N/A</v>
      </c>
      <c r="E127" s="58" t="str">
        <f t="shared" si="2"/>
        <v>#N/A</v>
      </c>
    </row>
    <row r="128" ht="14.25" customHeight="1">
      <c r="A128" s="50"/>
      <c r="B128" s="55">
        <v>127.0</v>
      </c>
      <c r="C128" s="122">
        <f t="shared" si="1"/>
        <v>-345.1747439</v>
      </c>
      <c r="D128" s="57" t="str">
        <f>VLOOKUP(A128,'Classement Surp'!$B$2:$B$149,1,0)</f>
        <v>#N/A</v>
      </c>
      <c r="E128" s="58" t="str">
        <f t="shared" si="2"/>
        <v>#N/A</v>
      </c>
    </row>
    <row r="129" ht="14.25" customHeight="1">
      <c r="A129" s="50"/>
      <c r="B129" s="55">
        <v>128.0</v>
      </c>
      <c r="C129" s="122">
        <f t="shared" si="1"/>
        <v>-348.8048227</v>
      </c>
      <c r="D129" s="57" t="str">
        <f>VLOOKUP(A129,'Classement Surp'!$B$2:$B$149,1,0)</f>
        <v>#N/A</v>
      </c>
      <c r="E129" s="58" t="str">
        <f t="shared" si="2"/>
        <v>#N/A</v>
      </c>
    </row>
    <row r="130" ht="14.25" customHeight="1">
      <c r="A130" s="50"/>
      <c r="B130" s="55">
        <v>129.0</v>
      </c>
      <c r="C130" s="122">
        <f t="shared" si="1"/>
        <v>-352.4247329</v>
      </c>
      <c r="D130" s="57" t="str">
        <f>VLOOKUP(A130,'Classement Surp'!$B$2:$B$149,1,0)</f>
        <v>#N/A</v>
      </c>
      <c r="E130" s="58" t="str">
        <f t="shared" si="2"/>
        <v>#N/A</v>
      </c>
    </row>
    <row r="131" ht="14.25" customHeight="1">
      <c r="A131" s="50"/>
      <c r="B131" s="55">
        <v>130.0</v>
      </c>
      <c r="C131" s="122">
        <f t="shared" si="1"/>
        <v>-356.0346028</v>
      </c>
      <c r="D131" s="57" t="str">
        <f>VLOOKUP(A131,'Classement Surp'!$B$2:$B$149,1,0)</f>
        <v>#N/A</v>
      </c>
      <c r="E131" s="58" t="str">
        <f t="shared" si="2"/>
        <v>#N/A</v>
      </c>
    </row>
    <row r="132" ht="14.25" customHeight="1">
      <c r="A132" s="50"/>
      <c r="B132" s="55">
        <v>131.0</v>
      </c>
      <c r="C132" s="122">
        <f t="shared" si="1"/>
        <v>-359.6345575</v>
      </c>
      <c r="D132" s="57" t="str">
        <f>VLOOKUP(A132,'Classement Surp'!$B$2:$B$149,1,0)</f>
        <v>#N/A</v>
      </c>
      <c r="E132" s="58" t="str">
        <f t="shared" si="2"/>
        <v>#N/A</v>
      </c>
    </row>
    <row r="133" ht="14.25" customHeight="1">
      <c r="A133" s="50"/>
      <c r="B133" s="55">
        <v>132.0</v>
      </c>
      <c r="C133" s="122">
        <f t="shared" si="1"/>
        <v>-363.2247198</v>
      </c>
      <c r="D133" s="57" t="str">
        <f>VLOOKUP(A133,'Classement Surp'!$B$2:$B$149,1,0)</f>
        <v>#N/A</v>
      </c>
      <c r="E133" s="58" t="str">
        <f t="shared" si="2"/>
        <v>#N/A</v>
      </c>
    </row>
    <row r="134" ht="14.25" customHeight="1">
      <c r="A134" s="50"/>
      <c r="B134" s="55">
        <v>133.0</v>
      </c>
      <c r="C134" s="122">
        <f t="shared" si="1"/>
        <v>-366.8052099</v>
      </c>
      <c r="D134" s="57" t="str">
        <f>VLOOKUP(A134,'Classement Surp'!$B$2:$B$149,1,0)</f>
        <v>#N/A</v>
      </c>
      <c r="E134" s="58" t="str">
        <f t="shared" si="2"/>
        <v>#N/A</v>
      </c>
    </row>
    <row r="135" ht="14.25" customHeight="1">
      <c r="A135" s="50"/>
      <c r="B135" s="55">
        <v>134.0</v>
      </c>
      <c r="C135" s="122">
        <f t="shared" si="1"/>
        <v>-370.3761454</v>
      </c>
      <c r="D135" s="57" t="str">
        <f>VLOOKUP(A135,'Classement Surp'!$B$2:$B$149,1,0)</f>
        <v>#N/A</v>
      </c>
      <c r="E135" s="58" t="str">
        <f t="shared" si="2"/>
        <v>#N/A</v>
      </c>
    </row>
    <row r="136" ht="14.25" customHeight="1">
      <c r="A136" s="50"/>
      <c r="B136" s="55">
        <v>135.0</v>
      </c>
      <c r="C136" s="122">
        <f t="shared" si="1"/>
        <v>-373.9376415</v>
      </c>
      <c r="D136" s="57" t="str">
        <f>VLOOKUP(A136,'Classement Surp'!$B$2:$B$149,1,0)</f>
        <v>#N/A</v>
      </c>
      <c r="E136" s="58" t="str">
        <f t="shared" si="2"/>
        <v>#N/A</v>
      </c>
    </row>
    <row r="137" ht="14.25" customHeight="1">
      <c r="A137" s="50"/>
      <c r="B137" s="55">
        <v>136.0</v>
      </c>
      <c r="C137" s="122">
        <f t="shared" si="1"/>
        <v>-377.4898112</v>
      </c>
      <c r="D137" s="57" t="str">
        <f>VLOOKUP(A137,'Classement Surp'!$B$2:$B$149,1,0)</f>
        <v>#N/A</v>
      </c>
      <c r="E137" s="58" t="str">
        <f t="shared" si="2"/>
        <v>#N/A</v>
      </c>
    </row>
    <row r="138" ht="14.25" customHeight="1">
      <c r="A138" s="50"/>
      <c r="B138" s="55">
        <v>137.0</v>
      </c>
      <c r="C138" s="122">
        <f t="shared" si="1"/>
        <v>-381.0327649</v>
      </c>
      <c r="D138" s="57" t="str">
        <f>VLOOKUP(A138,'Classement Surp'!$B$2:$B$149,1,0)</f>
        <v>#N/A</v>
      </c>
      <c r="E138" s="58" t="str">
        <f t="shared" si="2"/>
        <v>#N/A</v>
      </c>
    </row>
    <row r="139" ht="14.25" customHeight="1">
      <c r="A139" s="50"/>
      <c r="B139" s="55">
        <v>138.0</v>
      </c>
      <c r="C139" s="122">
        <f t="shared" si="1"/>
        <v>-384.5666112</v>
      </c>
      <c r="D139" s="57" t="str">
        <f>VLOOKUP(A139,'Classement Surp'!$B$2:$B$149,1,0)</f>
        <v>#N/A</v>
      </c>
      <c r="E139" s="58" t="str">
        <f t="shared" si="2"/>
        <v>#N/A</v>
      </c>
    </row>
    <row r="140" ht="14.25" customHeight="1">
      <c r="A140" s="50"/>
      <c r="B140" s="55">
        <v>139.0</v>
      </c>
      <c r="C140" s="122">
        <f t="shared" si="1"/>
        <v>-388.0914561</v>
      </c>
      <c r="D140" s="57" t="str">
        <f>VLOOKUP(A140,'Classement Surp'!$B$2:$B$149,1,0)</f>
        <v>#N/A</v>
      </c>
      <c r="E140" s="58" t="str">
        <f t="shared" si="2"/>
        <v>#N/A</v>
      </c>
    </row>
    <row r="141" ht="14.25" customHeight="1">
      <c r="A141" s="50"/>
      <c r="B141" s="55">
        <v>140.0</v>
      </c>
      <c r="C141" s="122">
        <f t="shared" si="1"/>
        <v>-391.6074039</v>
      </c>
      <c r="D141" s="57" t="str">
        <f>VLOOKUP(A141,'Classement Surp'!$B$2:$B$149,1,0)</f>
        <v>#N/A</v>
      </c>
      <c r="E141" s="58" t="str">
        <f t="shared" si="2"/>
        <v>#N/A</v>
      </c>
    </row>
    <row r="142" ht="14.25" customHeight="1">
      <c r="A142" s="50"/>
      <c r="B142" s="55">
        <v>141.0</v>
      </c>
      <c r="C142" s="122">
        <f t="shared" si="1"/>
        <v>-395.1145565</v>
      </c>
      <c r="D142" s="57" t="str">
        <f>VLOOKUP(A142,'Classement Surp'!$B$2:$B$149,1,0)</f>
        <v>#N/A</v>
      </c>
      <c r="E142" s="58" t="str">
        <f t="shared" si="2"/>
        <v>#N/A</v>
      </c>
    </row>
    <row r="143" ht="14.25" customHeight="1">
      <c r="A143" s="50"/>
      <c r="B143" s="55">
        <v>142.0</v>
      </c>
      <c r="C143" s="122">
        <f t="shared" si="1"/>
        <v>-398.6130142</v>
      </c>
      <c r="D143" s="57" t="str">
        <f>VLOOKUP(A143,'Classement Surp'!$B$2:$B$149,1,0)</f>
        <v>#N/A</v>
      </c>
      <c r="E143" s="58" t="str">
        <f t="shared" si="2"/>
        <v>#N/A</v>
      </c>
    </row>
    <row r="144" ht="14.25" customHeight="1">
      <c r="A144" s="50"/>
      <c r="B144" s="55">
        <v>143.0</v>
      </c>
      <c r="C144" s="122">
        <f t="shared" si="1"/>
        <v>-402.1028749</v>
      </c>
      <c r="D144" s="57" t="str">
        <f>VLOOKUP(A144,'Classement Surp'!$B$2:$B$149,1,0)</f>
        <v>#N/A</v>
      </c>
      <c r="E144" s="58" t="str">
        <f t="shared" si="2"/>
        <v>#N/A</v>
      </c>
    </row>
    <row r="145" ht="14.25" customHeight="1">
      <c r="A145" s="50"/>
      <c r="B145" s="55">
        <v>144.0</v>
      </c>
      <c r="C145" s="122">
        <f t="shared" si="1"/>
        <v>-405.5842351</v>
      </c>
      <c r="D145" s="57" t="str">
        <f>VLOOKUP(A145,'Classement Surp'!$B$2:$B$149,1,0)</f>
        <v>#N/A</v>
      </c>
      <c r="E145" s="58" t="str">
        <f t="shared" si="2"/>
        <v>#N/A</v>
      </c>
    </row>
    <row r="146" ht="14.25" customHeight="1">
      <c r="A146" s="50"/>
      <c r="B146" s="55">
        <v>145.0</v>
      </c>
      <c r="C146" s="122">
        <f t="shared" si="1"/>
        <v>-409.0571891</v>
      </c>
      <c r="D146" s="57" t="str">
        <f>VLOOKUP(A146,'Classement Surp'!$B$2:$B$149,1,0)</f>
        <v>#N/A</v>
      </c>
      <c r="E146" s="58" t="str">
        <f t="shared" si="2"/>
        <v>#N/A</v>
      </c>
    </row>
    <row r="147" ht="14.25" customHeight="1">
      <c r="A147" s="50"/>
      <c r="B147" s="55">
        <v>146.0</v>
      </c>
      <c r="C147" s="122">
        <f t="shared" si="1"/>
        <v>-412.5218295</v>
      </c>
      <c r="D147" s="57" t="str">
        <f>VLOOKUP(A147,'Classement Surp'!$B$2:$B$149,1,0)</f>
        <v>#N/A</v>
      </c>
      <c r="E147" s="58" t="str">
        <f t="shared" si="2"/>
        <v>#N/A</v>
      </c>
    </row>
    <row r="148" ht="14.25" customHeight="1">
      <c r="A148" s="50"/>
      <c r="B148" s="55">
        <v>147.0</v>
      </c>
      <c r="C148" s="122">
        <f t="shared" si="1"/>
        <v>-415.9782474</v>
      </c>
      <c r="D148" s="57" t="str">
        <f>VLOOKUP(A148,'Classement Surp'!$B$2:$B$149,1,0)</f>
        <v>#N/A</v>
      </c>
      <c r="E148" s="58" t="str">
        <f t="shared" si="2"/>
        <v>#N/A</v>
      </c>
    </row>
    <row r="149" ht="14.25" customHeight="1">
      <c r="A149" s="50"/>
      <c r="B149" s="55">
        <v>148.0</v>
      </c>
      <c r="C149" s="122">
        <f t="shared" si="1"/>
        <v>-419.4265319</v>
      </c>
      <c r="D149" s="57" t="str">
        <f>VLOOKUP(A149,'Classement Surp'!$B$2:$B$149,1,0)</f>
        <v>#N/A</v>
      </c>
      <c r="E149" s="58" t="str">
        <f t="shared" si="2"/>
        <v>#N/A</v>
      </c>
    </row>
    <row r="150" ht="14.25" customHeight="1">
      <c r="A150" s="50"/>
      <c r="B150" s="55">
        <v>149.0</v>
      </c>
      <c r="C150" s="122">
        <f t="shared" si="1"/>
        <v>-422.8667707</v>
      </c>
      <c r="D150" s="57" t="str">
        <f>VLOOKUP(A150,'Classement Surp'!$B$2:$B$149,1,0)</f>
        <v>#N/A</v>
      </c>
      <c r="E150" s="58" t="str">
        <f t="shared" si="2"/>
        <v>#N/A</v>
      </c>
    </row>
    <row r="151" ht="14.25" customHeight="1">
      <c r="A151" s="50"/>
      <c r="B151" s="55">
        <v>150.0</v>
      </c>
      <c r="C151" s="122">
        <f t="shared" si="1"/>
        <v>-426.2990496</v>
      </c>
      <c r="D151" s="57" t="str">
        <f>VLOOKUP(A151,'Classement Surp'!$B$2:$B$149,1,0)</f>
        <v>#N/A</v>
      </c>
      <c r="E151" s="58" t="str">
        <f t="shared" si="2"/>
        <v>#N/A</v>
      </c>
    </row>
    <row r="152" ht="14.25" customHeight="1">
      <c r="A152" s="50"/>
      <c r="B152" s="55">
        <v>151.0</v>
      </c>
      <c r="C152" s="122">
        <f t="shared" si="1"/>
        <v>-429.7234532</v>
      </c>
      <c r="D152" s="57" t="str">
        <f>VLOOKUP(A152,'Classement Surp'!$B$2:$B$149,1,0)</f>
        <v>#N/A</v>
      </c>
      <c r="E152" s="58" t="str">
        <f t="shared" si="2"/>
        <v>#N/A</v>
      </c>
    </row>
    <row r="153" ht="14.25" customHeight="1">
      <c r="A153" s="50"/>
      <c r="B153" s="55">
        <v>152.0</v>
      </c>
      <c r="C153" s="122">
        <f t="shared" si="1"/>
        <v>-433.1400642</v>
      </c>
      <c r="D153" s="57" t="str">
        <f>VLOOKUP(A153,'Classement Surp'!$B$2:$B$149,1,0)</f>
        <v>#N/A</v>
      </c>
      <c r="E153" s="58" t="str">
        <f t="shared" si="2"/>
        <v>#N/A</v>
      </c>
    </row>
    <row r="154" ht="14.25" customHeight="1">
      <c r="A154" s="50"/>
      <c r="B154" s="55">
        <v>153.0</v>
      </c>
      <c r="C154" s="122">
        <f t="shared" si="1"/>
        <v>-436.5489642</v>
      </c>
      <c r="D154" s="57" t="str">
        <f>VLOOKUP(A154,'Classement Surp'!$B$2:$B$149,1,0)</f>
        <v>#N/A</v>
      </c>
      <c r="E154" s="58" t="str">
        <f t="shared" si="2"/>
        <v>#N/A</v>
      </c>
    </row>
    <row r="155" ht="14.25" customHeight="1">
      <c r="A155" s="50"/>
      <c r="B155" s="55">
        <v>154.0</v>
      </c>
      <c r="C155" s="122">
        <f t="shared" si="1"/>
        <v>-439.950233</v>
      </c>
      <c r="D155" s="57" t="str">
        <f>VLOOKUP(A155,'Classement Surp'!$B$2:$B$149,1,0)</f>
        <v>#N/A</v>
      </c>
      <c r="E155" s="58" t="str">
        <f t="shared" si="2"/>
        <v>#N/A</v>
      </c>
    </row>
    <row r="156" ht="14.25" customHeight="1">
      <c r="A156" s="50"/>
      <c r="B156" s="55">
        <v>155.0</v>
      </c>
      <c r="C156" s="122">
        <f t="shared" si="1"/>
        <v>-443.3439491</v>
      </c>
      <c r="D156" s="57" t="str">
        <f>VLOOKUP(A156,'Classement Surp'!$B$2:$B$149,1,0)</f>
        <v>#N/A</v>
      </c>
      <c r="E156" s="58" t="str">
        <f t="shared" si="2"/>
        <v>#N/A</v>
      </c>
    </row>
    <row r="157" ht="14.25" customHeight="1">
      <c r="A157" s="50"/>
      <c r="B157" s="55">
        <v>156.0</v>
      </c>
      <c r="C157" s="122">
        <f t="shared" si="1"/>
        <v>-446.7301898</v>
      </c>
      <c r="D157" s="57" t="str">
        <f>VLOOKUP(A157,'Classement Surp'!$B$2:$B$149,1,0)</f>
        <v>#N/A</v>
      </c>
      <c r="E157" s="58" t="str">
        <f t="shared" si="2"/>
        <v>#N/A</v>
      </c>
    </row>
    <row r="158" ht="14.25" customHeight="1">
      <c r="A158" s="50"/>
      <c r="B158" s="55">
        <v>157.0</v>
      </c>
      <c r="C158" s="122">
        <f t="shared" si="1"/>
        <v>-450.1090308</v>
      </c>
      <c r="D158" s="57" t="str">
        <f>VLOOKUP(A158,'Classement Surp'!$B$2:$B$149,1,0)</f>
        <v>#N/A</v>
      </c>
      <c r="E158" s="58" t="str">
        <f t="shared" si="2"/>
        <v>#N/A</v>
      </c>
    </row>
    <row r="159" ht="14.25" customHeight="1">
      <c r="A159" s="50"/>
      <c r="B159" s="55">
        <v>158.0</v>
      </c>
      <c r="C159" s="122">
        <f t="shared" si="1"/>
        <v>-453.4805467</v>
      </c>
      <c r="D159" s="57" t="str">
        <f>VLOOKUP(A159,'Classement Surp'!$B$2:$B$149,1,0)</f>
        <v>#N/A</v>
      </c>
      <c r="E159" s="58" t="str">
        <f t="shared" si="2"/>
        <v>#N/A</v>
      </c>
    </row>
    <row r="160" ht="14.25" customHeight="1">
      <c r="A160" s="50"/>
      <c r="B160" s="55">
        <v>159.0</v>
      </c>
      <c r="C160" s="122">
        <f t="shared" si="1"/>
        <v>-456.8448107</v>
      </c>
      <c r="D160" s="57" t="str">
        <f>VLOOKUP(A160,'Classement Surp'!$B$2:$B$149,1,0)</f>
        <v>#N/A</v>
      </c>
      <c r="E160" s="58" t="str">
        <f t="shared" si="2"/>
        <v>#N/A</v>
      </c>
    </row>
    <row r="161" ht="14.25" customHeight="1">
      <c r="A161" s="123"/>
      <c r="B161" s="66">
        <v>160.0</v>
      </c>
      <c r="C161" s="124">
        <f t="shared" si="1"/>
        <v>-460.2018947</v>
      </c>
      <c r="D161" s="57" t="str">
        <f>VLOOKUP(A161,'Classement Surp'!$B$2:$B$149,1,0)</f>
        <v>#N/A</v>
      </c>
      <c r="E161" s="58" t="str">
        <f t="shared" si="2"/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drawing r:id="rId1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42</v>
      </c>
    </row>
    <row r="2" ht="14.25" customHeight="1">
      <c r="A2" s="50" t="str">
        <f>IFERROR(__xludf.DUMMYFUNCTION(" IMPORTRANGE(""https://docs.google.com/spreadsheets/d/1Feq2Vl6l0VU_Gyrc4TsIp916KHKBpwD79Xz_4vgv_Ns/edit#gid=1223787465"",""extrac-Surprise-1!A2:A161"")"),"Mikalack")</f>
        <v>Mikalack</v>
      </c>
      <c r="B2" s="55">
        <v>1.0</v>
      </c>
      <c r="C2" s="122">
        <f t="shared" ref="C2:C161" si="1">260*(1-(B2/($H$1+1)))*POWER((SQRT(($H$1+1)/B2)),1/2)</f>
        <v>650.3112943</v>
      </c>
      <c r="D2" s="57" t="str">
        <f>VLOOKUP(A2,'Classement Surp'!$B$2:$B$149,1,0)</f>
        <v>Mikalack</v>
      </c>
      <c r="E2" s="58" t="str">
        <f t="shared" ref="E2:E161" si="2">IF(D2=A2,"","erreur")</f>
        <v/>
      </c>
    </row>
    <row r="3" ht="14.25" customHeight="1">
      <c r="A3" s="50" t="str">
        <f>IFERROR(__xludf.DUMMYFUNCTION("""COMPUTED_VALUE"""),"UrsaffMyLove")</f>
        <v>UrsaffMyLove</v>
      </c>
      <c r="B3" s="55">
        <v>2.0</v>
      </c>
      <c r="C3" s="122">
        <f t="shared" si="1"/>
        <v>533.8243305</v>
      </c>
      <c r="D3" s="57" t="str">
        <f>VLOOKUP(A3,'Classement Surp'!$B$2:$B$149,1,0)</f>
        <v>UrsaffMyLove</v>
      </c>
      <c r="E3" s="58" t="str">
        <f t="shared" si="2"/>
        <v/>
      </c>
    </row>
    <row r="4" ht="14.25" customHeight="1">
      <c r="A4" s="50" t="str">
        <f>IFERROR(__xludf.DUMMYFUNCTION("""COMPUTED_VALUE"""),"Stross411")</f>
        <v>Stross411</v>
      </c>
      <c r="B4" s="55">
        <v>3.0</v>
      </c>
      <c r="C4" s="122">
        <f t="shared" si="1"/>
        <v>470.5997411</v>
      </c>
      <c r="D4" s="57" t="str">
        <f>VLOOKUP(A4,'Classement Surp'!$B$2:$B$149,1,0)</f>
        <v>Stross411</v>
      </c>
      <c r="E4" s="58" t="str">
        <f t="shared" si="2"/>
        <v/>
      </c>
    </row>
    <row r="5" ht="14.25" customHeight="1">
      <c r="A5" s="50" t="str">
        <f>IFERROR(__xludf.DUMMYFUNCTION("""COMPUTED_VALUE"""),"POMB1664")</f>
        <v>POMB1664</v>
      </c>
      <c r="B5" s="55">
        <v>4.0</v>
      </c>
      <c r="C5" s="122">
        <f t="shared" si="1"/>
        <v>426.9938456</v>
      </c>
      <c r="D5" s="57" t="str">
        <f>VLOOKUP(A5,'Classement Surp'!$B$2:$B$149,1,0)</f>
        <v>POMB1664</v>
      </c>
      <c r="E5" s="58" t="str">
        <f t="shared" si="2"/>
        <v/>
      </c>
    </row>
    <row r="6" ht="14.25" customHeight="1">
      <c r="A6" s="50" t="str">
        <f>IFERROR(__xludf.DUMMYFUNCTION("""COMPUTED_VALUE"""),"patrick86370")</f>
        <v>patrick86370</v>
      </c>
      <c r="B6" s="55">
        <v>5.0</v>
      </c>
      <c r="C6" s="122">
        <f t="shared" si="1"/>
        <v>393.4713377</v>
      </c>
      <c r="D6" s="57" t="str">
        <f>VLOOKUP(A6,'Classement Surp'!$B$2:$B$149,1,0)</f>
        <v>patrick86370</v>
      </c>
      <c r="E6" s="58" t="str">
        <f t="shared" si="2"/>
        <v/>
      </c>
    </row>
    <row r="7" ht="14.25" customHeight="1">
      <c r="A7" s="50" t="str">
        <f>IFERROR(__xludf.DUMMYFUNCTION("""COMPUTED_VALUE"""),"Rukia_ichigo")</f>
        <v>Rukia_ichigo</v>
      </c>
      <c r="B7" s="55">
        <v>6.0</v>
      </c>
      <c r="C7" s="122">
        <f t="shared" si="1"/>
        <v>366.0462127</v>
      </c>
      <c r="D7" s="57" t="str">
        <f>VLOOKUP(A7,'Classement Surp'!$B$2:$B$149,1,0)</f>
        <v>Rukia_ichigo</v>
      </c>
      <c r="E7" s="58" t="str">
        <f t="shared" si="2"/>
        <v/>
      </c>
    </row>
    <row r="8" ht="14.25" customHeight="1">
      <c r="A8" s="50" t="str">
        <f>IFERROR(__xludf.DUMMYFUNCTION("""COMPUTED_VALUE"""),"NOVICEMYSTIC")</f>
        <v>NOVICEMYSTIC</v>
      </c>
      <c r="B8" s="55">
        <v>7.0</v>
      </c>
      <c r="C8" s="122">
        <f t="shared" si="1"/>
        <v>342.6888681</v>
      </c>
      <c r="D8" s="57" t="str">
        <f>VLOOKUP(A8,'Classement Surp'!$B$2:$B$149,1,0)</f>
        <v>NOVICEMYSTIC</v>
      </c>
      <c r="E8" s="58" t="str">
        <f t="shared" si="2"/>
        <v/>
      </c>
    </row>
    <row r="9" ht="14.25" customHeight="1">
      <c r="A9" s="50" t="str">
        <f>IFERROR(__xludf.DUMMYFUNCTION("""COMPUTED_VALUE"""),"gregmoore")</f>
        <v>gregmoore</v>
      </c>
      <c r="B9" s="55">
        <v>8.0</v>
      </c>
      <c r="C9" s="122">
        <f t="shared" si="1"/>
        <v>322.2311742</v>
      </c>
      <c r="D9" s="57" t="str">
        <f>VLOOKUP(A9,'Classement Surp'!$B$2:$B$149,1,0)</f>
        <v>gregmoore</v>
      </c>
      <c r="E9" s="58" t="str">
        <f t="shared" si="2"/>
        <v/>
      </c>
    </row>
    <row r="10" ht="14.25" customHeight="1">
      <c r="A10" s="50" t="str">
        <f>IFERROR(__xludf.DUMMYFUNCTION("""COMPUTED_VALUE"""),"ariba")</f>
        <v>ariba</v>
      </c>
      <c r="B10" s="55">
        <v>9.0</v>
      </c>
      <c r="C10" s="122">
        <f t="shared" si="1"/>
        <v>303.9417054</v>
      </c>
      <c r="D10" s="57" t="str">
        <f>VLOOKUP(A10,'Classement Surp'!$B$2:$B$149,1,0)</f>
        <v>ariba</v>
      </c>
      <c r="E10" s="58" t="str">
        <f t="shared" si="2"/>
        <v/>
      </c>
    </row>
    <row r="11" ht="14.25" customHeight="1">
      <c r="A11" s="50" t="str">
        <f>IFERROR(__xludf.DUMMYFUNCTION("""COMPUTED_VALUE"""),"Vaillant 86")</f>
        <v>Vaillant 86</v>
      </c>
      <c r="B11" s="55">
        <v>10.0</v>
      </c>
      <c r="C11" s="122">
        <f t="shared" si="1"/>
        <v>287.3332904</v>
      </c>
      <c r="D11" s="57" t="str">
        <f>VLOOKUP(A11,'Classement Surp'!$B$2:$B$149,1,0)</f>
        <v>vaillant 86</v>
      </c>
      <c r="E11" s="58" t="str">
        <f t="shared" si="2"/>
        <v/>
      </c>
    </row>
    <row r="12" ht="14.25" customHeight="1">
      <c r="A12" s="50" t="str">
        <f>IFERROR(__xludf.DUMMYFUNCTION("""COMPUTED_VALUE"""),"gabus (!)")</f>
        <v>gabus (!)</v>
      </c>
      <c r="B12" s="55">
        <v>11.0</v>
      </c>
      <c r="C12" s="122">
        <f t="shared" si="1"/>
        <v>272.065713</v>
      </c>
      <c r="D12" s="57" t="str">
        <f>VLOOKUP(A12,'Classement Surp'!$B$2:$B$149,1,0)</f>
        <v>gabus (!)</v>
      </c>
      <c r="E12" s="58" t="str">
        <f t="shared" si="2"/>
        <v/>
      </c>
    </row>
    <row r="13" ht="14.25" customHeight="1">
      <c r="A13" s="50" t="str">
        <f>IFERROR(__xludf.DUMMYFUNCTION("""COMPUTED_VALUE"""),"Dirty Bazaar")</f>
        <v>Dirty Bazaar</v>
      </c>
      <c r="B13" s="55">
        <v>12.0</v>
      </c>
      <c r="C13" s="122">
        <f t="shared" si="1"/>
        <v>257.8923078</v>
      </c>
      <c r="D13" s="57" t="str">
        <f>VLOOKUP(A13,'Classement Surp'!$B$2:$B$149,1,0)</f>
        <v>Dirty Bazaar</v>
      </c>
      <c r="E13" s="58" t="str">
        <f t="shared" si="2"/>
        <v/>
      </c>
    </row>
    <row r="14" ht="14.25" customHeight="1">
      <c r="A14" s="50" t="str">
        <f>IFERROR(__xludf.DUMMYFUNCTION("""COMPUTED_VALUE"""),"Loulou79")</f>
        <v>Loulou79</v>
      </c>
      <c r="B14" s="55">
        <v>13.0</v>
      </c>
      <c r="C14" s="122">
        <f t="shared" si="1"/>
        <v>244.6287087</v>
      </c>
      <c r="D14" s="57" t="str">
        <f>VLOOKUP(A14,'Classement Surp'!$B$2:$B$149,1,0)</f>
        <v>Loulou79</v>
      </c>
      <c r="E14" s="58" t="str">
        <f t="shared" si="2"/>
        <v/>
      </c>
    </row>
    <row r="15" ht="14.25" customHeight="1">
      <c r="A15" s="50" t="str">
        <f>IFERROR(__xludf.DUMMYFUNCTION("""COMPUTED_VALUE"""),"8kinder6")</f>
        <v>8kinder6</v>
      </c>
      <c r="B15" s="55">
        <v>14.0</v>
      </c>
      <c r="C15" s="122">
        <f t="shared" si="1"/>
        <v>232.1335939</v>
      </c>
      <c r="D15" s="57" t="str">
        <f>VLOOKUP(A15,'Classement Surp'!$B$2:$B$149,1,0)</f>
        <v>8kinder6</v>
      </c>
      <c r="E15" s="58" t="str">
        <f t="shared" si="2"/>
        <v/>
      </c>
    </row>
    <row r="16" ht="14.25" customHeight="1">
      <c r="A16" s="50" t="str">
        <f>IFERROR(__xludf.DUMMYFUNCTION("""COMPUTED_VALUE"""),"Kiki Bazaar")</f>
        <v>Kiki Bazaar</v>
      </c>
      <c r="B16" s="55">
        <v>15.0</v>
      </c>
      <c r="C16" s="122">
        <f t="shared" si="1"/>
        <v>220.2963101</v>
      </c>
      <c r="D16" s="57" t="str">
        <f>VLOOKUP(A16,'Classement Surp'!$B$2:$B$149,1,0)</f>
        <v>Kiki Bazaar</v>
      </c>
      <c r="E16" s="58" t="str">
        <f t="shared" si="2"/>
        <v/>
      </c>
    </row>
    <row r="17" ht="14.25" customHeight="1">
      <c r="A17" s="50" t="str">
        <f>IFERROR(__xludf.DUMMYFUNCTION("""COMPUTED_VALUE"""),"Rbl86")</f>
        <v>Rbl86</v>
      </c>
      <c r="B17" s="55">
        <v>16.0</v>
      </c>
      <c r="C17" s="122">
        <f t="shared" si="1"/>
        <v>209.0286303</v>
      </c>
      <c r="D17" s="57" t="str">
        <f>VLOOKUP(A17,'Classement Surp'!$B$2:$B$149,1,0)</f>
        <v>Rbl86</v>
      </c>
      <c r="E17" s="58" t="str">
        <f t="shared" si="2"/>
        <v/>
      </c>
    </row>
    <row r="18" ht="14.25" customHeight="1">
      <c r="A18" s="50" t="str">
        <f>IFERROR(__xludf.DUMMYFUNCTION("""COMPUTED_VALUE"""),"Legabodu86")</f>
        <v>Legabodu86</v>
      </c>
      <c r="B18" s="55">
        <v>17.0</v>
      </c>
      <c r="C18" s="122">
        <f t="shared" si="1"/>
        <v>198.2590971</v>
      </c>
      <c r="D18" s="57" t="str">
        <f>VLOOKUP(A18,'Classement Surp'!$B$2:$B$149,1,0)</f>
        <v>Legabodu86</v>
      </c>
      <c r="E18" s="58" t="str">
        <f t="shared" si="2"/>
        <v/>
      </c>
    </row>
    <row r="19" ht="14.25" customHeight="1">
      <c r="A19" s="50" t="str">
        <f>IFERROR(__xludf.DUMMYFUNCTION("""COMPUTED_VALUE"""),"Mitch")</f>
        <v>Mitch</v>
      </c>
      <c r="B19" s="55">
        <v>18.0</v>
      </c>
      <c r="C19" s="122">
        <f t="shared" si="1"/>
        <v>187.9290372</v>
      </c>
      <c r="D19" s="57" t="str">
        <f>VLOOKUP(A19,'Classement Surp'!$B$2:$B$149,1,0)</f>
        <v>Mitch</v>
      </c>
      <c r="E19" s="58" t="str">
        <f t="shared" si="2"/>
        <v/>
      </c>
    </row>
    <row r="20" ht="14.25" customHeight="1">
      <c r="A20" s="50" t="str">
        <f>IFERROR(__xludf.DUMMYFUNCTION("""COMPUTED_VALUE"""),"Le_Pictavien")</f>
        <v>Le_Pictavien</v>
      </c>
      <c r="B20" s="55">
        <v>19.0</v>
      </c>
      <c r="C20" s="122">
        <f t="shared" si="1"/>
        <v>177.9896905</v>
      </c>
      <c r="D20" s="57" t="str">
        <f>VLOOKUP(A20,'Classement Surp'!$B$2:$B$149,1,0)</f>
        <v>le_pictavien</v>
      </c>
      <c r="E20" s="58" t="str">
        <f t="shared" si="2"/>
        <v/>
      </c>
    </row>
    <row r="21" ht="14.25" customHeight="1">
      <c r="A21" s="50" t="str">
        <f>IFERROR(__xludf.DUMMYFUNCTION("""COMPUTED_VALUE"""),"BARBAPAPA.")</f>
        <v>BARBAPAPA.</v>
      </c>
      <c r="B21" s="55">
        <v>20.0</v>
      </c>
      <c r="C21" s="122">
        <f t="shared" si="1"/>
        <v>168.4000994</v>
      </c>
      <c r="D21" s="57" t="str">
        <f>VLOOKUP(A21,'Classement Surp'!$B$2:$B$149,1,0)</f>
        <v>BARBAPAPA.</v>
      </c>
      <c r="E21" s="58" t="str">
        <f t="shared" si="2"/>
        <v/>
      </c>
    </row>
    <row r="22" ht="14.25" customHeight="1">
      <c r="A22" s="50" t="str">
        <f>IFERROR(__xludf.DUMMYFUNCTION("""COMPUTED_VALUE"""),"rastamokett")</f>
        <v>rastamokett</v>
      </c>
      <c r="B22" s="55">
        <v>21.0</v>
      </c>
      <c r="C22" s="122">
        <f t="shared" si="1"/>
        <v>159.1255301</v>
      </c>
      <c r="D22" s="57" t="str">
        <f>VLOOKUP(A22,'Classement Surp'!$B$2:$B$149,1,0)</f>
        <v>rastamokett</v>
      </c>
      <c r="E22" s="58" t="str">
        <f t="shared" si="2"/>
        <v/>
      </c>
    </row>
    <row r="23" ht="14.25" customHeight="1">
      <c r="A23" s="50" t="str">
        <f>IFERROR(__xludf.DUMMYFUNCTION("""COMPUTED_VALUE"""),"christ86000")</f>
        <v>christ86000</v>
      </c>
      <c r="B23" s="55">
        <v>22.0</v>
      </c>
      <c r="C23" s="122">
        <f t="shared" si="1"/>
        <v>150.136273</v>
      </c>
      <c r="D23" s="57" t="str">
        <f>VLOOKUP(A23,'Classement Surp'!$B$2:$B$149,1,0)</f>
        <v>christ86000</v>
      </c>
      <c r="E23" s="58" t="str">
        <f t="shared" si="2"/>
        <v/>
      </c>
    </row>
    <row r="24" ht="14.25" customHeight="1">
      <c r="A24" s="50" t="str">
        <f>IFERROR(__xludf.DUMMYFUNCTION("""COMPUTED_VALUE"""),"Nono1er")</f>
        <v>Nono1er</v>
      </c>
      <c r="B24" s="55">
        <v>23.0</v>
      </c>
      <c r="C24" s="122">
        <f t="shared" si="1"/>
        <v>141.4067181</v>
      </c>
      <c r="D24" s="57" t="str">
        <f>VLOOKUP(A24,'Classement Surp'!$B$2:$B$149,1,0)</f>
        <v>Nono1er</v>
      </c>
      <c r="E24" s="58" t="str">
        <f t="shared" si="2"/>
        <v/>
      </c>
    </row>
    <row r="25" ht="14.25" customHeight="1">
      <c r="A25" s="50" t="str">
        <f>IFERROR(__xludf.DUMMYFUNCTION("""COMPUTED_VALUE"""),"AKlibur")</f>
        <v>AKlibur</v>
      </c>
      <c r="B25" s="55">
        <v>24.0</v>
      </c>
      <c r="C25" s="122">
        <f t="shared" si="1"/>
        <v>132.9146331</v>
      </c>
      <c r="D25" s="57" t="str">
        <f>VLOOKUP(A25,'Classement Surp'!$B$2:$B$149,1,0)</f>
        <v>AKlibur</v>
      </c>
      <c r="E25" s="58" t="str">
        <f t="shared" si="2"/>
        <v/>
      </c>
    </row>
    <row r="26" ht="14.25" customHeight="1">
      <c r="A26" s="50" t="str">
        <f>IFERROR(__xludf.DUMMYFUNCTION("""COMPUTED_VALUE"""),"_Sale-Bet_")</f>
        <v>_Sale-Bet_</v>
      </c>
      <c r="B26" s="55">
        <v>25.0</v>
      </c>
      <c r="C26" s="122">
        <f t="shared" si="1"/>
        <v>124.6405938</v>
      </c>
      <c r="D26" s="57" t="str">
        <f>VLOOKUP(A26,'Classement Surp'!$B$2:$B$149,1,0)</f>
        <v>_Sale-Bet_</v>
      </c>
      <c r="E26" s="58" t="str">
        <f t="shared" si="2"/>
        <v/>
      </c>
    </row>
    <row r="27" ht="14.25" customHeight="1">
      <c r="A27" s="50" t="str">
        <f>IFERROR(__xludf.DUMMYFUNCTION("""COMPUTED_VALUE"""),"i K K i")</f>
        <v>i K K i</v>
      </c>
      <c r="B27" s="55">
        <v>26.0</v>
      </c>
      <c r="C27" s="122">
        <f t="shared" si="1"/>
        <v>116.5675291</v>
      </c>
      <c r="D27" s="57" t="str">
        <f>VLOOKUP(A27,'Classement Surp'!$B$2:$B$149,1,0)</f>
        <v>i K K i</v>
      </c>
      <c r="E27" s="58" t="str">
        <f t="shared" si="2"/>
        <v/>
      </c>
    </row>
    <row r="28" ht="14.25" customHeight="1">
      <c r="A28" s="50" t="str">
        <f>IFERROR(__xludf.DUMMYFUNCTION("""COMPUTED_VALUE"""),"Sab86360")</f>
        <v>Sab86360</v>
      </c>
      <c r="B28" s="55">
        <v>27.0</v>
      </c>
      <c r="C28" s="122">
        <f t="shared" si="1"/>
        <v>108.6803549</v>
      </c>
      <c r="D28" s="57" t="str">
        <f>VLOOKUP(A28,'Classement Surp'!$B$2:$B$149,1,0)</f>
        <v>Sab86360</v>
      </c>
      <c r="E28" s="58" t="str">
        <f t="shared" si="2"/>
        <v/>
      </c>
    </row>
    <row r="29" ht="14.25" customHeight="1">
      <c r="A29" s="50" t="str">
        <f>IFERROR(__xludf.DUMMYFUNCTION("""COMPUTED_VALUE"""),"SINGE7")</f>
        <v>SINGE7</v>
      </c>
      <c r="B29" s="55">
        <v>28.0</v>
      </c>
      <c r="C29" s="122">
        <f t="shared" si="1"/>
        <v>100.965676</v>
      </c>
      <c r="D29" s="57" t="str">
        <f>VLOOKUP(A29,'Classement Surp'!$B$2:$B$149,1,0)</f>
        <v>SINGE7</v>
      </c>
      <c r="E29" s="58" t="str">
        <f t="shared" si="2"/>
        <v/>
      </c>
    </row>
    <row r="30" ht="14.25" customHeight="1">
      <c r="A30" s="50" t="str">
        <f>IFERROR(__xludf.DUMMYFUNCTION("""COMPUTED_VALUE"""),"kiki86 x")</f>
        <v>kiki86 x</v>
      </c>
      <c r="B30" s="55">
        <v>29.0</v>
      </c>
      <c r="C30" s="122">
        <f t="shared" si="1"/>
        <v>93.41154226</v>
      </c>
      <c r="D30" s="57" t="str">
        <f>VLOOKUP(A30,'Classement Surp'!$B$2:$B$149,1,0)</f>
        <v>kiki86 x</v>
      </c>
      <c r="E30" s="58" t="str">
        <f t="shared" si="2"/>
        <v/>
      </c>
    </row>
    <row r="31" ht="14.25" customHeight="1">
      <c r="A31" s="50" t="str">
        <f>IFERROR(__xludf.DUMMYFUNCTION("""COMPUTED_VALUE"""),"immond")</f>
        <v>immond</v>
      </c>
      <c r="B31" s="55">
        <v>30.0</v>
      </c>
      <c r="C31" s="122">
        <f t="shared" si="1"/>
        <v>86.00724667</v>
      </c>
      <c r="D31" s="57" t="str">
        <f>VLOOKUP(A31,'Classement Surp'!$B$2:$B$149,1,0)</f>
        <v>immond</v>
      </c>
      <c r="E31" s="58" t="str">
        <f t="shared" si="2"/>
        <v/>
      </c>
    </row>
    <row r="32" ht="14.25" customHeight="1">
      <c r="A32" s="50" t="str">
        <f>IFERROR(__xludf.DUMMYFUNCTION("""COMPUTED_VALUE"""),"Rod_John_VI")</f>
        <v>Rod_John_VI</v>
      </c>
      <c r="B32" s="55">
        <v>31.0</v>
      </c>
      <c r="C32" s="122">
        <f t="shared" si="1"/>
        <v>78.74315812</v>
      </c>
      <c r="D32" s="57" t="str">
        <f>VLOOKUP(A32,'Classement Surp'!$B$2:$B$149,1,0)</f>
        <v>Rod_John_VI</v>
      </c>
      <c r="E32" s="58" t="str">
        <f t="shared" si="2"/>
        <v/>
      </c>
    </row>
    <row r="33" ht="14.25" customHeight="1">
      <c r="A33" s="50" t="str">
        <f>IFERROR(__xludf.DUMMYFUNCTION("""COMPUTED_VALUE"""),"Fistipanda")</f>
        <v>Fistipanda</v>
      </c>
      <c r="B33" s="55">
        <v>32.0</v>
      </c>
      <c r="C33" s="122">
        <f t="shared" si="1"/>
        <v>71.61058093</v>
      </c>
      <c r="D33" s="57" t="str">
        <f>VLOOKUP(A33,'Classement Surp'!$B$2:$B$149,1,0)</f>
        <v>Fistipanda</v>
      </c>
      <c r="E33" s="58" t="str">
        <f t="shared" si="2"/>
        <v/>
      </c>
    </row>
    <row r="34" ht="14.25" customHeight="1">
      <c r="A34" s="50" t="str">
        <f>IFERROR(__xludf.DUMMYFUNCTION("""COMPUTED_VALUE"""),"x calou61")</f>
        <v>x calou61</v>
      </c>
      <c r="B34" s="55">
        <v>33.0</v>
      </c>
      <c r="C34" s="122">
        <f t="shared" si="1"/>
        <v>64.60163673</v>
      </c>
      <c r="D34" s="57" t="str">
        <f>VLOOKUP(A34,'Classement Surp'!$B$2:$B$149,1,0)</f>
        <v>x calou61</v>
      </c>
      <c r="E34" s="58" t="str">
        <f t="shared" si="2"/>
        <v/>
      </c>
    </row>
    <row r="35" ht="14.25" customHeight="1">
      <c r="A35" s="50" t="str">
        <f>IFERROR(__xludf.DUMMYFUNCTION("""COMPUTED_VALUE"""),"erniedog56x")</f>
        <v>erniedog56x</v>
      </c>
      <c r="B35" s="55">
        <v>34.0</v>
      </c>
      <c r="C35" s="122">
        <f t="shared" si="1"/>
        <v>57.70916446</v>
      </c>
      <c r="D35" s="57" t="str">
        <f>VLOOKUP(A35,'Classement Surp'!$B$2:$B$149,1,0)</f>
        <v>erniedog56x</v>
      </c>
      <c r="E35" s="58" t="str">
        <f t="shared" si="2"/>
        <v/>
      </c>
    </row>
    <row r="36" ht="14.25" customHeight="1">
      <c r="A36" s="50" t="str">
        <f>IFERROR(__xludf.DUMMYFUNCTION("""COMPUTED_VALUE"""),"Kevfurious")</f>
        <v>Kevfurious</v>
      </c>
      <c r="B36" s="55">
        <v>35.0</v>
      </c>
      <c r="C36" s="122">
        <f t="shared" si="1"/>
        <v>50.92663515</v>
      </c>
      <c r="D36" s="57" t="str">
        <f>VLOOKUP(A36,'Classement Surp'!$B$2:$B$149,1,0)</f>
        <v>Kevfurious</v>
      </c>
      <c r="E36" s="58" t="str">
        <f t="shared" si="2"/>
        <v/>
      </c>
    </row>
    <row r="37" ht="14.25" customHeight="1">
      <c r="A37" s="50" t="str">
        <f>IFERROR(__xludf.DUMMYFUNCTION("""COMPUTED_VALUE"""),"Patgaret")</f>
        <v>Patgaret</v>
      </c>
      <c r="B37" s="55">
        <v>36.0</v>
      </c>
      <c r="C37" s="122">
        <f t="shared" si="1"/>
        <v>44.24807903</v>
      </c>
      <c r="D37" s="57" t="str">
        <f>VLOOKUP(A37,'Classement Surp'!$B$2:$B$149,1,0)</f>
        <v>Patgaret</v>
      </c>
      <c r="E37" s="58" t="str">
        <f t="shared" si="2"/>
        <v/>
      </c>
    </row>
    <row r="38" ht="14.25" customHeight="1">
      <c r="A38" s="50" t="str">
        <f>IFERROR(__xludf.DUMMYFUNCTION("""COMPUTED_VALUE"""),"Phil1308")</f>
        <v>Phil1308</v>
      </c>
      <c r="B38" s="55">
        <v>37.0</v>
      </c>
      <c r="C38" s="122">
        <f t="shared" si="1"/>
        <v>37.66802289</v>
      </c>
      <c r="D38" s="57" t="str">
        <f>VLOOKUP(A38,'Classement Surp'!$B$2:$B$149,1,0)</f>
        <v>Phil1308</v>
      </c>
      <c r="E38" s="58" t="str">
        <f t="shared" si="2"/>
        <v/>
      </c>
    </row>
    <row r="39" ht="14.25" customHeight="1">
      <c r="A39" s="50" t="str">
        <f>IFERROR(__xludf.DUMMYFUNCTION("""COMPUTED_VALUE"""),"Redblood92")</f>
        <v>Redblood92</v>
      </c>
      <c r="B39" s="55">
        <v>38.0</v>
      </c>
      <c r="C39" s="122">
        <f t="shared" si="1"/>
        <v>31.18143597</v>
      </c>
      <c r="D39" s="57" t="str">
        <f>VLOOKUP(A39,'Classement Surp'!$B$2:$B$149,1,0)</f>
        <v>Redblood92</v>
      </c>
      <c r="E39" s="58" t="str">
        <f t="shared" si="2"/>
        <v/>
      </c>
    </row>
    <row r="40" ht="14.25" customHeight="1">
      <c r="A40" s="50" t="str">
        <f>IFERROR(__xludf.DUMMYFUNCTION("""COMPUTED_VALUE"""),"Gregol2")</f>
        <v>Gregol2</v>
      </c>
      <c r="B40" s="55">
        <v>39.0</v>
      </c>
      <c r="C40" s="122">
        <f t="shared" si="1"/>
        <v>24.78368302</v>
      </c>
      <c r="D40" s="57" t="str">
        <f>VLOOKUP(A40,'Classement Surp'!$B$2:$B$149,1,0)</f>
        <v>gregol2</v>
      </c>
      <c r="E40" s="58" t="str">
        <f t="shared" si="2"/>
        <v/>
      </c>
    </row>
    <row r="41" ht="14.25" customHeight="1">
      <c r="A41" s="50" t="str">
        <f>IFERROR(__xludf.DUMMYFUNCTION("""COMPUTED_VALUE"""),"Imberb")</f>
        <v>Imberb</v>
      </c>
      <c r="B41" s="55">
        <v>40.0</v>
      </c>
      <c r="C41" s="122">
        <f t="shared" si="1"/>
        <v>18.47048346</v>
      </c>
      <c r="D41" s="57" t="str">
        <f>VLOOKUP(A41,'Classement Surp'!$B$2:$B$149,1,0)</f>
        <v>Imberb</v>
      </c>
      <c r="E41" s="58" t="str">
        <f t="shared" si="2"/>
        <v/>
      </c>
    </row>
    <row r="42" ht="14.25" customHeight="1">
      <c r="A42" s="50" t="str">
        <f>IFERROR(__xludf.DUMMYFUNCTION("""COMPUTED_VALUE"""),"Garou du 86")</f>
        <v>Garou du 86</v>
      </c>
      <c r="B42" s="55">
        <v>41.0</v>
      </c>
      <c r="C42" s="122">
        <f t="shared" si="1"/>
        <v>12.2378757</v>
      </c>
      <c r="D42" s="57" t="str">
        <f>VLOOKUP(A42,'Classement Surp'!$B$2:$B$149,1,0)</f>
        <v>Garou du 86</v>
      </c>
      <c r="E42" s="58" t="str">
        <f t="shared" si="2"/>
        <v/>
      </c>
    </row>
    <row r="43" ht="14.25" customHeight="1">
      <c r="A43" s="50" t="str">
        <f>IFERROR(__xludf.DUMMYFUNCTION("""COMPUTED_VALUE"""),"Abrakada")</f>
        <v>Abrakada</v>
      </c>
      <c r="B43" s="55">
        <v>42.0</v>
      </c>
      <c r="C43" s="122">
        <f t="shared" si="1"/>
        <v>6.08218581</v>
      </c>
      <c r="D43" s="57" t="str">
        <f>VLOOKUP(A43,'Classement Surp'!$B$2:$B$149,1,0)</f>
        <v>Abrakada</v>
      </c>
      <c r="E43" s="58" t="str">
        <f t="shared" si="2"/>
        <v/>
      </c>
    </row>
    <row r="44" ht="14.25" customHeight="1">
      <c r="A44" s="50"/>
      <c r="B44" s="55">
        <v>43.0</v>
      </c>
      <c r="C44" s="122">
        <f t="shared" si="1"/>
        <v>0</v>
      </c>
      <c r="D44" s="57" t="str">
        <f>VLOOKUP(A44,'Classement Surp'!$B$2:$B$149,1,0)</f>
        <v>#N/A</v>
      </c>
      <c r="E44" s="58" t="str">
        <f t="shared" si="2"/>
        <v>#N/A</v>
      </c>
    </row>
    <row r="45" ht="14.25" customHeight="1">
      <c r="A45" s="50"/>
      <c r="B45" s="55">
        <v>44.0</v>
      </c>
      <c r="C45" s="122">
        <f t="shared" si="1"/>
        <v>-6.011859705</v>
      </c>
      <c r="D45" s="57" t="str">
        <f>VLOOKUP(A45,'Classement Surp'!$B$2:$B$149,1,0)</f>
        <v>#N/A</v>
      </c>
      <c r="E45" s="58" t="str">
        <f t="shared" si="2"/>
        <v>#N/A</v>
      </c>
    </row>
    <row r="46" ht="14.25" customHeight="1">
      <c r="A46" s="50"/>
      <c r="B46" s="55">
        <v>45.0</v>
      </c>
      <c r="C46" s="122">
        <f t="shared" si="1"/>
        <v>-11.95635699</v>
      </c>
      <c r="D46" s="57" t="str">
        <f>VLOOKUP(A46,'Classement Surp'!$B$2:$B$149,1,0)</f>
        <v>#N/A</v>
      </c>
      <c r="E46" s="58" t="str">
        <f t="shared" si="2"/>
        <v>#N/A</v>
      </c>
    </row>
    <row r="47" ht="14.25" customHeight="1">
      <c r="A47" s="50"/>
      <c r="B47" s="55">
        <v>46.0</v>
      </c>
      <c r="C47" s="122">
        <f t="shared" si="1"/>
        <v>-17.83626035</v>
      </c>
      <c r="D47" s="57" t="str">
        <f>VLOOKUP(A47,'Classement Surp'!$B$2:$B$149,1,0)</f>
        <v>#N/A</v>
      </c>
      <c r="E47" s="58" t="str">
        <f t="shared" si="2"/>
        <v>#N/A</v>
      </c>
    </row>
    <row r="48" ht="14.25" customHeight="1">
      <c r="A48" s="50"/>
      <c r="B48" s="55">
        <v>47.0</v>
      </c>
      <c r="C48" s="122">
        <f t="shared" si="1"/>
        <v>-23.65416016</v>
      </c>
      <c r="D48" s="57" t="str">
        <f>VLOOKUP(A48,'Classement Surp'!$B$2:$B$149,1,0)</f>
        <v>#N/A</v>
      </c>
      <c r="E48" s="58" t="str">
        <f t="shared" si="2"/>
        <v>#N/A</v>
      </c>
    </row>
    <row r="49" ht="14.25" customHeight="1">
      <c r="A49" s="50"/>
      <c r="B49" s="55">
        <v>48.0</v>
      </c>
      <c r="C49" s="122">
        <f t="shared" si="1"/>
        <v>-29.41248382</v>
      </c>
      <c r="D49" s="57" t="str">
        <f>VLOOKUP(A49,'Classement Surp'!$B$2:$B$149,1,0)</f>
        <v>#N/A</v>
      </c>
      <c r="E49" s="58" t="str">
        <f t="shared" si="2"/>
        <v>#N/A</v>
      </c>
    </row>
    <row r="50" ht="14.25" customHeight="1">
      <c r="A50" s="50"/>
      <c r="B50" s="55">
        <v>49.0</v>
      </c>
      <c r="C50" s="122">
        <f t="shared" si="1"/>
        <v>-35.11350938</v>
      </c>
      <c r="D50" s="57" t="str">
        <f>VLOOKUP(A50,'Classement Surp'!$B$2:$B$149,1,0)</f>
        <v>#N/A</v>
      </c>
      <c r="E50" s="58" t="str">
        <f t="shared" si="2"/>
        <v>#N/A</v>
      </c>
    </row>
    <row r="51" ht="14.25" customHeight="1">
      <c r="A51" s="50"/>
      <c r="B51" s="55">
        <v>50.0</v>
      </c>
      <c r="C51" s="122">
        <f t="shared" si="1"/>
        <v>-40.75937775</v>
      </c>
      <c r="D51" s="57" t="str">
        <f>VLOOKUP(A51,'Classement Surp'!$B$2:$B$149,1,0)</f>
        <v>#N/A</v>
      </c>
      <c r="E51" s="58" t="str">
        <f t="shared" si="2"/>
        <v>#N/A</v>
      </c>
    </row>
    <row r="52" ht="14.25" customHeight="1">
      <c r="A52" s="50"/>
      <c r="B52" s="55">
        <v>51.0</v>
      </c>
      <c r="C52" s="122">
        <f t="shared" si="1"/>
        <v>-46.35210368</v>
      </c>
      <c r="D52" s="57" t="str">
        <f>VLOOKUP(A52,'Classement Surp'!$B$2:$B$149,1,0)</f>
        <v>#N/A</v>
      </c>
      <c r="E52" s="58" t="str">
        <f t="shared" si="2"/>
        <v>#N/A</v>
      </c>
    </row>
    <row r="53" ht="14.25" customHeight="1">
      <c r="A53" s="50"/>
      <c r="B53" s="55">
        <v>52.0</v>
      </c>
      <c r="C53" s="122">
        <f t="shared" si="1"/>
        <v>-51.89358565</v>
      </c>
      <c r="D53" s="57" t="str">
        <f>VLOOKUP(A53,'Classement Surp'!$B$2:$B$149,1,0)</f>
        <v>#N/A</v>
      </c>
      <c r="E53" s="58" t="str">
        <f t="shared" si="2"/>
        <v>#N/A</v>
      </c>
    </row>
    <row r="54" ht="14.25" customHeight="1">
      <c r="A54" s="50"/>
      <c r="B54" s="55">
        <v>53.0</v>
      </c>
      <c r="C54" s="122">
        <f t="shared" si="1"/>
        <v>-57.38561481</v>
      </c>
      <c r="D54" s="57" t="str">
        <f>VLOOKUP(A54,'Classement Surp'!$B$2:$B$149,1,0)</f>
        <v>#N/A</v>
      </c>
      <c r="E54" s="58" t="str">
        <f t="shared" si="2"/>
        <v>#N/A</v>
      </c>
    </row>
    <row r="55" ht="14.25" customHeight="1">
      <c r="A55" s="50"/>
      <c r="B55" s="55">
        <v>54.0</v>
      </c>
      <c r="C55" s="122">
        <f t="shared" si="1"/>
        <v>-62.82988307</v>
      </c>
      <c r="D55" s="57" t="str">
        <f>VLOOKUP(A55,'Classement Surp'!$B$2:$B$149,1,0)</f>
        <v>#N/A</v>
      </c>
      <c r="E55" s="58" t="str">
        <f t="shared" si="2"/>
        <v>#N/A</v>
      </c>
    </row>
    <row r="56" ht="14.25" customHeight="1">
      <c r="A56" s="50"/>
      <c r="B56" s="55">
        <v>55.0</v>
      </c>
      <c r="C56" s="122">
        <f t="shared" si="1"/>
        <v>-68.22799044</v>
      </c>
      <c r="D56" s="57" t="str">
        <f>VLOOKUP(A56,'Classement Surp'!$B$2:$B$149,1,0)</f>
        <v>#N/A</v>
      </c>
      <c r="E56" s="58" t="str">
        <f t="shared" si="2"/>
        <v>#N/A</v>
      </c>
    </row>
    <row r="57" ht="14.25" customHeight="1">
      <c r="A57" s="50"/>
      <c r="B57" s="55">
        <v>56.0</v>
      </c>
      <c r="C57" s="122">
        <f t="shared" si="1"/>
        <v>-73.5814517</v>
      </c>
      <c r="D57" s="57" t="str">
        <f>VLOOKUP(A57,'Classement Surp'!$B$2:$B$149,1,0)</f>
        <v>#N/A</v>
      </c>
      <c r="E57" s="58" t="str">
        <f t="shared" si="2"/>
        <v>#N/A</v>
      </c>
    </row>
    <row r="58" ht="14.25" customHeight="1">
      <c r="A58" s="50"/>
      <c r="B58" s="55">
        <v>57.0</v>
      </c>
      <c r="C58" s="122">
        <f t="shared" si="1"/>
        <v>-78.89170245</v>
      </c>
      <c r="D58" s="57" t="str">
        <f>VLOOKUP(A58,'Classement Surp'!$B$2:$B$149,1,0)</f>
        <v>#N/A</v>
      </c>
      <c r="E58" s="58" t="str">
        <f t="shared" si="2"/>
        <v>#N/A</v>
      </c>
    </row>
    <row r="59" ht="14.25" customHeight="1">
      <c r="A59" s="50"/>
      <c r="B59" s="55">
        <v>58.0</v>
      </c>
      <c r="C59" s="122">
        <f t="shared" si="1"/>
        <v>-84.16010467</v>
      </c>
      <c r="D59" s="57" t="str">
        <f>VLOOKUP(A59,'Classement Surp'!$B$2:$B$149,1,0)</f>
        <v>#N/A</v>
      </c>
      <c r="E59" s="58" t="str">
        <f t="shared" si="2"/>
        <v>#N/A</v>
      </c>
    </row>
    <row r="60" ht="14.25" customHeight="1">
      <c r="A60" s="50"/>
      <c r="B60" s="55">
        <v>59.0</v>
      </c>
      <c r="C60" s="122">
        <f t="shared" si="1"/>
        <v>-89.38795178</v>
      </c>
      <c r="D60" s="57" t="str">
        <f>VLOOKUP(A60,'Classement Surp'!$B$2:$B$149,1,0)</f>
        <v>#N/A</v>
      </c>
      <c r="E60" s="58" t="str">
        <f t="shared" si="2"/>
        <v>#N/A</v>
      </c>
    </row>
    <row r="61" ht="14.25" customHeight="1">
      <c r="A61" s="50"/>
      <c r="B61" s="55">
        <v>60.0</v>
      </c>
      <c r="C61" s="122">
        <f t="shared" si="1"/>
        <v>-94.57647323</v>
      </c>
      <c r="D61" s="57" t="str">
        <f>VLOOKUP(A61,'Classement Surp'!$B$2:$B$149,1,0)</f>
        <v>#N/A</v>
      </c>
      <c r="E61" s="58" t="str">
        <f t="shared" si="2"/>
        <v>#N/A</v>
      </c>
    </row>
    <row r="62" ht="14.25" customHeight="1">
      <c r="A62" s="50"/>
      <c r="B62" s="55">
        <v>61.0</v>
      </c>
      <c r="C62" s="122">
        <f t="shared" si="1"/>
        <v>-99.72683878</v>
      </c>
      <c r="D62" s="57" t="str">
        <f>VLOOKUP(A62,'Classement Surp'!$B$2:$B$149,1,0)</f>
        <v>#N/A</v>
      </c>
      <c r="E62" s="58" t="str">
        <f t="shared" si="2"/>
        <v>#N/A</v>
      </c>
    </row>
    <row r="63" ht="14.25" customHeight="1">
      <c r="A63" s="50"/>
      <c r="B63" s="55">
        <v>62.0</v>
      </c>
      <c r="C63" s="122">
        <f t="shared" si="1"/>
        <v>-104.8401624</v>
      </c>
      <c r="D63" s="57" t="str">
        <f>VLOOKUP(A63,'Classement Surp'!$B$2:$B$149,1,0)</f>
        <v>#N/A</v>
      </c>
      <c r="E63" s="58" t="str">
        <f t="shared" si="2"/>
        <v>#N/A</v>
      </c>
    </row>
    <row r="64" ht="14.25" customHeight="1">
      <c r="A64" s="50"/>
      <c r="B64" s="55">
        <v>63.0</v>
      </c>
      <c r="C64" s="122">
        <f t="shared" si="1"/>
        <v>-109.9175057</v>
      </c>
      <c r="D64" s="57" t="str">
        <f>VLOOKUP(A64,'Classement Surp'!$B$2:$B$149,1,0)</f>
        <v>#N/A</v>
      </c>
      <c r="E64" s="58" t="str">
        <f t="shared" si="2"/>
        <v>#N/A</v>
      </c>
    </row>
    <row r="65" ht="14.25" customHeight="1">
      <c r="A65" s="50"/>
      <c r="B65" s="55">
        <v>64.0</v>
      </c>
      <c r="C65" s="122">
        <f t="shared" si="1"/>
        <v>-114.9598815</v>
      </c>
      <c r="D65" s="57" t="str">
        <f>VLOOKUP(A65,'Classement Surp'!$B$2:$B$149,1,0)</f>
        <v>#N/A</v>
      </c>
      <c r="E65" s="58" t="str">
        <f t="shared" si="2"/>
        <v>#N/A</v>
      </c>
    </row>
    <row r="66" ht="14.25" customHeight="1">
      <c r="A66" s="50"/>
      <c r="B66" s="55">
        <v>65.0</v>
      </c>
      <c r="C66" s="122">
        <f t="shared" si="1"/>
        <v>-119.9682567</v>
      </c>
      <c r="D66" s="57" t="str">
        <f>VLOOKUP(A66,'Classement Surp'!$B$2:$B$149,1,0)</f>
        <v>#N/A</v>
      </c>
      <c r="E66" s="58" t="str">
        <f t="shared" si="2"/>
        <v>#N/A</v>
      </c>
    </row>
    <row r="67" ht="14.25" customHeight="1">
      <c r="A67" s="50"/>
      <c r="B67" s="55">
        <v>66.0</v>
      </c>
      <c r="C67" s="122">
        <f t="shared" si="1"/>
        <v>-124.9435549</v>
      </c>
      <c r="D67" s="57" t="str">
        <f>VLOOKUP(A67,'Classement Surp'!$B$2:$B$149,1,0)</f>
        <v>#N/A</v>
      </c>
      <c r="E67" s="58" t="str">
        <f t="shared" si="2"/>
        <v>#N/A</v>
      </c>
    </row>
    <row r="68" ht="14.25" customHeight="1">
      <c r="A68" s="50"/>
      <c r="B68" s="55">
        <v>67.0</v>
      </c>
      <c r="C68" s="122">
        <f t="shared" si="1"/>
        <v>-129.8866594</v>
      </c>
      <c r="D68" s="57" t="str">
        <f>VLOOKUP(A68,'Classement Surp'!$B$2:$B$149,1,0)</f>
        <v>#N/A</v>
      </c>
      <c r="E68" s="58" t="str">
        <f t="shared" si="2"/>
        <v>#N/A</v>
      </c>
    </row>
    <row r="69" ht="14.25" customHeight="1">
      <c r="A69" s="50"/>
      <c r="B69" s="55">
        <v>68.0</v>
      </c>
      <c r="C69" s="122">
        <f t="shared" si="1"/>
        <v>-134.7984153</v>
      </c>
      <c r="D69" s="57" t="str">
        <f>VLOOKUP(A69,'Classement Surp'!$B$2:$B$149,1,0)</f>
        <v>#N/A</v>
      </c>
      <c r="E69" s="58" t="str">
        <f t="shared" si="2"/>
        <v>#N/A</v>
      </c>
    </row>
    <row r="70" ht="14.25" customHeight="1">
      <c r="A70" s="50"/>
      <c r="B70" s="55">
        <v>69.0</v>
      </c>
      <c r="C70" s="122">
        <f t="shared" si="1"/>
        <v>-139.6796318</v>
      </c>
      <c r="D70" s="57" t="str">
        <f>VLOOKUP(A70,'Classement Surp'!$B$2:$B$149,1,0)</f>
        <v>#N/A</v>
      </c>
      <c r="E70" s="58" t="str">
        <f t="shared" si="2"/>
        <v>#N/A</v>
      </c>
    </row>
    <row r="71" ht="14.25" customHeight="1">
      <c r="A71" s="50"/>
      <c r="B71" s="55">
        <v>70.0</v>
      </c>
      <c r="C71" s="122">
        <f t="shared" si="1"/>
        <v>-144.5310842</v>
      </c>
      <c r="D71" s="57" t="str">
        <f>VLOOKUP(A71,'Classement Surp'!$B$2:$B$149,1,0)</f>
        <v>#N/A</v>
      </c>
      <c r="E71" s="58" t="str">
        <f t="shared" si="2"/>
        <v>#N/A</v>
      </c>
    </row>
    <row r="72" ht="14.25" customHeight="1">
      <c r="A72" s="50"/>
      <c r="B72" s="55">
        <v>71.0</v>
      </c>
      <c r="C72" s="122">
        <f t="shared" si="1"/>
        <v>-149.3535158</v>
      </c>
      <c r="D72" s="57" t="str">
        <f>VLOOKUP(A72,'Classement Surp'!$B$2:$B$149,1,0)</f>
        <v>#N/A</v>
      </c>
      <c r="E72" s="58" t="str">
        <f t="shared" si="2"/>
        <v>#N/A</v>
      </c>
    </row>
    <row r="73" ht="14.25" customHeight="1">
      <c r="A73" s="50"/>
      <c r="B73" s="55">
        <v>72.0</v>
      </c>
      <c r="C73" s="122">
        <f t="shared" si="1"/>
        <v>-154.14764</v>
      </c>
      <c r="D73" s="57" t="str">
        <f>VLOOKUP(A73,'Classement Surp'!$B$2:$B$149,1,0)</f>
        <v>#N/A</v>
      </c>
      <c r="E73" s="58" t="str">
        <f t="shared" si="2"/>
        <v>#N/A</v>
      </c>
    </row>
    <row r="74" ht="14.25" customHeight="1">
      <c r="A74" s="50"/>
      <c r="B74" s="55">
        <v>73.0</v>
      </c>
      <c r="C74" s="122">
        <f t="shared" si="1"/>
        <v>-158.9141415</v>
      </c>
      <c r="D74" s="57" t="str">
        <f>VLOOKUP(A74,'Classement Surp'!$B$2:$B$149,1,0)</f>
        <v>#N/A</v>
      </c>
      <c r="E74" s="58" t="str">
        <f t="shared" si="2"/>
        <v>#N/A</v>
      </c>
    </row>
    <row r="75" ht="14.25" customHeight="1">
      <c r="A75" s="50"/>
      <c r="B75" s="55">
        <v>74.0</v>
      </c>
      <c r="C75" s="122">
        <f t="shared" si="1"/>
        <v>-163.653678</v>
      </c>
      <c r="D75" s="57" t="str">
        <f>VLOOKUP(A75,'Classement Surp'!$B$2:$B$149,1,0)</f>
        <v>#N/A</v>
      </c>
      <c r="E75" s="58" t="str">
        <f t="shared" si="2"/>
        <v>#N/A</v>
      </c>
    </row>
    <row r="76" ht="14.25" customHeight="1">
      <c r="A76" s="50"/>
      <c r="B76" s="55">
        <v>75.0</v>
      </c>
      <c r="C76" s="122">
        <f t="shared" si="1"/>
        <v>-168.3668818</v>
      </c>
      <c r="D76" s="57" t="str">
        <f>VLOOKUP(A76,'Classement Surp'!$B$2:$B$149,1,0)</f>
        <v>#N/A</v>
      </c>
      <c r="E76" s="58" t="str">
        <f t="shared" si="2"/>
        <v>#N/A</v>
      </c>
    </row>
    <row r="77" ht="14.25" customHeight="1">
      <c r="A77" s="50"/>
      <c r="B77" s="55">
        <v>76.0</v>
      </c>
      <c r="C77" s="122">
        <f t="shared" si="1"/>
        <v>-173.054361</v>
      </c>
      <c r="D77" s="57" t="str">
        <f>VLOOKUP(A77,'Classement Surp'!$B$2:$B$149,1,0)</f>
        <v>#N/A</v>
      </c>
      <c r="E77" s="58" t="str">
        <f t="shared" si="2"/>
        <v>#N/A</v>
      </c>
    </row>
    <row r="78" ht="14.25" customHeight="1">
      <c r="A78" s="50"/>
      <c r="B78" s="55">
        <v>77.0</v>
      </c>
      <c r="C78" s="122">
        <f t="shared" si="1"/>
        <v>-177.7167007</v>
      </c>
      <c r="D78" s="57" t="str">
        <f>VLOOKUP(A78,'Classement Surp'!$B$2:$B$149,1,0)</f>
        <v>#N/A</v>
      </c>
      <c r="E78" s="58" t="str">
        <f t="shared" si="2"/>
        <v>#N/A</v>
      </c>
    </row>
    <row r="79" ht="14.25" customHeight="1">
      <c r="A79" s="50"/>
      <c r="B79" s="55">
        <v>78.0</v>
      </c>
      <c r="C79" s="122">
        <f t="shared" si="1"/>
        <v>-182.3544643</v>
      </c>
      <c r="D79" s="57" t="str">
        <f>VLOOKUP(A79,'Classement Surp'!$B$2:$B$149,1,0)</f>
        <v>#N/A</v>
      </c>
      <c r="E79" s="58" t="str">
        <f t="shared" si="2"/>
        <v>#N/A</v>
      </c>
    </row>
    <row r="80" ht="14.25" customHeight="1">
      <c r="A80" s="50"/>
      <c r="B80" s="55">
        <v>79.0</v>
      </c>
      <c r="C80" s="122">
        <f t="shared" si="1"/>
        <v>-186.9681945</v>
      </c>
      <c r="D80" s="57" t="str">
        <f>VLOOKUP(A80,'Classement Surp'!$B$2:$B$149,1,0)</f>
        <v>#N/A</v>
      </c>
      <c r="E80" s="58" t="str">
        <f t="shared" si="2"/>
        <v>#N/A</v>
      </c>
    </row>
    <row r="81" ht="14.25" customHeight="1">
      <c r="A81" s="50"/>
      <c r="B81" s="55">
        <v>80.0</v>
      </c>
      <c r="C81" s="122">
        <f t="shared" si="1"/>
        <v>-191.5584144</v>
      </c>
      <c r="D81" s="57" t="str">
        <f>VLOOKUP(A81,'Classement Surp'!$B$2:$B$149,1,0)</f>
        <v>#N/A</v>
      </c>
      <c r="E81" s="58" t="str">
        <f t="shared" si="2"/>
        <v>#N/A</v>
      </c>
    </row>
    <row r="82" ht="14.25" customHeight="1">
      <c r="A82" s="50"/>
      <c r="B82" s="55">
        <v>81.0</v>
      </c>
      <c r="C82" s="122">
        <f t="shared" si="1"/>
        <v>-196.1256284</v>
      </c>
      <c r="D82" s="57" t="str">
        <f>VLOOKUP(A82,'Classement Surp'!$B$2:$B$149,1,0)</f>
        <v>#N/A</v>
      </c>
      <c r="E82" s="58" t="str">
        <f t="shared" si="2"/>
        <v>#N/A</v>
      </c>
    </row>
    <row r="83" ht="14.25" customHeight="1">
      <c r="A83" s="50"/>
      <c r="B83" s="55">
        <v>82.0</v>
      </c>
      <c r="C83" s="122">
        <f t="shared" si="1"/>
        <v>-200.6703232</v>
      </c>
      <c r="D83" s="57" t="str">
        <f>VLOOKUP(A83,'Classement Surp'!$B$2:$B$149,1,0)</f>
        <v>#N/A</v>
      </c>
      <c r="E83" s="58" t="str">
        <f t="shared" si="2"/>
        <v>#N/A</v>
      </c>
    </row>
    <row r="84" ht="14.25" customHeight="1">
      <c r="A84" s="50"/>
      <c r="B84" s="55">
        <v>83.0</v>
      </c>
      <c r="C84" s="122">
        <f t="shared" si="1"/>
        <v>-205.1929686</v>
      </c>
      <c r="D84" s="57" t="str">
        <f>VLOOKUP(A84,'Classement Surp'!$B$2:$B$149,1,0)</f>
        <v>#N/A</v>
      </c>
      <c r="E84" s="58" t="str">
        <f t="shared" si="2"/>
        <v>#N/A</v>
      </c>
    </row>
    <row r="85" ht="14.25" customHeight="1">
      <c r="A85" s="50"/>
      <c r="B85" s="55">
        <v>84.0</v>
      </c>
      <c r="C85" s="122">
        <f t="shared" si="1"/>
        <v>-209.694018</v>
      </c>
      <c r="D85" s="57" t="str">
        <f>VLOOKUP(A85,'Classement Surp'!$B$2:$B$149,1,0)</f>
        <v>#N/A</v>
      </c>
      <c r="E85" s="58" t="str">
        <f t="shared" si="2"/>
        <v>#N/A</v>
      </c>
    </row>
    <row r="86" ht="14.25" customHeight="1">
      <c r="A86" s="50"/>
      <c r="B86" s="55">
        <v>85.0</v>
      </c>
      <c r="C86" s="122">
        <f t="shared" si="1"/>
        <v>-214.17391</v>
      </c>
      <c r="D86" s="57" t="str">
        <f>VLOOKUP(A86,'Classement Surp'!$B$2:$B$149,1,0)</f>
        <v>#N/A</v>
      </c>
      <c r="E86" s="58" t="str">
        <f t="shared" si="2"/>
        <v>#N/A</v>
      </c>
    </row>
    <row r="87" ht="14.25" customHeight="1">
      <c r="A87" s="50"/>
      <c r="B87" s="55">
        <v>86.0</v>
      </c>
      <c r="C87" s="122">
        <f t="shared" si="1"/>
        <v>-218.633068</v>
      </c>
      <c r="D87" s="57" t="str">
        <f>VLOOKUP(A87,'Classement Surp'!$B$2:$B$149,1,0)</f>
        <v>#N/A</v>
      </c>
      <c r="E87" s="58" t="str">
        <f t="shared" si="2"/>
        <v>#N/A</v>
      </c>
    </row>
    <row r="88" ht="14.25" customHeight="1">
      <c r="A88" s="50"/>
      <c r="B88" s="55">
        <v>87.0</v>
      </c>
      <c r="C88" s="122">
        <f t="shared" si="1"/>
        <v>-223.0719017</v>
      </c>
      <c r="D88" s="57" t="str">
        <f>VLOOKUP(A88,'Classement Surp'!$B$2:$B$149,1,0)</f>
        <v>#N/A</v>
      </c>
      <c r="E88" s="58" t="str">
        <f t="shared" si="2"/>
        <v>#N/A</v>
      </c>
    </row>
    <row r="89" ht="14.25" customHeight="1">
      <c r="A89" s="50"/>
      <c r="B89" s="55">
        <v>88.0</v>
      </c>
      <c r="C89" s="122">
        <f t="shared" si="1"/>
        <v>-227.4908074</v>
      </c>
      <c r="D89" s="57" t="str">
        <f>VLOOKUP(A89,'Classement Surp'!$B$2:$B$149,1,0)</f>
        <v>#N/A</v>
      </c>
      <c r="E89" s="58" t="str">
        <f t="shared" si="2"/>
        <v>#N/A</v>
      </c>
    </row>
    <row r="90" ht="14.25" customHeight="1">
      <c r="A90" s="50"/>
      <c r="B90" s="55">
        <v>89.0</v>
      </c>
      <c r="C90" s="122">
        <f t="shared" si="1"/>
        <v>-231.8901686</v>
      </c>
      <c r="D90" s="57" t="str">
        <f>VLOOKUP(A90,'Classement Surp'!$B$2:$B$149,1,0)</f>
        <v>#N/A</v>
      </c>
      <c r="E90" s="58" t="str">
        <f t="shared" si="2"/>
        <v>#N/A</v>
      </c>
    </row>
    <row r="91" ht="14.25" customHeight="1">
      <c r="A91" s="50"/>
      <c r="B91" s="55">
        <v>90.0</v>
      </c>
      <c r="C91" s="122">
        <f t="shared" si="1"/>
        <v>-236.2703566</v>
      </c>
      <c r="D91" s="57" t="str">
        <f>VLOOKUP(A91,'Classement Surp'!$B$2:$B$149,1,0)</f>
        <v>#N/A</v>
      </c>
      <c r="E91" s="58" t="str">
        <f t="shared" si="2"/>
        <v>#N/A</v>
      </c>
    </row>
    <row r="92" ht="14.25" customHeight="1">
      <c r="A92" s="50"/>
      <c r="B92" s="55">
        <v>91.0</v>
      </c>
      <c r="C92" s="122">
        <f t="shared" si="1"/>
        <v>-240.6317312</v>
      </c>
      <c r="D92" s="57" t="str">
        <f>VLOOKUP(A92,'Classement Surp'!$B$2:$B$149,1,0)</f>
        <v>#N/A</v>
      </c>
      <c r="E92" s="58" t="str">
        <f t="shared" si="2"/>
        <v>#N/A</v>
      </c>
    </row>
    <row r="93" ht="14.25" customHeight="1">
      <c r="A93" s="50"/>
      <c r="B93" s="55">
        <v>92.0</v>
      </c>
      <c r="C93" s="122">
        <f t="shared" si="1"/>
        <v>-244.9746408</v>
      </c>
      <c r="D93" s="57" t="str">
        <f>VLOOKUP(A93,'Classement Surp'!$B$2:$B$149,1,0)</f>
        <v>#N/A</v>
      </c>
      <c r="E93" s="58" t="str">
        <f t="shared" si="2"/>
        <v>#N/A</v>
      </c>
    </row>
    <row r="94" ht="14.25" customHeight="1">
      <c r="A94" s="50"/>
      <c r="B94" s="55">
        <v>93.0</v>
      </c>
      <c r="C94" s="122">
        <f t="shared" si="1"/>
        <v>-249.2994231</v>
      </c>
      <c r="D94" s="57" t="str">
        <f>VLOOKUP(A94,'Classement Surp'!$B$2:$B$149,1,0)</f>
        <v>#N/A</v>
      </c>
      <c r="E94" s="58" t="str">
        <f t="shared" si="2"/>
        <v>#N/A</v>
      </c>
    </row>
    <row r="95" ht="14.25" customHeight="1">
      <c r="A95" s="50"/>
      <c r="B95" s="55">
        <v>94.0</v>
      </c>
      <c r="C95" s="122">
        <f t="shared" si="1"/>
        <v>-253.6064057</v>
      </c>
      <c r="D95" s="57" t="str">
        <f>VLOOKUP(A95,'Classement Surp'!$B$2:$B$149,1,0)</f>
        <v>#N/A</v>
      </c>
      <c r="E95" s="58" t="str">
        <f t="shared" si="2"/>
        <v>#N/A</v>
      </c>
    </row>
    <row r="96" ht="14.25" customHeight="1">
      <c r="A96" s="50"/>
      <c r="B96" s="55">
        <v>95.0</v>
      </c>
      <c r="C96" s="122">
        <f t="shared" si="1"/>
        <v>-257.8959064</v>
      </c>
      <c r="D96" s="57" t="str">
        <f>VLOOKUP(A96,'Classement Surp'!$B$2:$B$149,1,0)</f>
        <v>#N/A</v>
      </c>
      <c r="E96" s="58" t="str">
        <f t="shared" si="2"/>
        <v>#N/A</v>
      </c>
    </row>
    <row r="97" ht="14.25" customHeight="1">
      <c r="A97" s="50"/>
      <c r="B97" s="55">
        <v>96.0</v>
      </c>
      <c r="C97" s="122">
        <f t="shared" si="1"/>
        <v>-262.1682334</v>
      </c>
      <c r="D97" s="57" t="str">
        <f>VLOOKUP(A97,'Classement Surp'!$B$2:$B$149,1,0)</f>
        <v>#N/A</v>
      </c>
      <c r="E97" s="58" t="str">
        <f t="shared" si="2"/>
        <v>#N/A</v>
      </c>
    </row>
    <row r="98" ht="14.25" customHeight="1">
      <c r="A98" s="50"/>
      <c r="B98" s="55">
        <v>97.0</v>
      </c>
      <c r="C98" s="122">
        <f t="shared" si="1"/>
        <v>-266.423686</v>
      </c>
      <c r="D98" s="57" t="str">
        <f>VLOOKUP(A98,'Classement Surp'!$B$2:$B$149,1,0)</f>
        <v>#N/A</v>
      </c>
      <c r="E98" s="58" t="str">
        <f t="shared" si="2"/>
        <v>#N/A</v>
      </c>
    </row>
    <row r="99" ht="14.25" customHeight="1">
      <c r="A99" s="50"/>
      <c r="B99" s="55">
        <v>98.0</v>
      </c>
      <c r="C99" s="122">
        <f t="shared" si="1"/>
        <v>-270.6625548</v>
      </c>
      <c r="D99" s="57" t="str">
        <f>VLOOKUP(A99,'Classement Surp'!$B$2:$B$149,1,0)</f>
        <v>#N/A</v>
      </c>
      <c r="E99" s="58" t="str">
        <f t="shared" si="2"/>
        <v>#N/A</v>
      </c>
    </row>
    <row r="100" ht="14.25" customHeight="1">
      <c r="A100" s="50"/>
      <c r="B100" s="55">
        <v>99.0</v>
      </c>
      <c r="C100" s="122">
        <f t="shared" si="1"/>
        <v>-274.8851221</v>
      </c>
      <c r="D100" s="57" t="str">
        <f>VLOOKUP(A100,'Classement Surp'!$B$2:$B$149,1,0)</f>
        <v>#N/A</v>
      </c>
      <c r="E100" s="58" t="str">
        <f t="shared" si="2"/>
        <v>#N/A</v>
      </c>
    </row>
    <row r="101" ht="14.25" customHeight="1">
      <c r="A101" s="50"/>
      <c r="B101" s="55">
        <v>100.0</v>
      </c>
      <c r="C101" s="122">
        <f t="shared" si="1"/>
        <v>-279.091662</v>
      </c>
      <c r="D101" s="57" t="str">
        <f>VLOOKUP(A101,'Classement Surp'!$B$2:$B$149,1,0)</f>
        <v>#N/A</v>
      </c>
      <c r="E101" s="58" t="str">
        <f t="shared" si="2"/>
        <v>#N/A</v>
      </c>
    </row>
    <row r="102" ht="14.25" customHeight="1">
      <c r="A102" s="50"/>
      <c r="B102" s="55">
        <v>101.0</v>
      </c>
      <c r="C102" s="122">
        <f t="shared" si="1"/>
        <v>-283.2824413</v>
      </c>
      <c r="D102" s="57" t="str">
        <f>VLOOKUP(A102,'Classement Surp'!$B$2:$B$149,1,0)</f>
        <v>#N/A</v>
      </c>
      <c r="E102" s="58" t="str">
        <f t="shared" si="2"/>
        <v>#N/A</v>
      </c>
    </row>
    <row r="103" ht="14.25" customHeight="1">
      <c r="A103" s="50"/>
      <c r="B103" s="55">
        <v>102.0</v>
      </c>
      <c r="C103" s="122">
        <f t="shared" si="1"/>
        <v>-287.4577189</v>
      </c>
      <c r="D103" s="57" t="str">
        <f>VLOOKUP(A103,'Classement Surp'!$B$2:$B$149,1,0)</f>
        <v>#N/A</v>
      </c>
      <c r="E103" s="58" t="str">
        <f t="shared" si="2"/>
        <v>#N/A</v>
      </c>
    </row>
    <row r="104" ht="14.25" customHeight="1">
      <c r="A104" s="50"/>
      <c r="B104" s="55">
        <v>103.0</v>
      </c>
      <c r="C104" s="122">
        <f t="shared" si="1"/>
        <v>-291.6177471</v>
      </c>
      <c r="D104" s="57" t="str">
        <f>VLOOKUP(A104,'Classement Surp'!$B$2:$B$149,1,0)</f>
        <v>#N/A</v>
      </c>
      <c r="E104" s="58" t="str">
        <f t="shared" si="2"/>
        <v>#N/A</v>
      </c>
    </row>
    <row r="105" ht="14.25" customHeight="1">
      <c r="A105" s="50"/>
      <c r="B105" s="55">
        <v>104.0</v>
      </c>
      <c r="C105" s="122">
        <f t="shared" si="1"/>
        <v>-295.762771</v>
      </c>
      <c r="D105" s="57" t="str">
        <f>VLOOKUP(A105,'Classement Surp'!$B$2:$B$149,1,0)</f>
        <v>#N/A</v>
      </c>
      <c r="E105" s="58" t="str">
        <f t="shared" si="2"/>
        <v>#N/A</v>
      </c>
    </row>
    <row r="106" ht="14.25" customHeight="1">
      <c r="A106" s="50"/>
      <c r="B106" s="55">
        <v>105.0</v>
      </c>
      <c r="C106" s="122">
        <f t="shared" si="1"/>
        <v>-299.8930292</v>
      </c>
      <c r="D106" s="57" t="str">
        <f>VLOOKUP(A106,'Classement Surp'!$B$2:$B$149,1,0)</f>
        <v>#N/A</v>
      </c>
      <c r="E106" s="58" t="str">
        <f t="shared" si="2"/>
        <v>#N/A</v>
      </c>
    </row>
    <row r="107" ht="14.25" customHeight="1">
      <c r="A107" s="50"/>
      <c r="B107" s="55">
        <v>106.0</v>
      </c>
      <c r="C107" s="122">
        <f t="shared" si="1"/>
        <v>-304.008754</v>
      </c>
      <c r="D107" s="57" t="str">
        <f>VLOOKUP(A107,'Classement Surp'!$B$2:$B$149,1,0)</f>
        <v>#N/A</v>
      </c>
      <c r="E107" s="58" t="str">
        <f t="shared" si="2"/>
        <v>#N/A</v>
      </c>
    </row>
    <row r="108" ht="14.25" customHeight="1">
      <c r="A108" s="50"/>
      <c r="B108" s="55">
        <v>107.0</v>
      </c>
      <c r="C108" s="122">
        <f t="shared" si="1"/>
        <v>-308.1101716</v>
      </c>
      <c r="D108" s="57" t="str">
        <f>VLOOKUP(A108,'Classement Surp'!$B$2:$B$149,1,0)</f>
        <v>#N/A</v>
      </c>
      <c r="E108" s="58" t="str">
        <f t="shared" si="2"/>
        <v>#N/A</v>
      </c>
    </row>
    <row r="109" ht="14.25" customHeight="1">
      <c r="A109" s="50"/>
      <c r="B109" s="55">
        <v>108.0</v>
      </c>
      <c r="C109" s="122">
        <f t="shared" si="1"/>
        <v>-312.1975022</v>
      </c>
      <c r="D109" s="57" t="str">
        <f>VLOOKUP(A109,'Classement Surp'!$B$2:$B$149,1,0)</f>
        <v>#N/A</v>
      </c>
      <c r="E109" s="58" t="str">
        <f t="shared" si="2"/>
        <v>#N/A</v>
      </c>
    </row>
    <row r="110" ht="14.25" customHeight="1">
      <c r="A110" s="50"/>
      <c r="B110" s="55">
        <v>109.0</v>
      </c>
      <c r="C110" s="122">
        <f t="shared" si="1"/>
        <v>-316.2709604</v>
      </c>
      <c r="D110" s="57" t="str">
        <f>VLOOKUP(A110,'Classement Surp'!$B$2:$B$149,1,0)</f>
        <v>#N/A</v>
      </c>
      <c r="E110" s="58" t="str">
        <f t="shared" si="2"/>
        <v>#N/A</v>
      </c>
    </row>
    <row r="111" ht="14.25" customHeight="1">
      <c r="A111" s="50"/>
      <c r="B111" s="55">
        <v>110.0</v>
      </c>
      <c r="C111" s="122">
        <f t="shared" si="1"/>
        <v>-320.3307553</v>
      </c>
      <c r="D111" s="57" t="str">
        <f>VLOOKUP(A111,'Classement Surp'!$B$2:$B$149,1,0)</f>
        <v>#N/A</v>
      </c>
      <c r="E111" s="58" t="str">
        <f t="shared" si="2"/>
        <v>#N/A</v>
      </c>
    </row>
    <row r="112" ht="14.25" customHeight="1">
      <c r="A112" s="50"/>
      <c r="B112" s="55">
        <v>111.0</v>
      </c>
      <c r="C112" s="122">
        <f t="shared" si="1"/>
        <v>-324.3770907</v>
      </c>
      <c r="D112" s="57" t="str">
        <f>VLOOKUP(A112,'Classement Surp'!$B$2:$B$149,1,0)</f>
        <v>#N/A</v>
      </c>
      <c r="E112" s="58" t="str">
        <f t="shared" si="2"/>
        <v>#N/A</v>
      </c>
    </row>
    <row r="113" ht="14.25" customHeight="1">
      <c r="A113" s="50"/>
      <c r="B113" s="55">
        <v>112.0</v>
      </c>
      <c r="C113" s="122">
        <f t="shared" si="1"/>
        <v>-328.4101653</v>
      </c>
      <c r="D113" s="57" t="str">
        <f>VLOOKUP(A113,'Classement Surp'!$B$2:$B$149,1,0)</f>
        <v>#N/A</v>
      </c>
      <c r="E113" s="58" t="str">
        <f t="shared" si="2"/>
        <v>#N/A</v>
      </c>
    </row>
    <row r="114" ht="14.25" customHeight="1">
      <c r="A114" s="50"/>
      <c r="B114" s="55">
        <v>113.0</v>
      </c>
      <c r="C114" s="122">
        <f t="shared" si="1"/>
        <v>-332.4301729</v>
      </c>
      <c r="D114" s="57" t="str">
        <f>VLOOKUP(A114,'Classement Surp'!$B$2:$B$149,1,0)</f>
        <v>#N/A</v>
      </c>
      <c r="E114" s="58" t="str">
        <f t="shared" si="2"/>
        <v>#N/A</v>
      </c>
    </row>
    <row r="115" ht="14.25" customHeight="1">
      <c r="A115" s="50"/>
      <c r="B115" s="55">
        <v>114.0</v>
      </c>
      <c r="C115" s="122">
        <f t="shared" si="1"/>
        <v>-336.4373025</v>
      </c>
      <c r="D115" s="57" t="str">
        <f>VLOOKUP(A115,'Classement Surp'!$B$2:$B$149,1,0)</f>
        <v>#N/A</v>
      </c>
      <c r="E115" s="58" t="str">
        <f t="shared" si="2"/>
        <v>#N/A</v>
      </c>
    </row>
    <row r="116" ht="14.25" customHeight="1">
      <c r="A116" s="50"/>
      <c r="B116" s="55">
        <v>115.0</v>
      </c>
      <c r="C116" s="122">
        <f t="shared" si="1"/>
        <v>-340.4317385</v>
      </c>
      <c r="D116" s="57" t="str">
        <f>VLOOKUP(A116,'Classement Surp'!$B$2:$B$149,1,0)</f>
        <v>#N/A</v>
      </c>
      <c r="E116" s="58" t="str">
        <f t="shared" si="2"/>
        <v>#N/A</v>
      </c>
    </row>
    <row r="117" ht="14.25" customHeight="1">
      <c r="A117" s="50"/>
      <c r="B117" s="55">
        <v>116.0</v>
      </c>
      <c r="C117" s="122">
        <f t="shared" si="1"/>
        <v>-344.4136609</v>
      </c>
      <c r="D117" s="57" t="str">
        <f>VLOOKUP(A117,'Classement Surp'!$B$2:$B$149,1,0)</f>
        <v>#N/A</v>
      </c>
      <c r="E117" s="58" t="str">
        <f t="shared" si="2"/>
        <v>#N/A</v>
      </c>
    </row>
    <row r="118" ht="14.25" customHeight="1">
      <c r="A118" s="50"/>
      <c r="B118" s="55">
        <v>117.0</v>
      </c>
      <c r="C118" s="122">
        <f t="shared" si="1"/>
        <v>-348.3832454</v>
      </c>
      <c r="D118" s="57" t="str">
        <f>VLOOKUP(A118,'Classement Surp'!$B$2:$B$149,1,0)</f>
        <v>#N/A</v>
      </c>
      <c r="E118" s="58" t="str">
        <f t="shared" si="2"/>
        <v>#N/A</v>
      </c>
    </row>
    <row r="119" ht="14.25" customHeight="1">
      <c r="A119" s="50"/>
      <c r="B119" s="55">
        <v>118.0</v>
      </c>
      <c r="C119" s="122">
        <f t="shared" si="1"/>
        <v>-352.3406635</v>
      </c>
      <c r="D119" s="57" t="str">
        <f>VLOOKUP(A119,'Classement Surp'!$B$2:$B$149,1,0)</f>
        <v>#N/A</v>
      </c>
      <c r="E119" s="58" t="str">
        <f t="shared" si="2"/>
        <v>#N/A</v>
      </c>
    </row>
    <row r="120" ht="14.25" customHeight="1">
      <c r="A120" s="50"/>
      <c r="B120" s="55">
        <v>119.0</v>
      </c>
      <c r="C120" s="122">
        <f t="shared" si="1"/>
        <v>-356.2860827</v>
      </c>
      <c r="D120" s="57" t="str">
        <f>VLOOKUP(A120,'Classement Surp'!$B$2:$B$149,1,0)</f>
        <v>#N/A</v>
      </c>
      <c r="E120" s="58" t="str">
        <f t="shared" si="2"/>
        <v>#N/A</v>
      </c>
    </row>
    <row r="121" ht="14.25" customHeight="1">
      <c r="A121" s="50"/>
      <c r="B121" s="55">
        <v>120.0</v>
      </c>
      <c r="C121" s="122">
        <f t="shared" si="1"/>
        <v>-360.2196666</v>
      </c>
      <c r="D121" s="57" t="str">
        <f>VLOOKUP(A121,'Classement Surp'!$B$2:$B$149,1,0)</f>
        <v>#N/A</v>
      </c>
      <c r="E121" s="58" t="str">
        <f t="shared" si="2"/>
        <v>#N/A</v>
      </c>
    </row>
    <row r="122" ht="14.25" customHeight="1">
      <c r="A122" s="50"/>
      <c r="B122" s="55">
        <v>121.0</v>
      </c>
      <c r="C122" s="122">
        <f t="shared" si="1"/>
        <v>-364.1415751</v>
      </c>
      <c r="D122" s="57" t="str">
        <f>VLOOKUP(A122,'Classement Surp'!$B$2:$B$149,1,0)</f>
        <v>#N/A</v>
      </c>
      <c r="E122" s="58" t="str">
        <f t="shared" si="2"/>
        <v>#N/A</v>
      </c>
    </row>
    <row r="123" ht="14.25" customHeight="1">
      <c r="A123" s="50"/>
      <c r="B123" s="55">
        <v>122.0</v>
      </c>
      <c r="C123" s="122">
        <f t="shared" si="1"/>
        <v>-368.0519643</v>
      </c>
      <c r="D123" s="57" t="str">
        <f>VLOOKUP(A123,'Classement Surp'!$B$2:$B$149,1,0)</f>
        <v>#N/A</v>
      </c>
      <c r="E123" s="58" t="str">
        <f t="shared" si="2"/>
        <v>#N/A</v>
      </c>
    </row>
    <row r="124" ht="14.25" customHeight="1">
      <c r="A124" s="50"/>
      <c r="B124" s="55">
        <v>123.0</v>
      </c>
      <c r="C124" s="122">
        <f t="shared" si="1"/>
        <v>-371.9509869</v>
      </c>
      <c r="D124" s="57" t="str">
        <f>VLOOKUP(A124,'Classement Surp'!$B$2:$B$149,1,0)</f>
        <v>#N/A</v>
      </c>
      <c r="E124" s="58" t="str">
        <f t="shared" si="2"/>
        <v>#N/A</v>
      </c>
    </row>
    <row r="125" ht="14.25" customHeight="1">
      <c r="A125" s="50"/>
      <c r="B125" s="55">
        <v>124.0</v>
      </c>
      <c r="C125" s="122">
        <f t="shared" si="1"/>
        <v>-375.8387923</v>
      </c>
      <c r="D125" s="57" t="str">
        <f>VLOOKUP(A125,'Classement Surp'!$B$2:$B$149,1,0)</f>
        <v>#N/A</v>
      </c>
      <c r="E125" s="58" t="str">
        <f t="shared" si="2"/>
        <v>#N/A</v>
      </c>
    </row>
    <row r="126" ht="14.25" customHeight="1">
      <c r="A126" s="50"/>
      <c r="B126" s="55">
        <v>125.0</v>
      </c>
      <c r="C126" s="122">
        <f t="shared" si="1"/>
        <v>-379.7155262</v>
      </c>
      <c r="D126" s="57" t="str">
        <f>VLOOKUP(A126,'Classement Surp'!$B$2:$B$149,1,0)</f>
        <v>#N/A</v>
      </c>
      <c r="E126" s="58" t="str">
        <f t="shared" si="2"/>
        <v>#N/A</v>
      </c>
    </row>
    <row r="127" ht="14.25" customHeight="1">
      <c r="A127" s="50"/>
      <c r="B127" s="55">
        <v>126.0</v>
      </c>
      <c r="C127" s="122">
        <f t="shared" si="1"/>
        <v>-383.5813315</v>
      </c>
      <c r="D127" s="57" t="str">
        <f>VLOOKUP(A127,'Classement Surp'!$B$2:$B$149,1,0)</f>
        <v>#N/A</v>
      </c>
      <c r="E127" s="58" t="str">
        <f t="shared" si="2"/>
        <v>#N/A</v>
      </c>
    </row>
    <row r="128" ht="14.25" customHeight="1">
      <c r="A128" s="50"/>
      <c r="B128" s="55">
        <v>127.0</v>
      </c>
      <c r="C128" s="122">
        <f t="shared" si="1"/>
        <v>-387.4363478</v>
      </c>
      <c r="D128" s="57" t="str">
        <f>VLOOKUP(A128,'Classement Surp'!$B$2:$B$149,1,0)</f>
        <v>#N/A</v>
      </c>
      <c r="E128" s="58" t="str">
        <f t="shared" si="2"/>
        <v>#N/A</v>
      </c>
    </row>
    <row r="129" ht="14.25" customHeight="1">
      <c r="A129" s="50"/>
      <c r="B129" s="55">
        <v>128.0</v>
      </c>
      <c r="C129" s="122">
        <f t="shared" si="1"/>
        <v>-391.2807116</v>
      </c>
      <c r="D129" s="57" t="str">
        <f>VLOOKUP(A129,'Classement Surp'!$B$2:$B$149,1,0)</f>
        <v>#N/A</v>
      </c>
      <c r="E129" s="58" t="str">
        <f t="shared" si="2"/>
        <v>#N/A</v>
      </c>
    </row>
    <row r="130" ht="14.25" customHeight="1">
      <c r="A130" s="50"/>
      <c r="B130" s="55">
        <v>129.0</v>
      </c>
      <c r="C130" s="122">
        <f t="shared" si="1"/>
        <v>-395.1145565</v>
      </c>
      <c r="D130" s="57" t="str">
        <f>VLOOKUP(A130,'Classement Surp'!$B$2:$B$149,1,0)</f>
        <v>#N/A</v>
      </c>
      <c r="E130" s="58" t="str">
        <f t="shared" si="2"/>
        <v>#N/A</v>
      </c>
    </row>
    <row r="131" ht="14.25" customHeight="1">
      <c r="A131" s="50"/>
      <c r="B131" s="55">
        <v>130.0</v>
      </c>
      <c r="C131" s="122">
        <f t="shared" si="1"/>
        <v>-398.9380135</v>
      </c>
      <c r="D131" s="57" t="str">
        <f>VLOOKUP(A131,'Classement Surp'!$B$2:$B$149,1,0)</f>
        <v>#N/A</v>
      </c>
      <c r="E131" s="58" t="str">
        <f t="shared" si="2"/>
        <v>#N/A</v>
      </c>
    </row>
    <row r="132" ht="14.25" customHeight="1">
      <c r="A132" s="50"/>
      <c r="B132" s="55">
        <v>131.0</v>
      </c>
      <c r="C132" s="122">
        <f t="shared" si="1"/>
        <v>-402.7512106</v>
      </c>
      <c r="D132" s="57" t="str">
        <f>VLOOKUP(A132,'Classement Surp'!$B$2:$B$149,1,0)</f>
        <v>#N/A</v>
      </c>
      <c r="E132" s="58" t="str">
        <f t="shared" si="2"/>
        <v>#N/A</v>
      </c>
    </row>
    <row r="133" ht="14.25" customHeight="1">
      <c r="A133" s="50"/>
      <c r="B133" s="55">
        <v>132.0</v>
      </c>
      <c r="C133" s="122">
        <f t="shared" si="1"/>
        <v>-406.5542731</v>
      </c>
      <c r="D133" s="57" t="str">
        <f>VLOOKUP(A133,'Classement Surp'!$B$2:$B$149,1,0)</f>
        <v>#N/A</v>
      </c>
      <c r="E133" s="58" t="str">
        <f t="shared" si="2"/>
        <v>#N/A</v>
      </c>
    </row>
    <row r="134" ht="14.25" customHeight="1">
      <c r="A134" s="50"/>
      <c r="B134" s="55">
        <v>133.0</v>
      </c>
      <c r="C134" s="122">
        <f t="shared" si="1"/>
        <v>-410.3473239</v>
      </c>
      <c r="D134" s="57" t="str">
        <f>VLOOKUP(A134,'Classement Surp'!$B$2:$B$149,1,0)</f>
        <v>#N/A</v>
      </c>
      <c r="E134" s="58" t="str">
        <f t="shared" si="2"/>
        <v>#N/A</v>
      </c>
    </row>
    <row r="135" ht="14.25" customHeight="1">
      <c r="A135" s="50"/>
      <c r="B135" s="55">
        <v>134.0</v>
      </c>
      <c r="C135" s="122">
        <f t="shared" si="1"/>
        <v>-414.1304831</v>
      </c>
      <c r="D135" s="57" t="str">
        <f>VLOOKUP(A135,'Classement Surp'!$B$2:$B$149,1,0)</f>
        <v>#N/A</v>
      </c>
      <c r="E135" s="58" t="str">
        <f t="shared" si="2"/>
        <v>#N/A</v>
      </c>
    </row>
    <row r="136" ht="14.25" customHeight="1">
      <c r="A136" s="50"/>
      <c r="B136" s="55">
        <v>135.0</v>
      </c>
      <c r="C136" s="122">
        <f t="shared" si="1"/>
        <v>-417.9038686</v>
      </c>
      <c r="D136" s="57" t="str">
        <f>VLOOKUP(A136,'Classement Surp'!$B$2:$B$149,1,0)</f>
        <v>#N/A</v>
      </c>
      <c r="E136" s="58" t="str">
        <f t="shared" si="2"/>
        <v>#N/A</v>
      </c>
    </row>
    <row r="137" ht="14.25" customHeight="1">
      <c r="A137" s="50"/>
      <c r="B137" s="55">
        <v>136.0</v>
      </c>
      <c r="C137" s="122">
        <f t="shared" si="1"/>
        <v>-421.6675958</v>
      </c>
      <c r="D137" s="57" t="str">
        <f>VLOOKUP(A137,'Classement Surp'!$B$2:$B$149,1,0)</f>
        <v>#N/A</v>
      </c>
      <c r="E137" s="58" t="str">
        <f t="shared" si="2"/>
        <v>#N/A</v>
      </c>
    </row>
    <row r="138" ht="14.25" customHeight="1">
      <c r="A138" s="50"/>
      <c r="B138" s="55">
        <v>137.0</v>
      </c>
      <c r="C138" s="122">
        <f t="shared" si="1"/>
        <v>-425.4217778</v>
      </c>
      <c r="D138" s="57" t="str">
        <f>VLOOKUP(A138,'Classement Surp'!$B$2:$B$149,1,0)</f>
        <v>#N/A</v>
      </c>
      <c r="E138" s="58" t="str">
        <f t="shared" si="2"/>
        <v>#N/A</v>
      </c>
    </row>
    <row r="139" ht="14.25" customHeight="1">
      <c r="A139" s="50"/>
      <c r="B139" s="55">
        <v>138.0</v>
      </c>
      <c r="C139" s="122">
        <f t="shared" si="1"/>
        <v>-429.1665253</v>
      </c>
      <c r="D139" s="57" t="str">
        <f>VLOOKUP(A139,'Classement Surp'!$B$2:$B$149,1,0)</f>
        <v>#N/A</v>
      </c>
      <c r="E139" s="58" t="str">
        <f t="shared" si="2"/>
        <v>#N/A</v>
      </c>
    </row>
    <row r="140" ht="14.25" customHeight="1">
      <c r="A140" s="50"/>
      <c r="B140" s="55">
        <v>139.0</v>
      </c>
      <c r="C140" s="122">
        <f t="shared" si="1"/>
        <v>-432.9019472</v>
      </c>
      <c r="D140" s="57" t="str">
        <f>VLOOKUP(A140,'Classement Surp'!$B$2:$B$149,1,0)</f>
        <v>#N/A</v>
      </c>
      <c r="E140" s="58" t="str">
        <f t="shared" si="2"/>
        <v>#N/A</v>
      </c>
    </row>
    <row r="141" ht="14.25" customHeight="1">
      <c r="A141" s="50"/>
      <c r="B141" s="55">
        <v>140.0</v>
      </c>
      <c r="C141" s="122">
        <f t="shared" si="1"/>
        <v>-436.6281498</v>
      </c>
      <c r="D141" s="57" t="str">
        <f>VLOOKUP(A141,'Classement Surp'!$B$2:$B$149,1,0)</f>
        <v>#N/A</v>
      </c>
      <c r="E141" s="58" t="str">
        <f t="shared" si="2"/>
        <v>#N/A</v>
      </c>
    </row>
    <row r="142" ht="14.25" customHeight="1">
      <c r="A142" s="50"/>
      <c r="B142" s="55">
        <v>141.0</v>
      </c>
      <c r="C142" s="122">
        <f t="shared" si="1"/>
        <v>-440.3452377</v>
      </c>
      <c r="D142" s="57" t="str">
        <f>VLOOKUP(A142,'Classement Surp'!$B$2:$B$149,1,0)</f>
        <v>#N/A</v>
      </c>
      <c r="E142" s="58" t="str">
        <f t="shared" si="2"/>
        <v>#N/A</v>
      </c>
    </row>
    <row r="143" ht="14.25" customHeight="1">
      <c r="A143" s="50"/>
      <c r="B143" s="55">
        <v>142.0</v>
      </c>
      <c r="C143" s="122">
        <f t="shared" si="1"/>
        <v>-444.0533132</v>
      </c>
      <c r="D143" s="57" t="str">
        <f>VLOOKUP(A143,'Classement Surp'!$B$2:$B$149,1,0)</f>
        <v>#N/A</v>
      </c>
      <c r="E143" s="58" t="str">
        <f t="shared" si="2"/>
        <v>#N/A</v>
      </c>
    </row>
    <row r="144" ht="14.25" customHeight="1">
      <c r="A144" s="50"/>
      <c r="B144" s="55">
        <v>143.0</v>
      </c>
      <c r="C144" s="122">
        <f t="shared" si="1"/>
        <v>-447.7524768</v>
      </c>
      <c r="D144" s="57" t="str">
        <f>VLOOKUP(A144,'Classement Surp'!$B$2:$B$149,1,0)</f>
        <v>#N/A</v>
      </c>
      <c r="E144" s="58" t="str">
        <f t="shared" si="2"/>
        <v>#N/A</v>
      </c>
    </row>
    <row r="145" ht="14.25" customHeight="1">
      <c r="A145" s="50"/>
      <c r="B145" s="55">
        <v>144.0</v>
      </c>
      <c r="C145" s="122">
        <f t="shared" si="1"/>
        <v>-451.4428272</v>
      </c>
      <c r="D145" s="57" t="str">
        <f>VLOOKUP(A145,'Classement Surp'!$B$2:$B$149,1,0)</f>
        <v>#N/A</v>
      </c>
      <c r="E145" s="58" t="str">
        <f t="shared" si="2"/>
        <v>#N/A</v>
      </c>
    </row>
    <row r="146" ht="14.25" customHeight="1">
      <c r="A146" s="50"/>
      <c r="B146" s="55">
        <v>145.0</v>
      </c>
      <c r="C146" s="122">
        <f t="shared" si="1"/>
        <v>-455.1244609</v>
      </c>
      <c r="D146" s="57" t="str">
        <f>VLOOKUP(A146,'Classement Surp'!$B$2:$B$149,1,0)</f>
        <v>#N/A</v>
      </c>
      <c r="E146" s="58" t="str">
        <f t="shared" si="2"/>
        <v>#N/A</v>
      </c>
    </row>
    <row r="147" ht="14.25" customHeight="1">
      <c r="A147" s="50"/>
      <c r="B147" s="55">
        <v>146.0</v>
      </c>
      <c r="C147" s="122">
        <f t="shared" si="1"/>
        <v>-458.7974728</v>
      </c>
      <c r="D147" s="57" t="str">
        <f>VLOOKUP(A147,'Classement Surp'!$B$2:$B$149,1,0)</f>
        <v>#N/A</v>
      </c>
      <c r="E147" s="58" t="str">
        <f t="shared" si="2"/>
        <v>#N/A</v>
      </c>
    </row>
    <row r="148" ht="14.25" customHeight="1">
      <c r="A148" s="50"/>
      <c r="B148" s="55">
        <v>147.0</v>
      </c>
      <c r="C148" s="122">
        <f t="shared" si="1"/>
        <v>-462.4619562</v>
      </c>
      <c r="D148" s="57" t="str">
        <f>VLOOKUP(A148,'Classement Surp'!$B$2:$B$149,1,0)</f>
        <v>#N/A</v>
      </c>
      <c r="E148" s="58" t="str">
        <f t="shared" si="2"/>
        <v>#N/A</v>
      </c>
    </row>
    <row r="149" ht="14.25" customHeight="1">
      <c r="A149" s="50"/>
      <c r="B149" s="55">
        <v>148.0</v>
      </c>
      <c r="C149" s="122">
        <f t="shared" si="1"/>
        <v>-466.1180023</v>
      </c>
      <c r="D149" s="57" t="str">
        <f>VLOOKUP(A149,'Classement Surp'!$B$2:$B$149,1,0)</f>
        <v>#N/A</v>
      </c>
      <c r="E149" s="58" t="str">
        <f t="shared" si="2"/>
        <v>#N/A</v>
      </c>
    </row>
    <row r="150" ht="14.25" customHeight="1">
      <c r="A150" s="50"/>
      <c r="B150" s="55">
        <v>149.0</v>
      </c>
      <c r="C150" s="122">
        <f t="shared" si="1"/>
        <v>-469.765701</v>
      </c>
      <c r="D150" s="57" t="str">
        <f>VLOOKUP(A150,'Classement Surp'!$B$2:$B$149,1,0)</f>
        <v>#N/A</v>
      </c>
      <c r="E150" s="58" t="str">
        <f t="shared" si="2"/>
        <v>#N/A</v>
      </c>
    </row>
    <row r="151" ht="14.25" customHeight="1">
      <c r="A151" s="50"/>
      <c r="B151" s="55">
        <v>150.0</v>
      </c>
      <c r="C151" s="122">
        <f t="shared" si="1"/>
        <v>-473.4051403</v>
      </c>
      <c r="D151" s="57" t="str">
        <f>VLOOKUP(A151,'Classement Surp'!$B$2:$B$149,1,0)</f>
        <v>#N/A</v>
      </c>
      <c r="E151" s="58" t="str">
        <f t="shared" si="2"/>
        <v>#N/A</v>
      </c>
    </row>
    <row r="152" ht="14.25" customHeight="1">
      <c r="A152" s="50"/>
      <c r="B152" s="55">
        <v>151.0</v>
      </c>
      <c r="C152" s="122">
        <f t="shared" si="1"/>
        <v>-477.0364066</v>
      </c>
      <c r="D152" s="57" t="str">
        <f>VLOOKUP(A152,'Classement Surp'!$B$2:$B$149,1,0)</f>
        <v>#N/A</v>
      </c>
      <c r="E152" s="58" t="str">
        <f t="shared" si="2"/>
        <v>#N/A</v>
      </c>
    </row>
    <row r="153" ht="14.25" customHeight="1">
      <c r="A153" s="50"/>
      <c r="B153" s="55">
        <v>152.0</v>
      </c>
      <c r="C153" s="122">
        <f t="shared" si="1"/>
        <v>-480.6595851</v>
      </c>
      <c r="D153" s="57" t="str">
        <f>VLOOKUP(A153,'Classement Surp'!$B$2:$B$149,1,0)</f>
        <v>#N/A</v>
      </c>
      <c r="E153" s="58" t="str">
        <f t="shared" si="2"/>
        <v>#N/A</v>
      </c>
    </row>
    <row r="154" ht="14.25" customHeight="1">
      <c r="A154" s="50"/>
      <c r="B154" s="55">
        <v>153.0</v>
      </c>
      <c r="C154" s="122">
        <f t="shared" si="1"/>
        <v>-484.2747591</v>
      </c>
      <c r="D154" s="57" t="str">
        <f>VLOOKUP(A154,'Classement Surp'!$B$2:$B$149,1,0)</f>
        <v>#N/A</v>
      </c>
      <c r="E154" s="58" t="str">
        <f t="shared" si="2"/>
        <v>#N/A</v>
      </c>
    </row>
    <row r="155" ht="14.25" customHeight="1">
      <c r="A155" s="50"/>
      <c r="B155" s="55">
        <v>154.0</v>
      </c>
      <c r="C155" s="122">
        <f t="shared" si="1"/>
        <v>-487.8820105</v>
      </c>
      <c r="D155" s="57" t="str">
        <f>VLOOKUP(A155,'Classement Surp'!$B$2:$B$149,1,0)</f>
        <v>#N/A</v>
      </c>
      <c r="E155" s="58" t="str">
        <f t="shared" si="2"/>
        <v>#N/A</v>
      </c>
    </row>
    <row r="156" ht="14.25" customHeight="1">
      <c r="A156" s="50"/>
      <c r="B156" s="55">
        <v>155.0</v>
      </c>
      <c r="C156" s="122">
        <f t="shared" si="1"/>
        <v>-491.48142</v>
      </c>
      <c r="D156" s="57" t="str">
        <f>VLOOKUP(A156,'Classement Surp'!$B$2:$B$149,1,0)</f>
        <v>#N/A</v>
      </c>
      <c r="E156" s="58" t="str">
        <f t="shared" si="2"/>
        <v>#N/A</v>
      </c>
    </row>
    <row r="157" ht="14.25" customHeight="1">
      <c r="A157" s="50"/>
      <c r="B157" s="55">
        <v>156.0</v>
      </c>
      <c r="C157" s="122">
        <f t="shared" si="1"/>
        <v>-495.0730667</v>
      </c>
      <c r="D157" s="57" t="str">
        <f>VLOOKUP(A157,'Classement Surp'!$B$2:$B$149,1,0)</f>
        <v>#N/A</v>
      </c>
      <c r="E157" s="58" t="str">
        <f t="shared" si="2"/>
        <v>#N/A</v>
      </c>
    </row>
    <row r="158" ht="14.25" customHeight="1">
      <c r="A158" s="50"/>
      <c r="B158" s="55">
        <v>157.0</v>
      </c>
      <c r="C158" s="122">
        <f t="shared" si="1"/>
        <v>-498.6570282</v>
      </c>
      <c r="D158" s="57" t="str">
        <f>VLOOKUP(A158,'Classement Surp'!$B$2:$B$149,1,0)</f>
        <v>#N/A</v>
      </c>
      <c r="E158" s="58" t="str">
        <f t="shared" si="2"/>
        <v>#N/A</v>
      </c>
    </row>
    <row r="159" ht="14.25" customHeight="1">
      <c r="A159" s="50"/>
      <c r="B159" s="55">
        <v>158.0</v>
      </c>
      <c r="C159" s="122">
        <f t="shared" si="1"/>
        <v>-502.2333812</v>
      </c>
      <c r="D159" s="57" t="str">
        <f>VLOOKUP(A159,'Classement Surp'!$B$2:$B$149,1,0)</f>
        <v>#N/A</v>
      </c>
      <c r="E159" s="58" t="str">
        <f t="shared" si="2"/>
        <v>#N/A</v>
      </c>
    </row>
    <row r="160" ht="14.25" customHeight="1">
      <c r="A160" s="50"/>
      <c r="B160" s="55">
        <v>159.0</v>
      </c>
      <c r="C160" s="122">
        <f t="shared" si="1"/>
        <v>-505.8022005</v>
      </c>
      <c r="D160" s="57" t="str">
        <f>VLOOKUP(A160,'Classement Surp'!$B$2:$B$149,1,0)</f>
        <v>#N/A</v>
      </c>
      <c r="E160" s="58" t="str">
        <f t="shared" si="2"/>
        <v>#N/A</v>
      </c>
    </row>
    <row r="161" ht="14.25" customHeight="1">
      <c r="A161" s="123"/>
      <c r="B161" s="66">
        <v>160.0</v>
      </c>
      <c r="C161" s="124">
        <f t="shared" si="1"/>
        <v>-509.3635602</v>
      </c>
      <c r="D161" s="57" t="str">
        <f>VLOOKUP(A161,'Classement Surp'!$B$2:$B$149,1,0)</f>
        <v>#N/A</v>
      </c>
      <c r="E161" s="58" t="str">
        <f t="shared" si="2"/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drawing r:id="rId1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39</v>
      </c>
    </row>
    <row r="2" ht="14.25" customHeight="1">
      <c r="A2" s="50" t="str">
        <f>IFERROR(__xludf.DUMMYFUNCTION(" IMPORTRANGE(""https://docs.google.com/spreadsheets/d/1g62WqiD6lhlexiwaxXLztDcujqowlzB4bWz6rUlWryk/edit#gid=1223787465"",""extrac-Surprise-1!A2:A161"")"),"BARBAPAPA.")</f>
        <v>BARBAPAPA.</v>
      </c>
      <c r="B2" s="55">
        <v>1.0</v>
      </c>
      <c r="C2" s="122">
        <f t="shared" ref="C2:C161" si="1">260*(1-(B2/($H$1+1)))*POWER((SQRT(($H$1+1)/B2)),1/2)</f>
        <v>637.5187488</v>
      </c>
      <c r="D2" s="57" t="str">
        <f>VLOOKUP(A2,'Classement Surp'!$B$2:$B$149,1,0)</f>
        <v>BARBAPAPA.</v>
      </c>
      <c r="E2" s="58" t="str">
        <f t="shared" ref="E2:E161" si="2">IF(D2=A2,"","erreur")</f>
        <v/>
      </c>
    </row>
    <row r="3" ht="14.25" customHeight="1">
      <c r="A3" s="50" t="str">
        <f>IFERROR(__xludf.DUMMYFUNCTION("""COMPUTED_VALUE"""),"Le_Pictavien")</f>
        <v>Le_Pictavien</v>
      </c>
      <c r="B3" s="55">
        <v>2.0</v>
      </c>
      <c r="C3" s="122">
        <f t="shared" si="1"/>
        <v>522.3414041</v>
      </c>
      <c r="D3" s="57" t="str">
        <f>VLOOKUP(A3,'Classement Surp'!$B$2:$B$149,1,0)</f>
        <v>le_pictavien</v>
      </c>
      <c r="E3" s="58" t="str">
        <f t="shared" si="2"/>
        <v/>
      </c>
    </row>
    <row r="4" ht="14.25" customHeight="1">
      <c r="A4" s="50" t="str">
        <f>IFERROR(__xludf.DUMMYFUNCTION("""COMPUTED_VALUE"""),"KamehamehAS")</f>
        <v>KamehamehAS</v>
      </c>
      <c r="B4" s="55">
        <v>3.0</v>
      </c>
      <c r="C4" s="122">
        <f t="shared" si="1"/>
        <v>459.5679831</v>
      </c>
      <c r="D4" s="57" t="str">
        <f>VLOOKUP(A4,'Classement Surp'!$B$2:$B$149,1,0)</f>
        <v>KamehamehAS</v>
      </c>
      <c r="E4" s="58" t="str">
        <f t="shared" si="2"/>
        <v/>
      </c>
    </row>
    <row r="5" ht="14.25" customHeight="1">
      <c r="A5" s="50" t="str">
        <f>IFERROR(__xludf.DUMMYFUNCTION("""COMPUTED_VALUE"""),"immond")</f>
        <v>immond</v>
      </c>
      <c r="B5" s="55">
        <v>4.0</v>
      </c>
      <c r="C5" s="122">
        <f t="shared" si="1"/>
        <v>416.1173819</v>
      </c>
      <c r="D5" s="57" t="str">
        <f>VLOOKUP(A5,'Classement Surp'!$B$2:$B$149,1,0)</f>
        <v>immond</v>
      </c>
      <c r="E5" s="58" t="str">
        <f t="shared" si="2"/>
        <v/>
      </c>
    </row>
    <row r="6" ht="14.25" customHeight="1">
      <c r="A6" s="50" t="str">
        <f>IFERROR(__xludf.DUMMYFUNCTION("""COMPUTED_VALUE"""),"Kevfurious")</f>
        <v>Kevfurious</v>
      </c>
      <c r="B6" s="55">
        <v>5.0</v>
      </c>
      <c r="C6" s="122">
        <f t="shared" si="1"/>
        <v>382.6078689</v>
      </c>
      <c r="D6" s="57" t="str">
        <f>VLOOKUP(A6,'Classement Surp'!$B$2:$B$149,1,0)</f>
        <v>Kevfurious</v>
      </c>
      <c r="E6" s="58" t="str">
        <f t="shared" si="2"/>
        <v/>
      </c>
    </row>
    <row r="7" ht="14.25" customHeight="1">
      <c r="A7" s="50" t="str">
        <f>IFERROR(__xludf.DUMMYFUNCTION("""COMPUTED_VALUE"""),"UrsaffMyLove")</f>
        <v>UrsaffMyLove</v>
      </c>
      <c r="B7" s="55">
        <v>6.0</v>
      </c>
      <c r="C7" s="122">
        <f t="shared" si="1"/>
        <v>355.1153612</v>
      </c>
      <c r="D7" s="57" t="str">
        <f>VLOOKUP(A7,'Classement Surp'!$B$2:$B$149,1,0)</f>
        <v>UrsaffMyLove</v>
      </c>
      <c r="E7" s="58" t="str">
        <f t="shared" si="2"/>
        <v/>
      </c>
    </row>
    <row r="8" ht="14.25" customHeight="1">
      <c r="A8" s="50" t="str">
        <f>IFERROR(__xludf.DUMMYFUNCTION("""COMPUTED_VALUE"""),"patrick86370")</f>
        <v>patrick86370</v>
      </c>
      <c r="B8" s="55">
        <v>7.0</v>
      </c>
      <c r="C8" s="122">
        <f t="shared" si="1"/>
        <v>331.6406704</v>
      </c>
      <c r="D8" s="57" t="str">
        <f>VLOOKUP(A8,'Classement Surp'!$B$2:$B$149,1,0)</f>
        <v>patrick86370</v>
      </c>
      <c r="E8" s="58" t="str">
        <f t="shared" si="2"/>
        <v/>
      </c>
    </row>
    <row r="9" ht="14.25" customHeight="1">
      <c r="A9" s="50" t="str">
        <f>IFERROR(__xludf.DUMMYFUNCTION("""COMPUTED_VALUE"""),"8kinder6")</f>
        <v>8kinder6</v>
      </c>
      <c r="B9" s="55">
        <v>8.0</v>
      </c>
      <c r="C9" s="122">
        <f t="shared" si="1"/>
        <v>311.0325465</v>
      </c>
      <c r="D9" s="57" t="str">
        <f>VLOOKUP(A9,'Classement Surp'!$B$2:$B$149,1,0)</f>
        <v>8kinder6</v>
      </c>
      <c r="E9" s="58" t="str">
        <f t="shared" si="2"/>
        <v/>
      </c>
    </row>
    <row r="10" ht="14.25" customHeight="1">
      <c r="A10" s="50" t="str">
        <f>IFERROR(__xludf.DUMMYFUNCTION("""COMPUTED_VALUE"""),"Patgaret")</f>
        <v>Patgaret</v>
      </c>
      <c r="B10" s="55">
        <v>9.0</v>
      </c>
      <c r="C10" s="122">
        <f t="shared" si="1"/>
        <v>292.5697502</v>
      </c>
      <c r="D10" s="57" t="str">
        <f>VLOOKUP(A10,'Classement Surp'!$B$2:$B$149,1,0)</f>
        <v>Patgaret</v>
      </c>
      <c r="E10" s="58" t="str">
        <f t="shared" si="2"/>
        <v/>
      </c>
    </row>
    <row r="11" ht="14.25" customHeight="1">
      <c r="A11" s="50" t="str">
        <f>IFERROR(__xludf.DUMMYFUNCTION("""COMPUTED_VALUE"""),"christ86000")</f>
        <v>christ86000</v>
      </c>
      <c r="B11" s="55">
        <v>10.0</v>
      </c>
      <c r="C11" s="122">
        <f t="shared" si="1"/>
        <v>275.7716447</v>
      </c>
      <c r="D11" s="57" t="str">
        <f>VLOOKUP(A11,'Classement Surp'!$B$2:$B$149,1,0)</f>
        <v>christ86000</v>
      </c>
      <c r="E11" s="58" t="str">
        <f t="shared" si="2"/>
        <v/>
      </c>
    </row>
    <row r="12" ht="14.25" customHeight="1">
      <c r="A12" s="50" t="str">
        <f>IFERROR(__xludf.DUMMYFUNCTION("""COMPUTED_VALUE"""),"Abrakada")</f>
        <v>Abrakada</v>
      </c>
      <c r="B12" s="55">
        <v>11.0</v>
      </c>
      <c r="C12" s="122">
        <f t="shared" si="1"/>
        <v>260.3024052</v>
      </c>
      <c r="D12" s="57" t="str">
        <f>VLOOKUP(A12,'Classement Surp'!$B$2:$B$149,1,0)</f>
        <v>Abrakada</v>
      </c>
      <c r="E12" s="58" t="str">
        <f t="shared" si="2"/>
        <v/>
      </c>
    </row>
    <row r="13" ht="14.25" customHeight="1">
      <c r="A13" s="50" t="str">
        <f>IFERROR(__xludf.DUMMYFUNCTION("""COMPUTED_VALUE"""),"RouteDuRhum")</f>
        <v>RouteDuRhum</v>
      </c>
      <c r="B13" s="55">
        <v>12.0</v>
      </c>
      <c r="C13" s="122">
        <f t="shared" si="1"/>
        <v>245.9184282</v>
      </c>
      <c r="D13" s="57" t="str">
        <f>VLOOKUP(A13,'Classement Surp'!$B$2:$B$149,1,0)</f>
        <v>RouteDuRhum</v>
      </c>
      <c r="E13" s="58" t="str">
        <f t="shared" si="2"/>
        <v/>
      </c>
    </row>
    <row r="14" ht="14.25" customHeight="1">
      <c r="A14" s="50" t="str">
        <f>IFERROR(__xludf.DUMMYFUNCTION("""COMPUTED_VALUE"""),"Phil1308")</f>
        <v>Phil1308</v>
      </c>
      <c r="B14" s="55">
        <v>13.0</v>
      </c>
      <c r="C14" s="122">
        <f t="shared" si="1"/>
        <v>232.4375454</v>
      </c>
      <c r="D14" s="57" t="str">
        <f>VLOOKUP(A14,'Classement Surp'!$B$2:$B$149,1,0)</f>
        <v>Phil1308</v>
      </c>
      <c r="E14" s="58" t="str">
        <f t="shared" si="2"/>
        <v/>
      </c>
    </row>
    <row r="15" ht="14.25" customHeight="1">
      <c r="A15" s="50" t="str">
        <f>IFERROR(__xludf.DUMMYFUNCTION("""COMPUTED_VALUE"""),"Loulou79")</f>
        <v>Loulou79</v>
      </c>
      <c r="B15" s="55">
        <v>14.0</v>
      </c>
      <c r="C15" s="122">
        <f t="shared" si="1"/>
        <v>219.7200522</v>
      </c>
      <c r="D15" s="57" t="str">
        <f>VLOOKUP(A15,'Classement Surp'!$B$2:$B$149,1,0)</f>
        <v>Loulou79</v>
      </c>
      <c r="E15" s="58" t="str">
        <f t="shared" si="2"/>
        <v/>
      </c>
    </row>
    <row r="16" ht="14.25" customHeight="1">
      <c r="A16" s="50" t="str">
        <f>IFERROR(__xludf.DUMMYFUNCTION("""COMPUTED_VALUE"""),"Legabodu86")</f>
        <v>Legabodu86</v>
      </c>
      <c r="B16" s="55">
        <v>15.0</v>
      </c>
      <c r="C16" s="122">
        <f t="shared" si="1"/>
        <v>207.6565089</v>
      </c>
      <c r="D16" s="57" t="str">
        <f>VLOOKUP(A16,'Classement Surp'!$B$2:$B$149,1,0)</f>
        <v>Legabodu86</v>
      </c>
      <c r="E16" s="58" t="str">
        <f t="shared" si="2"/>
        <v/>
      </c>
    </row>
    <row r="17" ht="14.25" customHeight="1">
      <c r="A17" s="50" t="str">
        <f>IFERROR(__xludf.DUMMYFUNCTION("""COMPUTED_VALUE"""),"gregmoore")</f>
        <v>gregmoore</v>
      </c>
      <c r="B17" s="55">
        <v>16.0</v>
      </c>
      <c r="C17" s="122">
        <f t="shared" si="1"/>
        <v>196.159615</v>
      </c>
      <c r="D17" s="57" t="str">
        <f>VLOOKUP(A17,'Classement Surp'!$B$2:$B$149,1,0)</f>
        <v>gregmoore</v>
      </c>
      <c r="E17" s="58" t="str">
        <f t="shared" si="2"/>
        <v/>
      </c>
    </row>
    <row r="18" ht="14.25" customHeight="1">
      <c r="A18" s="50" t="str">
        <f>IFERROR(__xludf.DUMMYFUNCTION("""COMPUTED_VALUE"""),"NOVICEMYSTIC")</f>
        <v>NOVICEMYSTIC</v>
      </c>
      <c r="B18" s="55">
        <v>17.0</v>
      </c>
      <c r="C18" s="122">
        <f t="shared" si="1"/>
        <v>185.1586306</v>
      </c>
      <c r="D18" s="57" t="str">
        <f>VLOOKUP(A18,'Classement Surp'!$B$2:$B$149,1,0)</f>
        <v>NOVICEMYSTIC</v>
      </c>
      <c r="E18" s="58" t="str">
        <f t="shared" si="2"/>
        <v/>
      </c>
    </row>
    <row r="19" ht="14.25" customHeight="1">
      <c r="A19" s="50" t="str">
        <f>IFERROR(__xludf.DUMMYFUNCTION("""COMPUTED_VALUE"""),"MaLLcoLLm..")</f>
        <v>MaLLcoLLm..</v>
      </c>
      <c r="B19" s="55">
        <v>18.0</v>
      </c>
      <c r="C19" s="122">
        <f t="shared" si="1"/>
        <v>174.5954449</v>
      </c>
      <c r="D19" s="57" t="str">
        <f>VLOOKUP(A19,'Classement Surp'!$B$2:$B$149,1,0)</f>
        <v>MaLLcoLLm..</v>
      </c>
      <c r="E19" s="58" t="str">
        <f t="shared" si="2"/>
        <v/>
      </c>
    </row>
    <row r="20" ht="14.25" customHeight="1">
      <c r="A20" s="50" t="str">
        <f>IFERROR(__xludf.DUMMYFUNCTION("""COMPUTED_VALUE"""),"gabus (!)")</f>
        <v>gabus (!)</v>
      </c>
      <c r="B20" s="55">
        <v>19.0</v>
      </c>
      <c r="C20" s="122">
        <f t="shared" si="1"/>
        <v>164.4217435</v>
      </c>
      <c r="D20" s="57" t="str">
        <f>VLOOKUP(A20,'Classement Surp'!$B$2:$B$149,1,0)</f>
        <v>gabus (!)</v>
      </c>
      <c r="E20" s="58" t="str">
        <f t="shared" si="2"/>
        <v/>
      </c>
    </row>
    <row r="21" ht="14.25" customHeight="1">
      <c r="A21" s="50" t="str">
        <f>IFERROR(__xludf.DUMMYFUNCTION("""COMPUTED_VALUE"""),"Redblood92")</f>
        <v>Redblood92</v>
      </c>
      <c r="B21" s="55">
        <v>20.0</v>
      </c>
      <c r="C21" s="122">
        <f t="shared" si="1"/>
        <v>154.596925</v>
      </c>
      <c r="D21" s="57" t="str">
        <f>VLOOKUP(A21,'Classement Surp'!$B$2:$B$149,1,0)</f>
        <v>Redblood92</v>
      </c>
      <c r="E21" s="58" t="str">
        <f t="shared" si="2"/>
        <v/>
      </c>
    </row>
    <row r="22" ht="14.25" customHeight="1">
      <c r="A22" s="50" t="str">
        <f>IFERROR(__xludf.DUMMYFUNCTION("""COMPUTED_VALUE"""),"FridAKahlo")</f>
        <v>FridAKahlo</v>
      </c>
      <c r="B22" s="55">
        <v>21.0</v>
      </c>
      <c r="C22" s="122">
        <f t="shared" si="1"/>
        <v>145.0865426</v>
      </c>
      <c r="D22" s="57" t="str">
        <f>VLOOKUP(A22,'Classement Surp'!$B$2:$B$149,1,0)</f>
        <v>FridAKahlo</v>
      </c>
      <c r="E22" s="58" t="str">
        <f t="shared" si="2"/>
        <v/>
      </c>
    </row>
    <row r="23" ht="14.25" customHeight="1">
      <c r="A23" s="50" t="str">
        <f>IFERROR(__xludf.DUMMYFUNCTION("""COMPUTED_VALUE"""),"Pachavi")</f>
        <v>Pachavi</v>
      </c>
      <c r="B23" s="55">
        <v>22.0</v>
      </c>
      <c r="C23" s="122">
        <f t="shared" si="1"/>
        <v>135.8611197</v>
      </c>
      <c r="D23" s="57" t="str">
        <f>VLOOKUP(A23,'Classement Surp'!$B$2:$B$149,1,0)</f>
        <v>Pachavi</v>
      </c>
      <c r="E23" s="58" t="str">
        <f t="shared" si="2"/>
        <v/>
      </c>
    </row>
    <row r="24" ht="14.25" customHeight="1">
      <c r="A24" s="50" t="str">
        <f>IFERROR(__xludf.DUMMYFUNCTION("""COMPUTED_VALUE"""),"Angostoura")</f>
        <v>Angostoura</v>
      </c>
      <c r="B24" s="55">
        <v>23.0</v>
      </c>
      <c r="C24" s="122">
        <f t="shared" si="1"/>
        <v>126.8952357</v>
      </c>
      <c r="D24" s="57" t="str">
        <f>VLOOKUP(A24,'Classement Surp'!$B$2:$B$149,1,0)</f>
        <v>Angostoura</v>
      </c>
      <c r="E24" s="58" t="str">
        <f t="shared" si="2"/>
        <v/>
      </c>
    </row>
    <row r="25" ht="14.25" customHeight="1">
      <c r="A25" s="50" t="str">
        <f>IFERROR(__xludf.DUMMYFUNCTION("""COMPUTED_VALUE"""),"Elfy")</f>
        <v>Elfy</v>
      </c>
      <c r="B25" s="55">
        <v>24.0</v>
      </c>
      <c r="C25" s="122">
        <f t="shared" si="1"/>
        <v>118.1668141</v>
      </c>
      <c r="D25" s="57" t="str">
        <f>VLOOKUP(A25,'Classement Surp'!$B$2:$B$149,1,0)</f>
        <v>Elfy</v>
      </c>
      <c r="E25" s="58" t="str">
        <f t="shared" si="2"/>
        <v/>
      </c>
    </row>
    <row r="26" ht="14.25" customHeight="1">
      <c r="A26" s="50" t="str">
        <f>IFERROR(__xludf.DUMMYFUNCTION("""COMPUTED_VALUE"""),"Manon")</f>
        <v>Manon</v>
      </c>
      <c r="B26" s="55">
        <v>25.0</v>
      </c>
      <c r="C26" s="122">
        <f t="shared" si="1"/>
        <v>109.6565584</v>
      </c>
      <c r="D26" s="57" t="str">
        <f>VLOOKUP(A26,'Classement Surp'!$B$2:$B$149,1,0)</f>
        <v>Manon</v>
      </c>
      <c r="E26" s="58" t="str">
        <f t="shared" si="2"/>
        <v/>
      </c>
    </row>
    <row r="27" ht="14.25" customHeight="1">
      <c r="A27" s="50" t="str">
        <f>IFERROR(__xludf.DUMMYFUNCTION("""COMPUTED_VALUE"""),"SINGE7")</f>
        <v>SINGE7</v>
      </c>
      <c r="B27" s="55">
        <v>26.0</v>
      </c>
      <c r="C27" s="122">
        <f t="shared" si="1"/>
        <v>101.347503</v>
      </c>
      <c r="D27" s="57" t="str">
        <f>VLOOKUP(A27,'Classement Surp'!$B$2:$B$149,1,0)</f>
        <v>SINGE7</v>
      </c>
      <c r="E27" s="58" t="str">
        <f t="shared" si="2"/>
        <v/>
      </c>
    </row>
    <row r="28" ht="14.25" customHeight="1">
      <c r="A28" s="50" t="str">
        <f>IFERROR(__xludf.DUMMYFUNCTION("""COMPUTED_VALUE"""),"Like_A_Fish")</f>
        <v>Like_A_Fish</v>
      </c>
      <c r="B28" s="55">
        <v>27.0</v>
      </c>
      <c r="C28" s="122">
        <f t="shared" si="1"/>
        <v>93.2246509</v>
      </c>
      <c r="D28" s="57" t="str">
        <f>VLOOKUP(A28,'Classement Surp'!$B$2:$B$149,1,0)</f>
        <v>Like_A_Fish</v>
      </c>
      <c r="E28" s="58" t="str">
        <f t="shared" si="2"/>
        <v/>
      </c>
    </row>
    <row r="29" ht="14.25" customHeight="1">
      <c r="A29" s="50" t="str">
        <f>IFERROR(__xludf.DUMMYFUNCTION("""COMPUTED_VALUE"""),"PSGJM")</f>
        <v>PSGJM</v>
      </c>
      <c r="B29" s="55">
        <v>28.0</v>
      </c>
      <c r="C29" s="122">
        <f t="shared" si="1"/>
        <v>85.27467889</v>
      </c>
      <c r="D29" s="57" t="str">
        <f>VLOOKUP(A29,'Classement Surp'!$B$2:$B$149,1,0)</f>
        <v>PSGJM</v>
      </c>
      <c r="E29" s="58" t="str">
        <f t="shared" si="2"/>
        <v/>
      </c>
    </row>
    <row r="30" ht="14.25" customHeight="1">
      <c r="A30" s="50" t="str">
        <f>IFERROR(__xludf.DUMMYFUNCTION("""COMPUTED_VALUE"""),"erniedog56x")</f>
        <v>erniedog56x</v>
      </c>
      <c r="B30" s="55">
        <v>29.0</v>
      </c>
      <c r="C30" s="122">
        <f t="shared" si="1"/>
        <v>77.48569632</v>
      </c>
      <c r="D30" s="57" t="str">
        <f>VLOOKUP(A30,'Classement Surp'!$B$2:$B$149,1,0)</f>
        <v>erniedog56x</v>
      </c>
      <c r="E30" s="58" t="str">
        <f t="shared" si="2"/>
        <v/>
      </c>
    </row>
    <row r="31" ht="14.25" customHeight="1">
      <c r="A31" s="50" t="str">
        <f>IFERROR(__xludf.DUMMYFUNCTION("""COMPUTED_VALUE"""),"Rod_John_VI")</f>
        <v>Rod_John_VI</v>
      </c>
      <c r="B31" s="55">
        <v>30.0</v>
      </c>
      <c r="C31" s="122">
        <f t="shared" si="1"/>
        <v>69.84704557</v>
      </c>
      <c r="D31" s="57" t="str">
        <f>VLOOKUP(A31,'Classement Surp'!$B$2:$B$149,1,0)</f>
        <v>Rod_John_VI</v>
      </c>
      <c r="E31" s="58" t="str">
        <f t="shared" si="2"/>
        <v/>
      </c>
    </row>
    <row r="32" ht="14.25" customHeight="1">
      <c r="A32" s="50" t="str">
        <f>IFERROR(__xludf.DUMMYFUNCTION("""COMPUTED_VALUE"""),"Rukia_ichigo")</f>
        <v>Rukia_ichigo</v>
      </c>
      <c r="B32" s="55">
        <v>31.0</v>
      </c>
      <c r="C32" s="122">
        <f t="shared" si="1"/>
        <v>62.34913612</v>
      </c>
      <c r="D32" s="57" t="str">
        <f>VLOOKUP(A32,'Classement Surp'!$B$2:$B$149,1,0)</f>
        <v>Rukia_ichigo</v>
      </c>
      <c r="E32" s="58" t="str">
        <f t="shared" si="2"/>
        <v/>
      </c>
    </row>
    <row r="33" ht="14.25" customHeight="1">
      <c r="A33" s="50" t="str">
        <f>IFERROR(__xludf.DUMMYFUNCTION("""COMPUTED_VALUE"""),"Mitch")</f>
        <v>Mitch</v>
      </c>
      <c r="B33" s="55">
        <v>32.0</v>
      </c>
      <c r="C33" s="122">
        <f t="shared" si="1"/>
        <v>54.9833057</v>
      </c>
      <c r="D33" s="57" t="str">
        <f>VLOOKUP(A33,'Classement Surp'!$B$2:$B$149,1,0)</f>
        <v>Mitch</v>
      </c>
      <c r="E33" s="58" t="str">
        <f t="shared" si="2"/>
        <v/>
      </c>
    </row>
    <row r="34" ht="14.25" customHeight="1">
      <c r="A34" s="50" t="str">
        <f>IFERROR(__xludf.DUMMYFUNCTION("""COMPUTED_VALUE"""),"Vaillant 86")</f>
        <v>Vaillant 86</v>
      </c>
      <c r="B34" s="55">
        <v>33.0</v>
      </c>
      <c r="C34" s="122">
        <f t="shared" si="1"/>
        <v>47.74170331</v>
      </c>
      <c r="D34" s="57" t="str">
        <f>VLOOKUP(A34,'Classement Surp'!$B$2:$B$149,1,0)</f>
        <v>vaillant 86</v>
      </c>
      <c r="E34" s="58" t="str">
        <f t="shared" si="2"/>
        <v/>
      </c>
    </row>
    <row r="35" ht="14.25" customHeight="1">
      <c r="A35" s="50" t="str">
        <f>IFERROR(__xludf.DUMMYFUNCTION("""COMPUTED_VALUE"""),"Mako Lemore")</f>
        <v>Mako Lemore</v>
      </c>
      <c r="B35" s="55">
        <v>34.0</v>
      </c>
      <c r="C35" s="122">
        <f t="shared" si="1"/>
        <v>40.6171901</v>
      </c>
      <c r="D35" s="57" t="str">
        <f>VLOOKUP(A35,'Classement Surp'!$B$2:$B$149,1,0)</f>
        <v>Mako Lemore</v>
      </c>
      <c r="E35" s="58" t="str">
        <f t="shared" si="2"/>
        <v/>
      </c>
    </row>
    <row r="36" ht="14.25" customHeight="1">
      <c r="A36" s="50" t="str">
        <f>IFERROR(__xludf.DUMMYFUNCTION("""COMPUTED_VALUE"""),"x calou61")</f>
        <v>x calou61</v>
      </c>
      <c r="B36" s="55">
        <v>35.0</v>
      </c>
      <c r="C36" s="122">
        <f t="shared" si="1"/>
        <v>33.60325501</v>
      </c>
      <c r="D36" s="57" t="str">
        <f>VLOOKUP(A36,'Classement Surp'!$B$2:$B$149,1,0)</f>
        <v>x calou61</v>
      </c>
      <c r="E36" s="58" t="str">
        <f t="shared" si="2"/>
        <v/>
      </c>
    </row>
    <row r="37" ht="14.25" customHeight="1">
      <c r="A37" s="50" t="str">
        <f>IFERROR(__xludf.DUMMYFUNCTION("""COMPUTED_VALUE"""),"LEGOLEGOTE")</f>
        <v>LEGOLEGOTE</v>
      </c>
      <c r="B37" s="55">
        <v>36.0</v>
      </c>
      <c r="C37" s="122">
        <f t="shared" si="1"/>
        <v>26.6939425</v>
      </c>
      <c r="D37" s="57" t="str">
        <f>VLOOKUP(A37,'Classement Surp'!$B$2:$B$149,1,0)</f>
        <v>LEGOLEGOTE</v>
      </c>
      <c r="E37" s="58" t="str">
        <f t="shared" si="2"/>
        <v/>
      </c>
    </row>
    <row r="38" ht="14.25" customHeight="1">
      <c r="A38" s="50" t="str">
        <f>IFERROR(__xludf.DUMMYFUNCTION("""COMPUTED_VALUE"""),"_VisMaVie_")</f>
        <v>_VisMaVie_</v>
      </c>
      <c r="B38" s="55">
        <v>37.0</v>
      </c>
      <c r="C38" s="122">
        <f t="shared" si="1"/>
        <v>19.88379048</v>
      </c>
      <c r="D38" s="57" t="str">
        <f>VLOOKUP(A38,'Classement Surp'!$B$2:$B$149,1,0)</f>
        <v>_VisMaVie_</v>
      </c>
      <c r="E38" s="58" t="str">
        <f t="shared" si="2"/>
        <v/>
      </c>
    </row>
    <row r="39" ht="14.25" customHeight="1">
      <c r="A39" s="50" t="str">
        <f>IFERROR(__xludf.DUMMYFUNCTION("""COMPUTED_VALUE"""),"Mikalack")</f>
        <v>Mikalack</v>
      </c>
      <c r="B39" s="55">
        <v>38.0</v>
      </c>
      <c r="C39" s="122">
        <f t="shared" si="1"/>
        <v>13.16777663</v>
      </c>
      <c r="D39" s="57" t="str">
        <f>VLOOKUP(A39,'Classement Surp'!$B$2:$B$149,1,0)</f>
        <v>Mikalack</v>
      </c>
      <c r="E39" s="58" t="str">
        <f t="shared" si="2"/>
        <v/>
      </c>
    </row>
    <row r="40" ht="14.25" customHeight="1">
      <c r="A40" s="50" t="str">
        <f>IFERROR(__xludf.DUMMYFUNCTION("""COMPUTED_VALUE"""),"Rbl86")</f>
        <v>Rbl86</v>
      </c>
      <c r="B40" s="55">
        <v>39.0</v>
      </c>
      <c r="C40" s="122">
        <f t="shared" si="1"/>
        <v>6.541271914</v>
      </c>
      <c r="D40" s="57" t="str">
        <f>VLOOKUP(A40,'Classement Surp'!$B$2:$B$149,1,0)</f>
        <v>Rbl86</v>
      </c>
      <c r="E40" s="58" t="str">
        <f t="shared" si="2"/>
        <v/>
      </c>
    </row>
    <row r="41" ht="14.25" customHeight="1">
      <c r="A41" s="50"/>
      <c r="B41" s="55">
        <v>40.0</v>
      </c>
      <c r="C41" s="122">
        <f t="shared" si="1"/>
        <v>0</v>
      </c>
      <c r="D41" s="57" t="str">
        <f>VLOOKUP(A41,'Classement Surp'!$B$2:$B$149,1,0)</f>
        <v>#N/A</v>
      </c>
      <c r="E41" s="58" t="str">
        <f t="shared" si="2"/>
        <v>#N/A</v>
      </c>
    </row>
    <row r="42" ht="14.25" customHeight="1">
      <c r="A42" s="50"/>
      <c r="B42" s="55">
        <v>41.0</v>
      </c>
      <c r="C42" s="122">
        <f t="shared" si="1"/>
        <v>-6.4599981</v>
      </c>
      <c r="D42" s="57" t="str">
        <f>VLOOKUP(A42,'Classement Surp'!$B$2:$B$149,1,0)</f>
        <v>#N/A</v>
      </c>
      <c r="E42" s="58" t="str">
        <f t="shared" si="2"/>
        <v>#N/A</v>
      </c>
    </row>
    <row r="43" ht="14.25" customHeight="1">
      <c r="A43" s="50"/>
      <c r="B43" s="55">
        <v>42.0</v>
      </c>
      <c r="C43" s="122">
        <f t="shared" si="1"/>
        <v>-12.84239512</v>
      </c>
      <c r="D43" s="57" t="str">
        <f>VLOOKUP(A43,'Classement Surp'!$B$2:$B$149,1,0)</f>
        <v>#N/A</v>
      </c>
      <c r="E43" s="58" t="str">
        <f t="shared" si="2"/>
        <v>#N/A</v>
      </c>
    </row>
    <row r="44" ht="14.25" customHeight="1">
      <c r="A44" s="50"/>
      <c r="B44" s="55">
        <v>43.0</v>
      </c>
      <c r="C44" s="122">
        <f t="shared" si="1"/>
        <v>-19.15060485</v>
      </c>
      <c r="D44" s="57" t="str">
        <f>VLOOKUP(A44,'Classement Surp'!$B$2:$B$149,1,0)</f>
        <v>#N/A</v>
      </c>
      <c r="E44" s="58" t="str">
        <f t="shared" si="2"/>
        <v>#N/A</v>
      </c>
    </row>
    <row r="45" ht="14.25" customHeight="1">
      <c r="A45" s="50"/>
      <c r="B45" s="55">
        <v>44.0</v>
      </c>
      <c r="C45" s="122">
        <f t="shared" si="1"/>
        <v>-25.38780633</v>
      </c>
      <c r="D45" s="57" t="str">
        <f>VLOOKUP(A45,'Classement Surp'!$B$2:$B$149,1,0)</f>
        <v>#N/A</v>
      </c>
      <c r="E45" s="58" t="str">
        <f t="shared" si="2"/>
        <v>#N/A</v>
      </c>
    </row>
    <row r="46" ht="14.25" customHeight="1">
      <c r="A46" s="50"/>
      <c r="B46" s="55">
        <v>45.0</v>
      </c>
      <c r="C46" s="122">
        <f t="shared" si="1"/>
        <v>-31.55696516</v>
      </c>
      <c r="D46" s="57" t="str">
        <f>VLOOKUP(A46,'Classement Surp'!$B$2:$B$149,1,0)</f>
        <v>#N/A</v>
      </c>
      <c r="E46" s="58" t="str">
        <f t="shared" si="2"/>
        <v>#N/A</v>
      </c>
    </row>
    <row r="47" ht="14.25" customHeight="1">
      <c r="A47" s="50"/>
      <c r="B47" s="55">
        <v>46.0</v>
      </c>
      <c r="C47" s="122">
        <f t="shared" si="1"/>
        <v>-37.66085253</v>
      </c>
      <c r="D47" s="57" t="str">
        <f>VLOOKUP(A47,'Classement Surp'!$B$2:$B$149,1,0)</f>
        <v>#N/A</v>
      </c>
      <c r="E47" s="58" t="str">
        <f t="shared" si="2"/>
        <v>#N/A</v>
      </c>
    </row>
    <row r="48" ht="14.25" customHeight="1">
      <c r="A48" s="50"/>
      <c r="B48" s="55">
        <v>47.0</v>
      </c>
      <c r="C48" s="122">
        <f t="shared" si="1"/>
        <v>-43.70206212</v>
      </c>
      <c r="D48" s="57" t="str">
        <f>VLOOKUP(A48,'Classement Surp'!$B$2:$B$149,1,0)</f>
        <v>#N/A</v>
      </c>
      <c r="E48" s="58" t="str">
        <f t="shared" si="2"/>
        <v>#N/A</v>
      </c>
    </row>
    <row r="49" ht="14.25" customHeight="1">
      <c r="A49" s="50"/>
      <c r="B49" s="55">
        <v>48.0</v>
      </c>
      <c r="C49" s="122">
        <f t="shared" si="1"/>
        <v>-49.68302519</v>
      </c>
      <c r="D49" s="57" t="str">
        <f>VLOOKUP(A49,'Classement Surp'!$B$2:$B$149,1,0)</f>
        <v>#N/A</v>
      </c>
      <c r="E49" s="58" t="str">
        <f t="shared" si="2"/>
        <v>#N/A</v>
      </c>
    </row>
    <row r="50" ht="14.25" customHeight="1">
      <c r="A50" s="50"/>
      <c r="B50" s="55">
        <v>49.0</v>
      </c>
      <c r="C50" s="122">
        <f t="shared" si="1"/>
        <v>-55.60602414</v>
      </c>
      <c r="D50" s="57" t="str">
        <f>VLOOKUP(A50,'Classement Surp'!$B$2:$B$149,1,0)</f>
        <v>#N/A</v>
      </c>
      <c r="E50" s="58" t="str">
        <f t="shared" si="2"/>
        <v>#N/A</v>
      </c>
    </row>
    <row r="51" ht="14.25" customHeight="1">
      <c r="A51" s="50"/>
      <c r="B51" s="55">
        <v>50.0</v>
      </c>
      <c r="C51" s="122">
        <f t="shared" si="1"/>
        <v>-61.47320459</v>
      </c>
      <c r="D51" s="57" t="str">
        <f>VLOOKUP(A51,'Classement Surp'!$B$2:$B$149,1,0)</f>
        <v>#N/A</v>
      </c>
      <c r="E51" s="58" t="str">
        <f t="shared" si="2"/>
        <v>#N/A</v>
      </c>
    </row>
    <row r="52" ht="14.25" customHeight="1">
      <c r="A52" s="50"/>
      <c r="B52" s="55">
        <v>51.0</v>
      </c>
      <c r="C52" s="122">
        <f t="shared" si="1"/>
        <v>-67.28658632</v>
      </c>
      <c r="D52" s="57" t="str">
        <f>VLOOKUP(A52,'Classement Surp'!$B$2:$B$149,1,0)</f>
        <v>#N/A</v>
      </c>
      <c r="E52" s="58" t="str">
        <f t="shared" si="2"/>
        <v>#N/A</v>
      </c>
    </row>
    <row r="53" ht="14.25" customHeight="1">
      <c r="A53" s="50"/>
      <c r="B53" s="55">
        <v>52.0</v>
      </c>
      <c r="C53" s="122">
        <f t="shared" si="1"/>
        <v>-73.04807314</v>
      </c>
      <c r="D53" s="57" t="str">
        <f>VLOOKUP(A53,'Classement Surp'!$B$2:$B$149,1,0)</f>
        <v>#N/A</v>
      </c>
      <c r="E53" s="58" t="str">
        <f t="shared" si="2"/>
        <v>#N/A</v>
      </c>
    </row>
    <row r="54" ht="14.25" customHeight="1">
      <c r="A54" s="50"/>
      <c r="B54" s="55">
        <v>53.0</v>
      </c>
      <c r="C54" s="122">
        <f t="shared" si="1"/>
        <v>-78.75946173</v>
      </c>
      <c r="D54" s="57" t="str">
        <f>VLOOKUP(A54,'Classement Surp'!$B$2:$B$149,1,0)</f>
        <v>#N/A</v>
      </c>
      <c r="E54" s="58" t="str">
        <f t="shared" si="2"/>
        <v>#N/A</v>
      </c>
    </row>
    <row r="55" ht="14.25" customHeight="1">
      <c r="A55" s="50"/>
      <c r="B55" s="55">
        <v>54.0</v>
      </c>
      <c r="C55" s="122">
        <f t="shared" si="1"/>
        <v>-84.42244974</v>
      </c>
      <c r="D55" s="57" t="str">
        <f>VLOOKUP(A55,'Classement Surp'!$B$2:$B$149,1,0)</f>
        <v>#N/A</v>
      </c>
      <c r="E55" s="58" t="str">
        <f t="shared" si="2"/>
        <v>#N/A</v>
      </c>
    </row>
    <row r="56" ht="14.25" customHeight="1">
      <c r="A56" s="50"/>
      <c r="B56" s="55">
        <v>55.0</v>
      </c>
      <c r="C56" s="122">
        <f t="shared" si="1"/>
        <v>-90.03864303</v>
      </c>
      <c r="D56" s="57" t="str">
        <f>VLOOKUP(A56,'Classement Surp'!$B$2:$B$149,1,0)</f>
        <v>#N/A</v>
      </c>
      <c r="E56" s="58" t="str">
        <f t="shared" si="2"/>
        <v>#N/A</v>
      </c>
    </row>
    <row r="57" ht="14.25" customHeight="1">
      <c r="A57" s="50"/>
      <c r="B57" s="55">
        <v>56.0</v>
      </c>
      <c r="C57" s="122">
        <f t="shared" si="1"/>
        <v>-95.60956238</v>
      </c>
      <c r="D57" s="57" t="str">
        <f>VLOOKUP(A57,'Classement Surp'!$B$2:$B$149,1,0)</f>
        <v>#N/A</v>
      </c>
      <c r="E57" s="58" t="str">
        <f t="shared" si="2"/>
        <v>#N/A</v>
      </c>
    </row>
    <row r="58" ht="14.25" customHeight="1">
      <c r="A58" s="50"/>
      <c r="B58" s="55">
        <v>57.0</v>
      </c>
      <c r="C58" s="122">
        <f t="shared" si="1"/>
        <v>-101.1366495</v>
      </c>
      <c r="D58" s="57" t="str">
        <f>VLOOKUP(A58,'Classement Surp'!$B$2:$B$149,1,0)</f>
        <v>#N/A</v>
      </c>
      <c r="E58" s="58" t="str">
        <f t="shared" si="2"/>
        <v>#N/A</v>
      </c>
    </row>
    <row r="59" ht="14.25" customHeight="1">
      <c r="A59" s="50"/>
      <c r="B59" s="55">
        <v>58.0</v>
      </c>
      <c r="C59" s="122">
        <f t="shared" si="1"/>
        <v>-106.6212724</v>
      </c>
      <c r="D59" s="57" t="str">
        <f>VLOOKUP(A59,'Classement Surp'!$B$2:$B$149,1,0)</f>
        <v>#N/A</v>
      </c>
      <c r="E59" s="58" t="str">
        <f t="shared" si="2"/>
        <v>#N/A</v>
      </c>
    </row>
    <row r="60" ht="14.25" customHeight="1">
      <c r="A60" s="50"/>
      <c r="B60" s="55">
        <v>59.0</v>
      </c>
      <c r="C60" s="122">
        <f t="shared" si="1"/>
        <v>-112.0647309</v>
      </c>
      <c r="D60" s="57" t="str">
        <f>VLOOKUP(A60,'Classement Surp'!$B$2:$B$149,1,0)</f>
        <v>#N/A</v>
      </c>
      <c r="E60" s="58" t="str">
        <f t="shared" si="2"/>
        <v>#N/A</v>
      </c>
    </row>
    <row r="61" ht="14.25" customHeight="1">
      <c r="A61" s="50"/>
      <c r="B61" s="55">
        <v>60.0</v>
      </c>
      <c r="C61" s="122">
        <f t="shared" si="1"/>
        <v>-117.4682605</v>
      </c>
      <c r="D61" s="57" t="str">
        <f>VLOOKUP(A61,'Classement Surp'!$B$2:$B$149,1,0)</f>
        <v>#N/A</v>
      </c>
      <c r="E61" s="58" t="str">
        <f t="shared" si="2"/>
        <v>#N/A</v>
      </c>
    </row>
    <row r="62" ht="14.25" customHeight="1">
      <c r="A62" s="50"/>
      <c r="B62" s="55">
        <v>61.0</v>
      </c>
      <c r="C62" s="122">
        <f t="shared" si="1"/>
        <v>-122.8330372</v>
      </c>
      <c r="D62" s="57" t="str">
        <f>VLOOKUP(A62,'Classement Surp'!$B$2:$B$149,1,0)</f>
        <v>#N/A</v>
      </c>
      <c r="E62" s="58" t="str">
        <f t="shared" si="2"/>
        <v>#N/A</v>
      </c>
    </row>
    <row r="63" ht="14.25" customHeight="1">
      <c r="A63" s="50"/>
      <c r="B63" s="55">
        <v>62.0</v>
      </c>
      <c r="C63" s="122">
        <f t="shared" si="1"/>
        <v>-128.1601812</v>
      </c>
      <c r="D63" s="57" t="str">
        <f>VLOOKUP(A63,'Classement Surp'!$B$2:$B$149,1,0)</f>
        <v>#N/A</v>
      </c>
      <c r="E63" s="58" t="str">
        <f t="shared" si="2"/>
        <v>#N/A</v>
      </c>
    </row>
    <row r="64" ht="14.25" customHeight="1">
      <c r="A64" s="50"/>
      <c r="B64" s="55">
        <v>63.0</v>
      </c>
      <c r="C64" s="122">
        <f t="shared" si="1"/>
        <v>-133.4507605</v>
      </c>
      <c r="D64" s="57" t="str">
        <f>VLOOKUP(A64,'Classement Surp'!$B$2:$B$149,1,0)</f>
        <v>#N/A</v>
      </c>
      <c r="E64" s="58" t="str">
        <f t="shared" si="2"/>
        <v>#N/A</v>
      </c>
    </row>
    <row r="65" ht="14.25" customHeight="1">
      <c r="A65" s="50"/>
      <c r="B65" s="55">
        <v>64.0</v>
      </c>
      <c r="C65" s="122">
        <f t="shared" si="1"/>
        <v>-138.705794</v>
      </c>
      <c r="D65" s="57" t="str">
        <f>VLOOKUP(A65,'Classement Surp'!$B$2:$B$149,1,0)</f>
        <v>#N/A</v>
      </c>
      <c r="E65" s="58" t="str">
        <f t="shared" si="2"/>
        <v>#N/A</v>
      </c>
    </row>
    <row r="66" ht="14.25" customHeight="1">
      <c r="A66" s="50"/>
      <c r="B66" s="55">
        <v>65.0</v>
      </c>
      <c r="C66" s="122">
        <f t="shared" si="1"/>
        <v>-143.9262546</v>
      </c>
      <c r="D66" s="57" t="str">
        <f>VLOOKUP(A66,'Classement Surp'!$B$2:$B$149,1,0)</f>
        <v>#N/A</v>
      </c>
      <c r="E66" s="58" t="str">
        <f t="shared" si="2"/>
        <v>#N/A</v>
      </c>
    </row>
    <row r="67" ht="14.25" customHeight="1">
      <c r="A67" s="50"/>
      <c r="B67" s="55">
        <v>66.0</v>
      </c>
      <c r="C67" s="122">
        <f t="shared" si="1"/>
        <v>-149.1130723</v>
      </c>
      <c r="D67" s="57" t="str">
        <f>VLOOKUP(A67,'Classement Surp'!$B$2:$B$149,1,0)</f>
        <v>#N/A</v>
      </c>
      <c r="E67" s="58" t="str">
        <f t="shared" si="2"/>
        <v>#N/A</v>
      </c>
    </row>
    <row r="68" ht="14.25" customHeight="1">
      <c r="A68" s="50"/>
      <c r="B68" s="55">
        <v>67.0</v>
      </c>
      <c r="C68" s="122">
        <f t="shared" si="1"/>
        <v>-154.2671364</v>
      </c>
      <c r="D68" s="57" t="str">
        <f>VLOOKUP(A68,'Classement Surp'!$B$2:$B$149,1,0)</f>
        <v>#N/A</v>
      </c>
      <c r="E68" s="58" t="str">
        <f t="shared" si="2"/>
        <v>#N/A</v>
      </c>
    </row>
    <row r="69" ht="14.25" customHeight="1">
      <c r="A69" s="50"/>
      <c r="B69" s="55">
        <v>68.0</v>
      </c>
      <c r="C69" s="122">
        <f t="shared" si="1"/>
        <v>-159.3892979</v>
      </c>
      <c r="D69" s="57" t="str">
        <f>VLOOKUP(A69,'Classement Surp'!$B$2:$B$149,1,0)</f>
        <v>#N/A</v>
      </c>
      <c r="E69" s="58" t="str">
        <f t="shared" si="2"/>
        <v>#N/A</v>
      </c>
    </row>
    <row r="70" ht="14.25" customHeight="1">
      <c r="A70" s="50"/>
      <c r="B70" s="55">
        <v>69.0</v>
      </c>
      <c r="C70" s="122">
        <f t="shared" si="1"/>
        <v>-164.4803721</v>
      </c>
      <c r="D70" s="57" t="str">
        <f>VLOOKUP(A70,'Classement Surp'!$B$2:$B$149,1,0)</f>
        <v>#N/A</v>
      </c>
      <c r="E70" s="58" t="str">
        <f t="shared" si="2"/>
        <v>#N/A</v>
      </c>
    </row>
    <row r="71" ht="14.25" customHeight="1">
      <c r="A71" s="50"/>
      <c r="B71" s="55">
        <v>70.0</v>
      </c>
      <c r="C71" s="122">
        <f t="shared" si="1"/>
        <v>-169.5411401</v>
      </c>
      <c r="D71" s="57" t="str">
        <f>VLOOKUP(A71,'Classement Surp'!$B$2:$B$149,1,0)</f>
        <v>#N/A</v>
      </c>
      <c r="E71" s="58" t="str">
        <f t="shared" si="2"/>
        <v>#N/A</v>
      </c>
    </row>
    <row r="72" ht="14.25" customHeight="1">
      <c r="A72" s="50"/>
      <c r="B72" s="55">
        <v>71.0</v>
      </c>
      <c r="C72" s="122">
        <f t="shared" si="1"/>
        <v>-174.5723512</v>
      </c>
      <c r="D72" s="57" t="str">
        <f>VLOOKUP(A72,'Classement Surp'!$B$2:$B$149,1,0)</f>
        <v>#N/A</v>
      </c>
      <c r="E72" s="58" t="str">
        <f t="shared" si="2"/>
        <v>#N/A</v>
      </c>
    </row>
    <row r="73" ht="14.25" customHeight="1">
      <c r="A73" s="50"/>
      <c r="B73" s="55">
        <v>72.0</v>
      </c>
      <c r="C73" s="122">
        <f t="shared" si="1"/>
        <v>-179.5747244</v>
      </c>
      <c r="D73" s="57" t="str">
        <f>VLOOKUP(A73,'Classement Surp'!$B$2:$B$149,1,0)</f>
        <v>#N/A</v>
      </c>
      <c r="E73" s="58" t="str">
        <f t="shared" si="2"/>
        <v>#N/A</v>
      </c>
    </row>
    <row r="74" ht="14.25" customHeight="1">
      <c r="A74" s="50"/>
      <c r="B74" s="55">
        <v>73.0</v>
      </c>
      <c r="C74" s="122">
        <f t="shared" si="1"/>
        <v>-184.5489503</v>
      </c>
      <c r="D74" s="57" t="str">
        <f>VLOOKUP(A74,'Classement Surp'!$B$2:$B$149,1,0)</f>
        <v>#N/A</v>
      </c>
      <c r="E74" s="58" t="str">
        <f t="shared" si="2"/>
        <v>#N/A</v>
      </c>
    </row>
    <row r="75" ht="14.25" customHeight="1">
      <c r="A75" s="50"/>
      <c r="B75" s="55">
        <v>74.0</v>
      </c>
      <c r="C75" s="122">
        <f t="shared" si="1"/>
        <v>-189.4956922</v>
      </c>
      <c r="D75" s="57" t="str">
        <f>VLOOKUP(A75,'Classement Surp'!$B$2:$B$149,1,0)</f>
        <v>#N/A</v>
      </c>
      <c r="E75" s="58" t="str">
        <f t="shared" si="2"/>
        <v>#N/A</v>
      </c>
    </row>
    <row r="76" ht="14.25" customHeight="1">
      <c r="A76" s="50"/>
      <c r="B76" s="55">
        <v>75.0</v>
      </c>
      <c r="C76" s="122">
        <f t="shared" si="1"/>
        <v>-194.4155879</v>
      </c>
      <c r="D76" s="57" t="str">
        <f>VLOOKUP(A76,'Classement Surp'!$B$2:$B$149,1,0)</f>
        <v>#N/A</v>
      </c>
      <c r="E76" s="58" t="str">
        <f t="shared" si="2"/>
        <v>#N/A</v>
      </c>
    </row>
    <row r="77" ht="14.25" customHeight="1">
      <c r="A77" s="50"/>
      <c r="B77" s="55">
        <v>76.0</v>
      </c>
      <c r="C77" s="122">
        <f t="shared" si="1"/>
        <v>-199.309251</v>
      </c>
      <c r="D77" s="57" t="str">
        <f>VLOOKUP(A77,'Classement Surp'!$B$2:$B$149,1,0)</f>
        <v>#N/A</v>
      </c>
      <c r="E77" s="58" t="str">
        <f t="shared" si="2"/>
        <v>#N/A</v>
      </c>
    </row>
    <row r="78" ht="14.25" customHeight="1">
      <c r="A78" s="50"/>
      <c r="B78" s="55">
        <v>77.0</v>
      </c>
      <c r="C78" s="122">
        <f t="shared" si="1"/>
        <v>-204.1772721</v>
      </c>
      <c r="D78" s="57" t="str">
        <f>VLOOKUP(A78,'Classement Surp'!$B$2:$B$149,1,0)</f>
        <v>#N/A</v>
      </c>
      <c r="E78" s="58" t="str">
        <f t="shared" si="2"/>
        <v>#N/A</v>
      </c>
    </row>
    <row r="79" ht="14.25" customHeight="1">
      <c r="A79" s="50"/>
      <c r="B79" s="55">
        <v>78.0</v>
      </c>
      <c r="C79" s="122">
        <f t="shared" si="1"/>
        <v>-209.02022</v>
      </c>
      <c r="D79" s="57" t="str">
        <f>VLOOKUP(A79,'Classement Surp'!$B$2:$B$149,1,0)</f>
        <v>#N/A</v>
      </c>
      <c r="E79" s="58" t="str">
        <f t="shared" si="2"/>
        <v>#N/A</v>
      </c>
    </row>
    <row r="80" ht="14.25" customHeight="1">
      <c r="A80" s="50"/>
      <c r="B80" s="55">
        <v>79.0</v>
      </c>
      <c r="C80" s="122">
        <f t="shared" si="1"/>
        <v>-213.8386425</v>
      </c>
      <c r="D80" s="57" t="str">
        <f>VLOOKUP(A80,'Classement Surp'!$B$2:$B$149,1,0)</f>
        <v>#N/A</v>
      </c>
      <c r="E80" s="58" t="str">
        <f t="shared" si="2"/>
        <v>#N/A</v>
      </c>
    </row>
    <row r="81" ht="14.25" customHeight="1">
      <c r="A81" s="50"/>
      <c r="B81" s="55">
        <v>80.0</v>
      </c>
      <c r="C81" s="122">
        <f t="shared" si="1"/>
        <v>-218.633068</v>
      </c>
      <c r="D81" s="57" t="str">
        <f>VLOOKUP(A81,'Classement Surp'!$B$2:$B$149,1,0)</f>
        <v>#N/A</v>
      </c>
      <c r="E81" s="58" t="str">
        <f t="shared" si="2"/>
        <v>#N/A</v>
      </c>
    </row>
    <row r="82" ht="14.25" customHeight="1">
      <c r="A82" s="50"/>
      <c r="B82" s="55">
        <v>81.0</v>
      </c>
      <c r="C82" s="122">
        <f t="shared" si="1"/>
        <v>-223.404006</v>
      </c>
      <c r="D82" s="57" t="str">
        <f>VLOOKUP(A82,'Classement Surp'!$B$2:$B$149,1,0)</f>
        <v>#N/A</v>
      </c>
      <c r="E82" s="58" t="str">
        <f t="shared" si="2"/>
        <v>#N/A</v>
      </c>
    </row>
    <row r="83" ht="14.25" customHeight="1">
      <c r="A83" s="50"/>
      <c r="B83" s="55">
        <v>82.0</v>
      </c>
      <c r="C83" s="122">
        <f t="shared" si="1"/>
        <v>-228.1519483</v>
      </c>
      <c r="D83" s="57" t="str">
        <f>VLOOKUP(A83,'Classement Surp'!$B$2:$B$149,1,0)</f>
        <v>#N/A</v>
      </c>
      <c r="E83" s="58" t="str">
        <f t="shared" si="2"/>
        <v>#N/A</v>
      </c>
    </row>
    <row r="84" ht="14.25" customHeight="1">
      <c r="A84" s="50"/>
      <c r="B84" s="55">
        <v>83.0</v>
      </c>
      <c r="C84" s="122">
        <f t="shared" si="1"/>
        <v>-232.8773696</v>
      </c>
      <c r="D84" s="57" t="str">
        <f>VLOOKUP(A84,'Classement Surp'!$B$2:$B$149,1,0)</f>
        <v>#N/A</v>
      </c>
      <c r="E84" s="58" t="str">
        <f t="shared" si="2"/>
        <v>#N/A</v>
      </c>
    </row>
    <row r="85" ht="14.25" customHeight="1">
      <c r="A85" s="50"/>
      <c r="B85" s="55">
        <v>84.0</v>
      </c>
      <c r="C85" s="122">
        <f t="shared" si="1"/>
        <v>-237.5807284</v>
      </c>
      <c r="D85" s="57" t="str">
        <f>VLOOKUP(A85,'Classement Surp'!$B$2:$B$149,1,0)</f>
        <v>#N/A</v>
      </c>
      <c r="E85" s="58" t="str">
        <f t="shared" si="2"/>
        <v>#N/A</v>
      </c>
    </row>
    <row r="86" ht="14.25" customHeight="1">
      <c r="A86" s="50"/>
      <c r="B86" s="55">
        <v>85.0</v>
      </c>
      <c r="C86" s="122">
        <f t="shared" si="1"/>
        <v>-242.2624678</v>
      </c>
      <c r="D86" s="57" t="str">
        <f>VLOOKUP(A86,'Classement Surp'!$B$2:$B$149,1,0)</f>
        <v>#N/A</v>
      </c>
      <c r="E86" s="58" t="str">
        <f t="shared" si="2"/>
        <v>#N/A</v>
      </c>
    </row>
    <row r="87" ht="14.25" customHeight="1">
      <c r="A87" s="50"/>
      <c r="B87" s="55">
        <v>86.0</v>
      </c>
      <c r="C87" s="122">
        <f t="shared" si="1"/>
        <v>-246.9230162</v>
      </c>
      <c r="D87" s="57" t="str">
        <f>VLOOKUP(A87,'Classement Surp'!$B$2:$B$149,1,0)</f>
        <v>#N/A</v>
      </c>
      <c r="E87" s="58" t="str">
        <f t="shared" si="2"/>
        <v>#N/A</v>
      </c>
    </row>
    <row r="88" ht="14.25" customHeight="1">
      <c r="A88" s="50"/>
      <c r="B88" s="55">
        <v>87.0</v>
      </c>
      <c r="C88" s="122">
        <f t="shared" si="1"/>
        <v>-251.562788</v>
      </c>
      <c r="D88" s="57" t="str">
        <f>VLOOKUP(A88,'Classement Surp'!$B$2:$B$149,1,0)</f>
        <v>#N/A</v>
      </c>
      <c r="E88" s="58" t="str">
        <f t="shared" si="2"/>
        <v>#N/A</v>
      </c>
    </row>
    <row r="89" ht="14.25" customHeight="1">
      <c r="A89" s="50"/>
      <c r="B89" s="55">
        <v>88.0</v>
      </c>
      <c r="C89" s="122">
        <f t="shared" si="1"/>
        <v>-256.182184</v>
      </c>
      <c r="D89" s="57" t="str">
        <f>VLOOKUP(A89,'Classement Surp'!$B$2:$B$149,1,0)</f>
        <v>#N/A</v>
      </c>
      <c r="E89" s="58" t="str">
        <f t="shared" si="2"/>
        <v>#N/A</v>
      </c>
    </row>
    <row r="90" ht="14.25" customHeight="1">
      <c r="A90" s="50"/>
      <c r="B90" s="55">
        <v>89.0</v>
      </c>
      <c r="C90" s="122">
        <f t="shared" si="1"/>
        <v>-260.7815924</v>
      </c>
      <c r="D90" s="57" t="str">
        <f>VLOOKUP(A90,'Classement Surp'!$B$2:$B$149,1,0)</f>
        <v>#N/A</v>
      </c>
      <c r="E90" s="58" t="str">
        <f t="shared" si="2"/>
        <v>#N/A</v>
      </c>
    </row>
    <row r="91" ht="14.25" customHeight="1">
      <c r="A91" s="50"/>
      <c r="B91" s="55">
        <v>90.0</v>
      </c>
      <c r="C91" s="122">
        <f t="shared" si="1"/>
        <v>-265.3613888</v>
      </c>
      <c r="D91" s="57" t="str">
        <f>VLOOKUP(A91,'Classement Surp'!$B$2:$B$149,1,0)</f>
        <v>#N/A</v>
      </c>
      <c r="E91" s="58" t="str">
        <f t="shared" si="2"/>
        <v>#N/A</v>
      </c>
    </row>
    <row r="92" ht="14.25" customHeight="1">
      <c r="A92" s="50"/>
      <c r="B92" s="55">
        <v>91.0</v>
      </c>
      <c r="C92" s="122">
        <f t="shared" si="1"/>
        <v>-269.9219374</v>
      </c>
      <c r="D92" s="57" t="str">
        <f>VLOOKUP(A92,'Classement Surp'!$B$2:$B$149,1,0)</f>
        <v>#N/A</v>
      </c>
      <c r="E92" s="58" t="str">
        <f t="shared" si="2"/>
        <v>#N/A</v>
      </c>
    </row>
    <row r="93" ht="14.25" customHeight="1">
      <c r="A93" s="50"/>
      <c r="B93" s="55">
        <v>92.0</v>
      </c>
      <c r="C93" s="122">
        <f t="shared" si="1"/>
        <v>-274.463591</v>
      </c>
      <c r="D93" s="57" t="str">
        <f>VLOOKUP(A93,'Classement Surp'!$B$2:$B$149,1,0)</f>
        <v>#N/A</v>
      </c>
      <c r="E93" s="58" t="str">
        <f t="shared" si="2"/>
        <v>#N/A</v>
      </c>
    </row>
    <row r="94" ht="14.25" customHeight="1">
      <c r="A94" s="50"/>
      <c r="B94" s="55">
        <v>93.0</v>
      </c>
      <c r="C94" s="122">
        <f t="shared" si="1"/>
        <v>-278.9866917</v>
      </c>
      <c r="D94" s="57" t="str">
        <f>VLOOKUP(A94,'Classement Surp'!$B$2:$B$149,1,0)</f>
        <v>#N/A</v>
      </c>
      <c r="E94" s="58" t="str">
        <f t="shared" si="2"/>
        <v>#N/A</v>
      </c>
    </row>
    <row r="95" ht="14.25" customHeight="1">
      <c r="A95" s="50"/>
      <c r="B95" s="55">
        <v>94.0</v>
      </c>
      <c r="C95" s="122">
        <f t="shared" si="1"/>
        <v>-283.4915712</v>
      </c>
      <c r="D95" s="57" t="str">
        <f>VLOOKUP(A95,'Classement Surp'!$B$2:$B$149,1,0)</f>
        <v>#N/A</v>
      </c>
      <c r="E95" s="58" t="str">
        <f t="shared" si="2"/>
        <v>#N/A</v>
      </c>
    </row>
    <row r="96" ht="14.25" customHeight="1">
      <c r="A96" s="50"/>
      <c r="B96" s="55">
        <v>95.0</v>
      </c>
      <c r="C96" s="122">
        <f t="shared" si="1"/>
        <v>-287.9785513</v>
      </c>
      <c r="D96" s="57" t="str">
        <f>VLOOKUP(A96,'Classement Surp'!$B$2:$B$149,1,0)</f>
        <v>#N/A</v>
      </c>
      <c r="E96" s="58" t="str">
        <f t="shared" si="2"/>
        <v>#N/A</v>
      </c>
    </row>
    <row r="97" ht="14.25" customHeight="1">
      <c r="A97" s="50"/>
      <c r="B97" s="55">
        <v>96.0</v>
      </c>
      <c r="C97" s="122">
        <f t="shared" si="1"/>
        <v>-292.4479445</v>
      </c>
      <c r="D97" s="57" t="str">
        <f>VLOOKUP(A97,'Classement Surp'!$B$2:$B$149,1,0)</f>
        <v>#N/A</v>
      </c>
      <c r="E97" s="58" t="str">
        <f t="shared" si="2"/>
        <v>#N/A</v>
      </c>
    </row>
    <row r="98" ht="14.25" customHeight="1">
      <c r="A98" s="50"/>
      <c r="B98" s="55">
        <v>97.0</v>
      </c>
      <c r="C98" s="122">
        <f t="shared" si="1"/>
        <v>-296.900054</v>
      </c>
      <c r="D98" s="57" t="str">
        <f>VLOOKUP(A98,'Classement Surp'!$B$2:$B$149,1,0)</f>
        <v>#N/A</v>
      </c>
      <c r="E98" s="58" t="str">
        <f t="shared" si="2"/>
        <v>#N/A</v>
      </c>
    </row>
    <row r="99" ht="14.25" customHeight="1">
      <c r="A99" s="50"/>
      <c r="B99" s="55">
        <v>98.0</v>
      </c>
      <c r="C99" s="122">
        <f t="shared" si="1"/>
        <v>-301.3351744</v>
      </c>
      <c r="D99" s="57" t="str">
        <f>VLOOKUP(A99,'Classement Surp'!$B$2:$B$149,1,0)</f>
        <v>#N/A</v>
      </c>
      <c r="E99" s="58" t="str">
        <f t="shared" si="2"/>
        <v>#N/A</v>
      </c>
    </row>
    <row r="100" ht="14.25" customHeight="1">
      <c r="A100" s="50"/>
      <c r="B100" s="55">
        <v>99.0</v>
      </c>
      <c r="C100" s="122">
        <f t="shared" si="1"/>
        <v>-305.7535917</v>
      </c>
      <c r="D100" s="57" t="str">
        <f>VLOOKUP(A100,'Classement Surp'!$B$2:$B$149,1,0)</f>
        <v>#N/A</v>
      </c>
      <c r="E100" s="58" t="str">
        <f t="shared" si="2"/>
        <v>#N/A</v>
      </c>
    </row>
    <row r="101" ht="14.25" customHeight="1">
      <c r="A101" s="50"/>
      <c r="B101" s="55">
        <v>100.0</v>
      </c>
      <c r="C101" s="122">
        <f t="shared" si="1"/>
        <v>-310.1555842</v>
      </c>
      <c r="D101" s="57" t="str">
        <f>VLOOKUP(A101,'Classement Surp'!$B$2:$B$149,1,0)</f>
        <v>#N/A</v>
      </c>
      <c r="E101" s="58" t="str">
        <f t="shared" si="2"/>
        <v>#N/A</v>
      </c>
    </row>
    <row r="102" ht="14.25" customHeight="1">
      <c r="A102" s="50"/>
      <c r="B102" s="55">
        <v>101.0</v>
      </c>
      <c r="C102" s="122">
        <f t="shared" si="1"/>
        <v>-314.5414221</v>
      </c>
      <c r="D102" s="57" t="str">
        <f>VLOOKUP(A102,'Classement Surp'!$B$2:$B$149,1,0)</f>
        <v>#N/A</v>
      </c>
      <c r="E102" s="58" t="str">
        <f t="shared" si="2"/>
        <v>#N/A</v>
      </c>
    </row>
    <row r="103" ht="14.25" customHeight="1">
      <c r="A103" s="50"/>
      <c r="B103" s="55">
        <v>102.0</v>
      </c>
      <c r="C103" s="122">
        <f t="shared" si="1"/>
        <v>-318.9113684</v>
      </c>
      <c r="D103" s="57" t="str">
        <f>VLOOKUP(A103,'Classement Surp'!$B$2:$B$149,1,0)</f>
        <v>#N/A</v>
      </c>
      <c r="E103" s="58" t="str">
        <f t="shared" si="2"/>
        <v>#N/A</v>
      </c>
    </row>
    <row r="104" ht="14.25" customHeight="1">
      <c r="A104" s="50"/>
      <c r="B104" s="55">
        <v>103.0</v>
      </c>
      <c r="C104" s="122">
        <f t="shared" si="1"/>
        <v>-323.2656787</v>
      </c>
      <c r="D104" s="57" t="str">
        <f>VLOOKUP(A104,'Classement Surp'!$B$2:$B$149,1,0)</f>
        <v>#N/A</v>
      </c>
      <c r="E104" s="58" t="str">
        <f t="shared" si="2"/>
        <v>#N/A</v>
      </c>
    </row>
    <row r="105" ht="14.25" customHeight="1">
      <c r="A105" s="50"/>
      <c r="B105" s="55">
        <v>104.0</v>
      </c>
      <c r="C105" s="122">
        <f t="shared" si="1"/>
        <v>-327.6046018</v>
      </c>
      <c r="D105" s="57" t="str">
        <f>VLOOKUP(A105,'Classement Surp'!$B$2:$B$149,1,0)</f>
        <v>#N/A</v>
      </c>
      <c r="E105" s="58" t="str">
        <f t="shared" si="2"/>
        <v>#N/A</v>
      </c>
    </row>
    <row r="106" ht="14.25" customHeight="1">
      <c r="A106" s="50"/>
      <c r="B106" s="55">
        <v>105.0</v>
      </c>
      <c r="C106" s="122">
        <f t="shared" si="1"/>
        <v>-331.92838</v>
      </c>
      <c r="D106" s="57" t="str">
        <f>VLOOKUP(A106,'Classement Surp'!$B$2:$B$149,1,0)</f>
        <v>#N/A</v>
      </c>
      <c r="E106" s="58" t="str">
        <f t="shared" si="2"/>
        <v>#N/A</v>
      </c>
    </row>
    <row r="107" ht="14.25" customHeight="1">
      <c r="A107" s="50"/>
      <c r="B107" s="55">
        <v>106.0</v>
      </c>
      <c r="C107" s="122">
        <f t="shared" si="1"/>
        <v>-336.237249</v>
      </c>
      <c r="D107" s="57" t="str">
        <f>VLOOKUP(A107,'Classement Surp'!$B$2:$B$149,1,0)</f>
        <v>#N/A</v>
      </c>
      <c r="E107" s="58" t="str">
        <f t="shared" si="2"/>
        <v>#N/A</v>
      </c>
    </row>
    <row r="108" ht="14.25" customHeight="1">
      <c r="A108" s="50"/>
      <c r="B108" s="55">
        <v>107.0</v>
      </c>
      <c r="C108" s="122">
        <f t="shared" si="1"/>
        <v>-340.5314383</v>
      </c>
      <c r="D108" s="57" t="str">
        <f>VLOOKUP(A108,'Classement Surp'!$B$2:$B$149,1,0)</f>
        <v>#N/A</v>
      </c>
      <c r="E108" s="58" t="str">
        <f t="shared" si="2"/>
        <v>#N/A</v>
      </c>
    </row>
    <row r="109" ht="14.25" customHeight="1">
      <c r="A109" s="50"/>
      <c r="B109" s="55">
        <v>108.0</v>
      </c>
      <c r="C109" s="122">
        <f t="shared" si="1"/>
        <v>-344.8111717</v>
      </c>
      <c r="D109" s="57" t="str">
        <f>VLOOKUP(A109,'Classement Surp'!$B$2:$B$149,1,0)</f>
        <v>#N/A</v>
      </c>
      <c r="E109" s="58" t="str">
        <f t="shared" si="2"/>
        <v>#N/A</v>
      </c>
    </row>
    <row r="110" ht="14.25" customHeight="1">
      <c r="A110" s="50"/>
      <c r="B110" s="55">
        <v>109.0</v>
      </c>
      <c r="C110" s="122">
        <f t="shared" si="1"/>
        <v>-349.0766671</v>
      </c>
      <c r="D110" s="57" t="str">
        <f>VLOOKUP(A110,'Classement Surp'!$B$2:$B$149,1,0)</f>
        <v>#N/A</v>
      </c>
      <c r="E110" s="58" t="str">
        <f t="shared" si="2"/>
        <v>#N/A</v>
      </c>
    </row>
    <row r="111" ht="14.25" customHeight="1">
      <c r="A111" s="50"/>
      <c r="B111" s="55">
        <v>110.0</v>
      </c>
      <c r="C111" s="122">
        <f t="shared" si="1"/>
        <v>-353.3281368</v>
      </c>
      <c r="D111" s="57" t="str">
        <f>VLOOKUP(A111,'Classement Surp'!$B$2:$B$149,1,0)</f>
        <v>#N/A</v>
      </c>
      <c r="E111" s="58" t="str">
        <f t="shared" si="2"/>
        <v>#N/A</v>
      </c>
    </row>
    <row r="112" ht="14.25" customHeight="1">
      <c r="A112" s="50"/>
      <c r="B112" s="55">
        <v>111.0</v>
      </c>
      <c r="C112" s="122">
        <f t="shared" si="1"/>
        <v>-357.5657878</v>
      </c>
      <c r="D112" s="57" t="str">
        <f>VLOOKUP(A112,'Classement Surp'!$B$2:$B$149,1,0)</f>
        <v>#N/A</v>
      </c>
      <c r="E112" s="58" t="str">
        <f t="shared" si="2"/>
        <v>#N/A</v>
      </c>
    </row>
    <row r="113" ht="14.25" customHeight="1">
      <c r="A113" s="50"/>
      <c r="B113" s="55">
        <v>112.0</v>
      </c>
      <c r="C113" s="122">
        <f t="shared" si="1"/>
        <v>-361.7898222</v>
      </c>
      <c r="D113" s="57" t="str">
        <f>VLOOKUP(A113,'Classement Surp'!$B$2:$B$149,1,0)</f>
        <v>#N/A</v>
      </c>
      <c r="E113" s="58" t="str">
        <f t="shared" si="2"/>
        <v>#N/A</v>
      </c>
    </row>
    <row r="114" ht="14.25" customHeight="1">
      <c r="A114" s="50"/>
      <c r="B114" s="55">
        <v>113.0</v>
      </c>
      <c r="C114" s="122">
        <f t="shared" si="1"/>
        <v>-366.0004368</v>
      </c>
      <c r="D114" s="57" t="str">
        <f>VLOOKUP(A114,'Classement Surp'!$B$2:$B$149,1,0)</f>
        <v>#N/A</v>
      </c>
      <c r="E114" s="58" t="str">
        <f t="shared" si="2"/>
        <v>#N/A</v>
      </c>
    </row>
    <row r="115" ht="14.25" customHeight="1">
      <c r="A115" s="50"/>
      <c r="B115" s="55">
        <v>114.0</v>
      </c>
      <c r="C115" s="122">
        <f t="shared" si="1"/>
        <v>-370.1978237</v>
      </c>
      <c r="D115" s="57" t="str">
        <f>VLOOKUP(A115,'Classement Surp'!$B$2:$B$149,1,0)</f>
        <v>#N/A</v>
      </c>
      <c r="E115" s="58" t="str">
        <f t="shared" si="2"/>
        <v>#N/A</v>
      </c>
    </row>
    <row r="116" ht="14.25" customHeight="1">
      <c r="A116" s="50"/>
      <c r="B116" s="55">
        <v>115.0</v>
      </c>
      <c r="C116" s="122">
        <f t="shared" si="1"/>
        <v>-374.3821705</v>
      </c>
      <c r="D116" s="57" t="str">
        <f>VLOOKUP(A116,'Classement Surp'!$B$2:$B$149,1,0)</f>
        <v>#N/A</v>
      </c>
      <c r="E116" s="58" t="str">
        <f t="shared" si="2"/>
        <v>#N/A</v>
      </c>
    </row>
    <row r="117" ht="14.25" customHeight="1">
      <c r="A117" s="50"/>
      <c r="B117" s="55">
        <v>116.0</v>
      </c>
      <c r="C117" s="122">
        <f t="shared" si="1"/>
        <v>-378.55366</v>
      </c>
      <c r="D117" s="57" t="str">
        <f>VLOOKUP(A117,'Classement Surp'!$B$2:$B$149,1,0)</f>
        <v>#N/A</v>
      </c>
      <c r="E117" s="58" t="str">
        <f t="shared" si="2"/>
        <v>#N/A</v>
      </c>
    </row>
    <row r="118" ht="14.25" customHeight="1">
      <c r="A118" s="50"/>
      <c r="B118" s="55">
        <v>117.0</v>
      </c>
      <c r="C118" s="122">
        <f t="shared" si="1"/>
        <v>-382.7124709</v>
      </c>
      <c r="D118" s="57" t="str">
        <f>VLOOKUP(A118,'Classement Surp'!$B$2:$B$149,1,0)</f>
        <v>#N/A</v>
      </c>
      <c r="E118" s="58" t="str">
        <f t="shared" si="2"/>
        <v>#N/A</v>
      </c>
    </row>
    <row r="119" ht="14.25" customHeight="1">
      <c r="A119" s="50"/>
      <c r="B119" s="55">
        <v>118.0</v>
      </c>
      <c r="C119" s="122">
        <f t="shared" si="1"/>
        <v>-386.8587777</v>
      </c>
      <c r="D119" s="57" t="str">
        <f>VLOOKUP(A119,'Classement Surp'!$B$2:$B$149,1,0)</f>
        <v>#N/A</v>
      </c>
      <c r="E119" s="58" t="str">
        <f t="shared" si="2"/>
        <v>#N/A</v>
      </c>
    </row>
    <row r="120" ht="14.25" customHeight="1">
      <c r="A120" s="50"/>
      <c r="B120" s="55">
        <v>119.0</v>
      </c>
      <c r="C120" s="122">
        <f t="shared" si="1"/>
        <v>-390.9927508</v>
      </c>
      <c r="D120" s="57" t="str">
        <f>VLOOKUP(A120,'Classement Surp'!$B$2:$B$149,1,0)</f>
        <v>#N/A</v>
      </c>
      <c r="E120" s="58" t="str">
        <f t="shared" si="2"/>
        <v>#N/A</v>
      </c>
    </row>
    <row r="121" ht="14.25" customHeight="1">
      <c r="A121" s="50"/>
      <c r="B121" s="55">
        <v>120.0</v>
      </c>
      <c r="C121" s="122">
        <f t="shared" si="1"/>
        <v>-395.1145565</v>
      </c>
      <c r="D121" s="57" t="str">
        <f>VLOOKUP(A121,'Classement Surp'!$B$2:$B$149,1,0)</f>
        <v>#N/A</v>
      </c>
      <c r="E121" s="58" t="str">
        <f t="shared" si="2"/>
        <v>#N/A</v>
      </c>
    </row>
    <row r="122" ht="14.25" customHeight="1">
      <c r="A122" s="50"/>
      <c r="B122" s="55">
        <v>121.0</v>
      </c>
      <c r="C122" s="122">
        <f t="shared" si="1"/>
        <v>-399.2243576</v>
      </c>
      <c r="D122" s="57" t="str">
        <f>VLOOKUP(A122,'Classement Surp'!$B$2:$B$149,1,0)</f>
        <v>#N/A</v>
      </c>
      <c r="E122" s="58" t="str">
        <f t="shared" si="2"/>
        <v>#N/A</v>
      </c>
    </row>
    <row r="123" ht="14.25" customHeight="1">
      <c r="A123" s="50"/>
      <c r="B123" s="55">
        <v>122.0</v>
      </c>
      <c r="C123" s="122">
        <f t="shared" si="1"/>
        <v>-403.322313</v>
      </c>
      <c r="D123" s="57" t="str">
        <f>VLOOKUP(A123,'Classement Surp'!$B$2:$B$149,1,0)</f>
        <v>#N/A</v>
      </c>
      <c r="E123" s="58" t="str">
        <f t="shared" si="2"/>
        <v>#N/A</v>
      </c>
    </row>
    <row r="124" ht="14.25" customHeight="1">
      <c r="A124" s="50"/>
      <c r="B124" s="55">
        <v>123.0</v>
      </c>
      <c r="C124" s="122">
        <f t="shared" si="1"/>
        <v>-407.4085781</v>
      </c>
      <c r="D124" s="57" t="str">
        <f>VLOOKUP(A124,'Classement Surp'!$B$2:$B$149,1,0)</f>
        <v>#N/A</v>
      </c>
      <c r="E124" s="58" t="str">
        <f t="shared" si="2"/>
        <v>#N/A</v>
      </c>
    </row>
    <row r="125" ht="14.25" customHeight="1">
      <c r="A125" s="50"/>
      <c r="B125" s="55">
        <v>124.0</v>
      </c>
      <c r="C125" s="122">
        <f t="shared" si="1"/>
        <v>-411.4833049</v>
      </c>
      <c r="D125" s="57" t="str">
        <f>VLOOKUP(A125,'Classement Surp'!$B$2:$B$149,1,0)</f>
        <v>#N/A</v>
      </c>
      <c r="E125" s="58" t="str">
        <f t="shared" si="2"/>
        <v>#N/A</v>
      </c>
    </row>
    <row r="126" ht="14.25" customHeight="1">
      <c r="A126" s="50"/>
      <c r="B126" s="55">
        <v>125.0</v>
      </c>
      <c r="C126" s="122">
        <f t="shared" si="1"/>
        <v>-415.5466418</v>
      </c>
      <c r="D126" s="57" t="str">
        <f>VLOOKUP(A126,'Classement Surp'!$B$2:$B$149,1,0)</f>
        <v>#N/A</v>
      </c>
      <c r="E126" s="58" t="str">
        <f t="shared" si="2"/>
        <v>#N/A</v>
      </c>
    </row>
    <row r="127" ht="14.25" customHeight="1">
      <c r="A127" s="50"/>
      <c r="B127" s="55">
        <v>126.0</v>
      </c>
      <c r="C127" s="122">
        <f t="shared" si="1"/>
        <v>-419.5987342</v>
      </c>
      <c r="D127" s="57" t="str">
        <f>VLOOKUP(A127,'Classement Surp'!$B$2:$B$149,1,0)</f>
        <v>#N/A</v>
      </c>
      <c r="E127" s="58" t="str">
        <f t="shared" si="2"/>
        <v>#N/A</v>
      </c>
    </row>
    <row r="128" ht="14.25" customHeight="1">
      <c r="A128" s="50"/>
      <c r="B128" s="55">
        <v>127.0</v>
      </c>
      <c r="C128" s="122">
        <f t="shared" si="1"/>
        <v>-423.6397244</v>
      </c>
      <c r="D128" s="57" t="str">
        <f>VLOOKUP(A128,'Classement Surp'!$B$2:$B$149,1,0)</f>
        <v>#N/A</v>
      </c>
      <c r="E128" s="58" t="str">
        <f t="shared" si="2"/>
        <v>#N/A</v>
      </c>
    </row>
    <row r="129" ht="14.25" customHeight="1">
      <c r="A129" s="50"/>
      <c r="B129" s="55">
        <v>128.0</v>
      </c>
      <c r="C129" s="122">
        <f t="shared" si="1"/>
        <v>-427.6697514</v>
      </c>
      <c r="D129" s="57" t="str">
        <f>VLOOKUP(A129,'Classement Surp'!$B$2:$B$149,1,0)</f>
        <v>#N/A</v>
      </c>
      <c r="E129" s="58" t="str">
        <f t="shared" si="2"/>
        <v>#N/A</v>
      </c>
    </row>
    <row r="130" ht="14.25" customHeight="1">
      <c r="A130" s="50"/>
      <c r="B130" s="55">
        <v>129.0</v>
      </c>
      <c r="C130" s="122">
        <f t="shared" si="1"/>
        <v>-431.6889514</v>
      </c>
      <c r="D130" s="57" t="str">
        <f>VLOOKUP(A130,'Classement Surp'!$B$2:$B$149,1,0)</f>
        <v>#N/A</v>
      </c>
      <c r="E130" s="58" t="str">
        <f t="shared" si="2"/>
        <v>#N/A</v>
      </c>
    </row>
    <row r="131" ht="14.25" customHeight="1">
      <c r="A131" s="50"/>
      <c r="B131" s="55">
        <v>130.0</v>
      </c>
      <c r="C131" s="122">
        <f t="shared" si="1"/>
        <v>-435.6974577</v>
      </c>
      <c r="D131" s="57" t="str">
        <f>VLOOKUP(A131,'Classement Surp'!$B$2:$B$149,1,0)</f>
        <v>#N/A</v>
      </c>
      <c r="E131" s="58" t="str">
        <f t="shared" si="2"/>
        <v>#N/A</v>
      </c>
    </row>
    <row r="132" ht="14.25" customHeight="1">
      <c r="A132" s="50"/>
      <c r="B132" s="55">
        <v>131.0</v>
      </c>
      <c r="C132" s="122">
        <f t="shared" si="1"/>
        <v>-439.6954007</v>
      </c>
      <c r="D132" s="57" t="str">
        <f>VLOOKUP(A132,'Classement Surp'!$B$2:$B$149,1,0)</f>
        <v>#N/A</v>
      </c>
      <c r="E132" s="58" t="str">
        <f t="shared" si="2"/>
        <v>#N/A</v>
      </c>
    </row>
    <row r="133" ht="14.25" customHeight="1">
      <c r="A133" s="50"/>
      <c r="B133" s="55">
        <v>132.0</v>
      </c>
      <c r="C133" s="122">
        <f t="shared" si="1"/>
        <v>-443.6829083</v>
      </c>
      <c r="D133" s="57" t="str">
        <f>VLOOKUP(A133,'Classement Surp'!$B$2:$B$149,1,0)</f>
        <v>#N/A</v>
      </c>
      <c r="E133" s="58" t="str">
        <f t="shared" si="2"/>
        <v>#N/A</v>
      </c>
    </row>
    <row r="134" ht="14.25" customHeight="1">
      <c r="A134" s="50"/>
      <c r="B134" s="55">
        <v>133.0</v>
      </c>
      <c r="C134" s="122">
        <f t="shared" si="1"/>
        <v>-447.6601056</v>
      </c>
      <c r="D134" s="57" t="str">
        <f>VLOOKUP(A134,'Classement Surp'!$B$2:$B$149,1,0)</f>
        <v>#N/A</v>
      </c>
      <c r="E134" s="58" t="str">
        <f t="shared" si="2"/>
        <v>#N/A</v>
      </c>
    </row>
    <row r="135" ht="14.25" customHeight="1">
      <c r="A135" s="50"/>
      <c r="B135" s="55">
        <v>134.0</v>
      </c>
      <c r="C135" s="122">
        <f t="shared" si="1"/>
        <v>-451.6271151</v>
      </c>
      <c r="D135" s="57" t="str">
        <f>VLOOKUP(A135,'Classement Surp'!$B$2:$B$149,1,0)</f>
        <v>#N/A</v>
      </c>
      <c r="E135" s="58" t="str">
        <f t="shared" si="2"/>
        <v>#N/A</v>
      </c>
    </row>
    <row r="136" ht="14.25" customHeight="1">
      <c r="A136" s="50"/>
      <c r="B136" s="55">
        <v>135.0</v>
      </c>
      <c r="C136" s="122">
        <f t="shared" si="1"/>
        <v>-455.5840569</v>
      </c>
      <c r="D136" s="57" t="str">
        <f>VLOOKUP(A136,'Classement Surp'!$B$2:$B$149,1,0)</f>
        <v>#N/A</v>
      </c>
      <c r="E136" s="58" t="str">
        <f t="shared" si="2"/>
        <v>#N/A</v>
      </c>
    </row>
    <row r="137" ht="14.25" customHeight="1">
      <c r="A137" s="50"/>
      <c r="B137" s="55">
        <v>136.0</v>
      </c>
      <c r="C137" s="122">
        <f t="shared" si="1"/>
        <v>-459.5310489</v>
      </c>
      <c r="D137" s="57" t="str">
        <f>VLOOKUP(A137,'Classement Surp'!$B$2:$B$149,1,0)</f>
        <v>#N/A</v>
      </c>
      <c r="E137" s="58" t="str">
        <f t="shared" si="2"/>
        <v>#N/A</v>
      </c>
    </row>
    <row r="138" ht="14.25" customHeight="1">
      <c r="A138" s="50"/>
      <c r="B138" s="55">
        <v>137.0</v>
      </c>
      <c r="C138" s="122">
        <f t="shared" si="1"/>
        <v>-463.4682061</v>
      </c>
      <c r="D138" s="57" t="str">
        <f>VLOOKUP(A138,'Classement Surp'!$B$2:$B$149,1,0)</f>
        <v>#N/A</v>
      </c>
      <c r="E138" s="58" t="str">
        <f t="shared" si="2"/>
        <v>#N/A</v>
      </c>
    </row>
    <row r="139" ht="14.25" customHeight="1">
      <c r="A139" s="50"/>
      <c r="B139" s="55">
        <v>138.0</v>
      </c>
      <c r="C139" s="122">
        <f t="shared" si="1"/>
        <v>-467.3956418</v>
      </c>
      <c r="D139" s="57" t="str">
        <f>VLOOKUP(A139,'Classement Surp'!$B$2:$B$149,1,0)</f>
        <v>#N/A</v>
      </c>
      <c r="E139" s="58" t="str">
        <f t="shared" si="2"/>
        <v>#N/A</v>
      </c>
    </row>
    <row r="140" ht="14.25" customHeight="1">
      <c r="A140" s="50"/>
      <c r="B140" s="55">
        <v>139.0</v>
      </c>
      <c r="C140" s="122">
        <f t="shared" si="1"/>
        <v>-471.3134668</v>
      </c>
      <c r="D140" s="57" t="str">
        <f>VLOOKUP(A140,'Classement Surp'!$B$2:$B$149,1,0)</f>
        <v>#N/A</v>
      </c>
      <c r="E140" s="58" t="str">
        <f t="shared" si="2"/>
        <v>#N/A</v>
      </c>
    </row>
    <row r="141" ht="14.25" customHeight="1">
      <c r="A141" s="50"/>
      <c r="B141" s="55">
        <v>140.0</v>
      </c>
      <c r="C141" s="122">
        <f t="shared" si="1"/>
        <v>-475.2217897</v>
      </c>
      <c r="D141" s="57" t="str">
        <f>VLOOKUP(A141,'Classement Surp'!$B$2:$B$149,1,0)</f>
        <v>#N/A</v>
      </c>
      <c r="E141" s="58" t="str">
        <f t="shared" si="2"/>
        <v>#N/A</v>
      </c>
    </row>
    <row r="142" ht="14.25" customHeight="1">
      <c r="A142" s="50"/>
      <c r="B142" s="55">
        <v>141.0</v>
      </c>
      <c r="C142" s="122">
        <f t="shared" si="1"/>
        <v>-479.1207171</v>
      </c>
      <c r="D142" s="57" t="str">
        <f>VLOOKUP(A142,'Classement Surp'!$B$2:$B$149,1,0)</f>
        <v>#N/A</v>
      </c>
      <c r="E142" s="58" t="str">
        <f t="shared" si="2"/>
        <v>#N/A</v>
      </c>
    </row>
    <row r="143" ht="14.25" customHeight="1">
      <c r="A143" s="50"/>
      <c r="B143" s="55">
        <v>142.0</v>
      </c>
      <c r="C143" s="122">
        <f t="shared" si="1"/>
        <v>-483.0103535</v>
      </c>
      <c r="D143" s="57" t="str">
        <f>VLOOKUP(A143,'Classement Surp'!$B$2:$B$149,1,0)</f>
        <v>#N/A</v>
      </c>
      <c r="E143" s="58" t="str">
        <f t="shared" si="2"/>
        <v>#N/A</v>
      </c>
    </row>
    <row r="144" ht="14.25" customHeight="1">
      <c r="A144" s="50"/>
      <c r="B144" s="55">
        <v>143.0</v>
      </c>
      <c r="C144" s="122">
        <f t="shared" si="1"/>
        <v>-486.8908015</v>
      </c>
      <c r="D144" s="57" t="str">
        <f>VLOOKUP(A144,'Classement Surp'!$B$2:$B$149,1,0)</f>
        <v>#N/A</v>
      </c>
      <c r="E144" s="58" t="str">
        <f t="shared" si="2"/>
        <v>#N/A</v>
      </c>
    </row>
    <row r="145" ht="14.25" customHeight="1">
      <c r="A145" s="50"/>
      <c r="B145" s="55">
        <v>144.0</v>
      </c>
      <c r="C145" s="122">
        <f t="shared" si="1"/>
        <v>-490.7621617</v>
      </c>
      <c r="D145" s="57" t="str">
        <f>VLOOKUP(A145,'Classement Surp'!$B$2:$B$149,1,0)</f>
        <v>#N/A</v>
      </c>
      <c r="E145" s="58" t="str">
        <f t="shared" si="2"/>
        <v>#N/A</v>
      </c>
    </row>
    <row r="146" ht="14.25" customHeight="1">
      <c r="A146" s="50"/>
      <c r="B146" s="55">
        <v>145.0</v>
      </c>
      <c r="C146" s="122">
        <f t="shared" si="1"/>
        <v>-494.6245327</v>
      </c>
      <c r="D146" s="57" t="str">
        <f>VLOOKUP(A146,'Classement Surp'!$B$2:$B$149,1,0)</f>
        <v>#N/A</v>
      </c>
      <c r="E146" s="58" t="str">
        <f t="shared" si="2"/>
        <v>#N/A</v>
      </c>
    </row>
    <row r="147" ht="14.25" customHeight="1">
      <c r="A147" s="50"/>
      <c r="B147" s="55">
        <v>146.0</v>
      </c>
      <c r="C147" s="122">
        <f t="shared" si="1"/>
        <v>-498.4780115</v>
      </c>
      <c r="D147" s="57" t="str">
        <f>VLOOKUP(A147,'Classement Surp'!$B$2:$B$149,1,0)</f>
        <v>#N/A</v>
      </c>
      <c r="E147" s="58" t="str">
        <f t="shared" si="2"/>
        <v>#N/A</v>
      </c>
    </row>
    <row r="148" ht="14.25" customHeight="1">
      <c r="A148" s="50"/>
      <c r="B148" s="55">
        <v>147.0</v>
      </c>
      <c r="C148" s="122">
        <f t="shared" si="1"/>
        <v>-502.3226931</v>
      </c>
      <c r="D148" s="57" t="str">
        <f>VLOOKUP(A148,'Classement Surp'!$B$2:$B$149,1,0)</f>
        <v>#N/A</v>
      </c>
      <c r="E148" s="58" t="str">
        <f t="shared" si="2"/>
        <v>#N/A</v>
      </c>
    </row>
    <row r="149" ht="14.25" customHeight="1">
      <c r="A149" s="50"/>
      <c r="B149" s="55">
        <v>148.0</v>
      </c>
      <c r="C149" s="122">
        <f t="shared" si="1"/>
        <v>-506.158671</v>
      </c>
      <c r="D149" s="57" t="str">
        <f>VLOOKUP(A149,'Classement Surp'!$B$2:$B$149,1,0)</f>
        <v>#N/A</v>
      </c>
      <c r="E149" s="58" t="str">
        <f t="shared" si="2"/>
        <v>#N/A</v>
      </c>
    </row>
    <row r="150" ht="14.25" customHeight="1">
      <c r="A150" s="50"/>
      <c r="B150" s="55">
        <v>149.0</v>
      </c>
      <c r="C150" s="122">
        <f t="shared" si="1"/>
        <v>-509.9860366</v>
      </c>
      <c r="D150" s="57" t="str">
        <f>VLOOKUP(A150,'Classement Surp'!$B$2:$B$149,1,0)</f>
        <v>#N/A</v>
      </c>
      <c r="E150" s="58" t="str">
        <f t="shared" si="2"/>
        <v>#N/A</v>
      </c>
    </row>
    <row r="151" ht="14.25" customHeight="1">
      <c r="A151" s="50"/>
      <c r="B151" s="55">
        <v>150.0</v>
      </c>
      <c r="C151" s="122">
        <f t="shared" si="1"/>
        <v>-513.8048801</v>
      </c>
      <c r="D151" s="57" t="str">
        <f>VLOOKUP(A151,'Classement Surp'!$B$2:$B$149,1,0)</f>
        <v>#N/A</v>
      </c>
      <c r="E151" s="58" t="str">
        <f t="shared" si="2"/>
        <v>#N/A</v>
      </c>
    </row>
    <row r="152" ht="14.25" customHeight="1">
      <c r="A152" s="50"/>
      <c r="B152" s="55">
        <v>151.0</v>
      </c>
      <c r="C152" s="122">
        <f t="shared" si="1"/>
        <v>-517.6152898</v>
      </c>
      <c r="D152" s="57" t="str">
        <f>VLOOKUP(A152,'Classement Surp'!$B$2:$B$149,1,0)</f>
        <v>#N/A</v>
      </c>
      <c r="E152" s="58" t="str">
        <f t="shared" si="2"/>
        <v>#N/A</v>
      </c>
    </row>
    <row r="153" ht="14.25" customHeight="1">
      <c r="A153" s="50"/>
      <c r="B153" s="55">
        <v>152.0</v>
      </c>
      <c r="C153" s="122">
        <f t="shared" si="1"/>
        <v>-521.4173525</v>
      </c>
      <c r="D153" s="57" t="str">
        <f>VLOOKUP(A153,'Classement Surp'!$B$2:$B$149,1,0)</f>
        <v>#N/A</v>
      </c>
      <c r="E153" s="58" t="str">
        <f t="shared" si="2"/>
        <v>#N/A</v>
      </c>
    </row>
    <row r="154" ht="14.25" customHeight="1">
      <c r="A154" s="50"/>
      <c r="B154" s="55">
        <v>153.0</v>
      </c>
      <c r="C154" s="122">
        <f t="shared" si="1"/>
        <v>-525.2111535</v>
      </c>
      <c r="D154" s="57" t="str">
        <f>VLOOKUP(A154,'Classement Surp'!$B$2:$B$149,1,0)</f>
        <v>#N/A</v>
      </c>
      <c r="E154" s="58" t="str">
        <f t="shared" si="2"/>
        <v>#N/A</v>
      </c>
    </row>
    <row r="155" ht="14.25" customHeight="1">
      <c r="A155" s="50"/>
      <c r="B155" s="55">
        <v>154.0</v>
      </c>
      <c r="C155" s="122">
        <f t="shared" si="1"/>
        <v>-528.9967765</v>
      </c>
      <c r="D155" s="57" t="str">
        <f>VLOOKUP(A155,'Classement Surp'!$B$2:$B$149,1,0)</f>
        <v>#N/A</v>
      </c>
      <c r="E155" s="58" t="str">
        <f t="shared" si="2"/>
        <v>#N/A</v>
      </c>
    </row>
    <row r="156" ht="14.25" customHeight="1">
      <c r="A156" s="50"/>
      <c r="B156" s="55">
        <v>155.0</v>
      </c>
      <c r="C156" s="122">
        <f t="shared" si="1"/>
        <v>-532.7743039</v>
      </c>
      <c r="D156" s="57" t="str">
        <f>VLOOKUP(A156,'Classement Surp'!$B$2:$B$149,1,0)</f>
        <v>#N/A</v>
      </c>
      <c r="E156" s="58" t="str">
        <f t="shared" si="2"/>
        <v>#N/A</v>
      </c>
    </row>
    <row r="157" ht="14.25" customHeight="1">
      <c r="A157" s="50"/>
      <c r="B157" s="55">
        <v>156.0</v>
      </c>
      <c r="C157" s="122">
        <f t="shared" si="1"/>
        <v>-536.5438165</v>
      </c>
      <c r="D157" s="57" t="str">
        <f>VLOOKUP(A157,'Classement Surp'!$B$2:$B$149,1,0)</f>
        <v>#N/A</v>
      </c>
      <c r="E157" s="58" t="str">
        <f t="shared" si="2"/>
        <v>#N/A</v>
      </c>
    </row>
    <row r="158" ht="14.25" customHeight="1">
      <c r="A158" s="50"/>
      <c r="B158" s="55">
        <v>157.0</v>
      </c>
      <c r="C158" s="122">
        <f t="shared" si="1"/>
        <v>-540.3053939</v>
      </c>
      <c r="D158" s="57" t="str">
        <f>VLOOKUP(A158,'Classement Surp'!$B$2:$B$149,1,0)</f>
        <v>#N/A</v>
      </c>
      <c r="E158" s="58" t="str">
        <f t="shared" si="2"/>
        <v>#N/A</v>
      </c>
    </row>
    <row r="159" ht="14.25" customHeight="1">
      <c r="A159" s="50"/>
      <c r="B159" s="55">
        <v>158.0</v>
      </c>
      <c r="C159" s="122">
        <f t="shared" si="1"/>
        <v>-544.0591141</v>
      </c>
      <c r="D159" s="57" t="str">
        <f>VLOOKUP(A159,'Classement Surp'!$B$2:$B$149,1,0)</f>
        <v>#N/A</v>
      </c>
      <c r="E159" s="58" t="str">
        <f t="shared" si="2"/>
        <v>#N/A</v>
      </c>
    </row>
    <row r="160" ht="14.25" customHeight="1">
      <c r="A160" s="50"/>
      <c r="B160" s="55">
        <v>159.0</v>
      </c>
      <c r="C160" s="122">
        <f t="shared" si="1"/>
        <v>-547.8050541</v>
      </c>
      <c r="D160" s="57" t="str">
        <f>VLOOKUP(A160,'Classement Surp'!$B$2:$B$149,1,0)</f>
        <v>#N/A</v>
      </c>
      <c r="E160" s="58" t="str">
        <f t="shared" si="2"/>
        <v>#N/A</v>
      </c>
    </row>
    <row r="161" ht="14.25" customHeight="1">
      <c r="A161" s="123"/>
      <c r="B161" s="66">
        <v>160.0</v>
      </c>
      <c r="C161" s="124">
        <f t="shared" si="1"/>
        <v>-551.5432893</v>
      </c>
      <c r="D161" s="57" t="str">
        <f>VLOOKUP(A161,'Classement Surp'!$B$2:$B$149,1,0)</f>
        <v>#N/A</v>
      </c>
      <c r="E161" s="58" t="str">
        <f t="shared" si="2"/>
        <v>#N/A</v>
      </c>
    </row>
    <row r="162" ht="14.25" customHeight="1">
      <c r="A162" s="125"/>
      <c r="B162" s="61"/>
    </row>
    <row r="163" ht="14.25" customHeight="1">
      <c r="A163" s="125"/>
      <c r="B163" s="61"/>
    </row>
    <row r="164" ht="14.25" customHeight="1">
      <c r="A164" s="125"/>
      <c r="B164" s="61"/>
    </row>
    <row r="165" ht="14.25" customHeight="1">
      <c r="A165" s="125"/>
      <c r="B165" s="61"/>
    </row>
    <row r="166" ht="14.25" customHeight="1">
      <c r="A166" s="125"/>
      <c r="B166" s="61"/>
    </row>
    <row r="167" ht="14.25" customHeight="1">
      <c r="A167" s="125"/>
      <c r="B167" s="61"/>
    </row>
    <row r="168" ht="14.25" customHeight="1">
      <c r="A168" s="125"/>
      <c r="B168" s="61"/>
    </row>
    <row r="169" ht="14.25" customHeight="1">
      <c r="A169" s="125"/>
      <c r="B169" s="61"/>
    </row>
    <row r="170" ht="14.25" customHeight="1">
      <c r="A170" s="125"/>
      <c r="B170" s="61"/>
    </row>
    <row r="171" ht="14.25" customHeight="1">
      <c r="A171" s="125"/>
      <c r="B171" s="61"/>
    </row>
    <row r="172" ht="14.25" customHeight="1">
      <c r="A172" s="125"/>
      <c r="B172" s="61"/>
    </row>
    <row r="173" ht="14.25" customHeight="1">
      <c r="A173" s="125"/>
      <c r="B173" s="61"/>
    </row>
    <row r="174" ht="14.25" customHeight="1">
      <c r="A174" s="125"/>
      <c r="B174" s="61"/>
    </row>
    <row r="175" ht="14.25" customHeight="1">
      <c r="A175" s="125"/>
      <c r="B175" s="61"/>
    </row>
    <row r="176" ht="14.25" customHeight="1">
      <c r="A176" s="125"/>
      <c r="B176" s="61"/>
    </row>
    <row r="177" ht="14.25" customHeight="1">
      <c r="A177" s="125"/>
      <c r="B177" s="61"/>
    </row>
    <row r="178" ht="14.25" customHeight="1">
      <c r="A178" s="125"/>
      <c r="B178" s="61"/>
    </row>
    <row r="179" ht="14.25" customHeight="1">
      <c r="A179" s="125"/>
      <c r="B179" s="61"/>
    </row>
    <row r="180" ht="14.25" customHeight="1">
      <c r="A180" s="125"/>
      <c r="B180" s="61"/>
    </row>
    <row r="181" ht="14.25" customHeight="1">
      <c r="A181" s="125"/>
      <c r="B181" s="61"/>
    </row>
    <row r="182" ht="14.25" customHeight="1">
      <c r="A182" s="125"/>
      <c r="B182" s="61"/>
    </row>
    <row r="183" ht="14.25" customHeight="1">
      <c r="A183" s="125"/>
      <c r="B183" s="61"/>
    </row>
    <row r="184" ht="14.25" customHeight="1">
      <c r="A184" s="125"/>
      <c r="B184" s="61"/>
    </row>
    <row r="185" ht="14.25" customHeight="1">
      <c r="A185" s="125"/>
      <c r="B185" s="61"/>
    </row>
    <row r="186" ht="14.25" customHeight="1">
      <c r="A186" s="125"/>
      <c r="B186" s="61"/>
    </row>
    <row r="187" ht="14.25" customHeight="1">
      <c r="A187" s="125"/>
      <c r="B187" s="61"/>
    </row>
    <row r="188" ht="14.25" customHeight="1">
      <c r="A188" s="125"/>
      <c r="B188" s="61"/>
    </row>
    <row r="189" ht="14.25" customHeight="1">
      <c r="A189" s="125"/>
      <c r="B189" s="61"/>
    </row>
    <row r="190" ht="14.25" customHeight="1">
      <c r="A190" s="125"/>
      <c r="B190" s="61"/>
    </row>
    <row r="191" ht="14.25" customHeight="1">
      <c r="A191" s="125"/>
      <c r="B191" s="61"/>
    </row>
    <row r="192" ht="14.25" customHeight="1">
      <c r="A192" s="125"/>
      <c r="B192" s="61"/>
    </row>
    <row r="193" ht="14.25" customHeight="1">
      <c r="A193" s="125"/>
      <c r="B193" s="61"/>
    </row>
    <row r="194" ht="14.25" customHeight="1">
      <c r="A194" s="125"/>
      <c r="B194" s="61"/>
    </row>
    <row r="195" ht="14.25" customHeight="1">
      <c r="A195" s="125"/>
      <c r="B195" s="61"/>
    </row>
    <row r="196" ht="14.25" customHeight="1">
      <c r="A196" s="125"/>
      <c r="B196" s="61"/>
    </row>
    <row r="197" ht="14.25" customHeight="1">
      <c r="A197" s="125"/>
      <c r="B197" s="61"/>
    </row>
    <row r="198" ht="14.25" customHeight="1">
      <c r="A198" s="125"/>
      <c r="B198" s="61"/>
    </row>
    <row r="199" ht="14.25" customHeight="1">
      <c r="A199" s="125"/>
      <c r="B199" s="61"/>
    </row>
    <row r="200" ht="14.25" customHeight="1">
      <c r="A200" s="125"/>
      <c r="B200" s="61"/>
    </row>
    <row r="201" ht="14.25" customHeight="1">
      <c r="A201" s="125"/>
      <c r="B201" s="61"/>
    </row>
    <row r="202" ht="14.25" customHeight="1">
      <c r="A202" s="125"/>
      <c r="B202" s="61"/>
    </row>
    <row r="203" ht="14.25" customHeight="1">
      <c r="A203" s="125"/>
      <c r="B203" s="61"/>
    </row>
    <row r="204" ht="14.25" customHeight="1">
      <c r="A204" s="125"/>
      <c r="B204" s="61"/>
    </row>
    <row r="205" ht="14.25" customHeight="1">
      <c r="A205" s="125"/>
      <c r="B205" s="61"/>
    </row>
    <row r="206" ht="14.25" customHeight="1">
      <c r="A206" s="125"/>
      <c r="B206" s="61"/>
    </row>
    <row r="207" ht="14.25" customHeight="1">
      <c r="A207" s="125"/>
      <c r="B207" s="61"/>
    </row>
    <row r="208" ht="14.25" customHeight="1">
      <c r="A208" s="125"/>
      <c r="B208" s="61"/>
    </row>
    <row r="209" ht="14.25" customHeight="1">
      <c r="A209" s="125"/>
      <c r="B209" s="61"/>
    </row>
    <row r="210" ht="14.25" customHeight="1">
      <c r="A210" s="125"/>
      <c r="B210" s="61"/>
    </row>
    <row r="211" ht="14.25" customHeight="1">
      <c r="A211" s="125"/>
      <c r="B211" s="61"/>
    </row>
    <row r="212" ht="14.25" customHeight="1">
      <c r="A212" s="125"/>
      <c r="B212" s="61"/>
    </row>
    <row r="213" ht="14.25" customHeight="1">
      <c r="A213" s="125"/>
      <c r="B213" s="61"/>
    </row>
    <row r="214" ht="14.25" customHeight="1">
      <c r="A214" s="125"/>
      <c r="B214" s="61"/>
    </row>
    <row r="215" ht="14.25" customHeight="1">
      <c r="A215" s="125"/>
      <c r="B215" s="61"/>
    </row>
    <row r="216" ht="14.25" customHeight="1">
      <c r="A216" s="125"/>
      <c r="B216" s="61"/>
    </row>
    <row r="217" ht="14.25" customHeight="1">
      <c r="A217" s="125"/>
      <c r="B217" s="61"/>
    </row>
    <row r="218" ht="14.25" customHeight="1">
      <c r="A218" s="125"/>
      <c r="B218" s="61"/>
    </row>
    <row r="219" ht="14.25" customHeight="1">
      <c r="A219" s="125"/>
      <c r="B219" s="61"/>
    </row>
    <row r="220" ht="14.25" customHeight="1">
      <c r="A220" s="125"/>
      <c r="B220" s="61"/>
    </row>
    <row r="221" ht="14.25" customHeight="1">
      <c r="A221" s="125"/>
      <c r="B221" s="61"/>
    </row>
    <row r="222" ht="14.25" customHeight="1">
      <c r="A222" s="125"/>
      <c r="B222" s="61"/>
    </row>
    <row r="223" ht="14.25" customHeight="1">
      <c r="A223" s="125"/>
      <c r="B223" s="61"/>
    </row>
    <row r="224" ht="14.25" customHeight="1">
      <c r="A224" s="125"/>
      <c r="B224" s="61"/>
    </row>
    <row r="225" ht="14.25" customHeight="1">
      <c r="A225" s="125"/>
      <c r="B225" s="61"/>
    </row>
    <row r="226" ht="14.25" customHeight="1">
      <c r="A226" s="125"/>
      <c r="B226" s="61"/>
    </row>
    <row r="227" ht="14.25" customHeight="1">
      <c r="A227" s="125"/>
      <c r="B227" s="61"/>
    </row>
    <row r="228" ht="14.25" customHeight="1">
      <c r="A228" s="125"/>
      <c r="B228" s="61"/>
    </row>
    <row r="229" ht="14.25" customHeight="1">
      <c r="A229" s="125"/>
      <c r="B229" s="61"/>
    </row>
    <row r="230" ht="14.25" customHeight="1">
      <c r="A230" s="125"/>
      <c r="B230" s="61"/>
    </row>
    <row r="231" ht="14.25" customHeight="1">
      <c r="A231" s="125"/>
      <c r="B231" s="61"/>
    </row>
    <row r="232" ht="14.25" customHeight="1">
      <c r="A232" s="125"/>
      <c r="B232" s="61"/>
    </row>
    <row r="233" ht="14.25" customHeight="1">
      <c r="A233" s="125"/>
      <c r="B233" s="61"/>
    </row>
    <row r="234" ht="14.25" customHeight="1">
      <c r="A234" s="125"/>
      <c r="B234" s="61"/>
    </row>
    <row r="235" ht="14.25" customHeight="1">
      <c r="A235" s="125"/>
      <c r="B235" s="61"/>
    </row>
    <row r="236" ht="14.25" customHeight="1">
      <c r="A236" s="125"/>
      <c r="B236" s="61"/>
    </row>
    <row r="237" ht="14.25" customHeight="1">
      <c r="A237" s="125"/>
      <c r="B237" s="61"/>
    </row>
    <row r="238" ht="14.25" customHeight="1">
      <c r="A238" s="125"/>
      <c r="B238" s="61"/>
    </row>
    <row r="239" ht="14.25" customHeight="1">
      <c r="A239" s="125"/>
      <c r="B239" s="61"/>
    </row>
    <row r="240" ht="14.25" customHeight="1">
      <c r="A240" s="125"/>
      <c r="B240" s="61"/>
    </row>
    <row r="241" ht="14.25" customHeight="1">
      <c r="A241" s="125"/>
      <c r="B241" s="61"/>
    </row>
    <row r="242" ht="14.25" customHeight="1">
      <c r="A242" s="125"/>
      <c r="B242" s="61"/>
    </row>
    <row r="243" ht="14.25" customHeight="1">
      <c r="A243" s="125"/>
      <c r="B243" s="61"/>
    </row>
    <row r="244" ht="14.25" customHeight="1">
      <c r="A244" s="125"/>
      <c r="B244" s="61"/>
    </row>
    <row r="245" ht="14.25" customHeight="1">
      <c r="A245" s="125"/>
      <c r="B245" s="61"/>
    </row>
    <row r="246" ht="14.25" customHeight="1">
      <c r="A246" s="125"/>
      <c r="B246" s="61"/>
    </row>
    <row r="247" ht="14.25" customHeight="1">
      <c r="A247" s="125"/>
      <c r="B247" s="61"/>
    </row>
    <row r="248" ht="14.25" customHeight="1">
      <c r="A248" s="125"/>
      <c r="B248" s="61"/>
    </row>
    <row r="249" ht="14.25" customHeight="1">
      <c r="A249" s="125"/>
      <c r="B249" s="61"/>
    </row>
    <row r="250" ht="14.25" customHeight="1">
      <c r="A250" s="125"/>
      <c r="B250" s="61"/>
    </row>
    <row r="251" ht="14.25" customHeight="1">
      <c r="A251" s="125"/>
      <c r="B251" s="61"/>
    </row>
    <row r="252" ht="14.25" customHeight="1">
      <c r="A252" s="125"/>
      <c r="B252" s="61"/>
    </row>
    <row r="253" ht="14.25" customHeight="1">
      <c r="A253" s="125"/>
      <c r="B253" s="61"/>
    </row>
    <row r="254" ht="14.25" customHeight="1">
      <c r="A254" s="125"/>
      <c r="B254" s="61"/>
    </row>
    <row r="255" ht="14.25" customHeight="1">
      <c r="A255" s="125"/>
      <c r="B255" s="61"/>
    </row>
    <row r="256" ht="14.25" customHeight="1">
      <c r="A256" s="125"/>
      <c r="B256" s="61"/>
    </row>
    <row r="257" ht="14.25" customHeight="1">
      <c r="A257" s="125"/>
      <c r="B257" s="61"/>
    </row>
    <row r="258" ht="14.25" customHeight="1">
      <c r="A258" s="125"/>
      <c r="B258" s="61"/>
    </row>
    <row r="259" ht="14.25" customHeight="1">
      <c r="A259" s="125"/>
      <c r="B259" s="61"/>
    </row>
    <row r="260" ht="14.25" customHeight="1">
      <c r="A260" s="125"/>
      <c r="B260" s="61"/>
    </row>
    <row r="261" ht="14.25" customHeight="1">
      <c r="A261" s="125"/>
      <c r="B261" s="61"/>
    </row>
    <row r="262" ht="14.25" customHeight="1">
      <c r="A262" s="125"/>
      <c r="B262" s="61"/>
    </row>
    <row r="263" ht="14.25" customHeight="1">
      <c r="A263" s="125"/>
      <c r="B263" s="61"/>
    </row>
    <row r="264" ht="14.25" customHeight="1">
      <c r="A264" s="125"/>
      <c r="B264" s="61"/>
    </row>
    <row r="265" ht="14.25" customHeight="1">
      <c r="A265" s="125"/>
      <c r="B265" s="61"/>
    </row>
    <row r="266" ht="14.25" customHeight="1">
      <c r="A266" s="125"/>
      <c r="B266" s="61"/>
    </row>
    <row r="267" ht="14.25" customHeight="1">
      <c r="A267" s="125"/>
      <c r="B267" s="61"/>
    </row>
    <row r="268" ht="14.25" customHeight="1">
      <c r="A268" s="125"/>
      <c r="B268" s="61"/>
    </row>
    <row r="269" ht="14.25" customHeight="1">
      <c r="A269" s="125"/>
      <c r="B269" s="61"/>
    </row>
    <row r="270" ht="14.25" customHeight="1">
      <c r="A270" s="125"/>
      <c r="B270" s="61"/>
    </row>
    <row r="271" ht="14.25" customHeight="1">
      <c r="A271" s="125"/>
      <c r="B271" s="61"/>
    </row>
    <row r="272" ht="14.25" customHeight="1">
      <c r="A272" s="125"/>
      <c r="B272" s="61"/>
    </row>
    <row r="273" ht="14.25" customHeight="1">
      <c r="A273" s="125"/>
      <c r="B273" s="61"/>
    </row>
    <row r="274" ht="14.25" customHeight="1">
      <c r="A274" s="125"/>
      <c r="B274" s="61"/>
    </row>
    <row r="275" ht="14.25" customHeight="1">
      <c r="A275" s="125"/>
      <c r="B275" s="61"/>
    </row>
    <row r="276" ht="14.25" customHeight="1">
      <c r="A276" s="125"/>
      <c r="B276" s="61"/>
    </row>
    <row r="277" ht="14.25" customHeight="1">
      <c r="A277" s="125"/>
      <c r="B277" s="61"/>
    </row>
    <row r="278" ht="14.25" customHeight="1">
      <c r="A278" s="125"/>
      <c r="B278" s="61"/>
    </row>
    <row r="279" ht="14.25" customHeight="1">
      <c r="A279" s="125"/>
      <c r="B279" s="61"/>
    </row>
    <row r="280" ht="14.25" customHeight="1">
      <c r="A280" s="125"/>
      <c r="B280" s="61"/>
    </row>
    <row r="281" ht="14.25" customHeight="1">
      <c r="A281" s="125"/>
      <c r="B281" s="61"/>
    </row>
    <row r="282" ht="14.25" customHeight="1">
      <c r="A282" s="125"/>
      <c r="B282" s="61"/>
    </row>
    <row r="283" ht="14.25" customHeight="1">
      <c r="A283" s="125"/>
      <c r="B283" s="61"/>
    </row>
    <row r="284" ht="14.25" customHeight="1">
      <c r="A284" s="125"/>
      <c r="B284" s="61"/>
    </row>
    <row r="285" ht="14.25" customHeight="1">
      <c r="A285" s="125"/>
      <c r="B285" s="61"/>
    </row>
    <row r="286" ht="14.25" customHeight="1">
      <c r="A286" s="125"/>
      <c r="B286" s="61"/>
    </row>
    <row r="287" ht="14.25" customHeight="1">
      <c r="A287" s="125"/>
      <c r="B287" s="61"/>
    </row>
    <row r="288" ht="14.25" customHeight="1">
      <c r="A288" s="125"/>
      <c r="B288" s="61"/>
    </row>
    <row r="289" ht="14.25" customHeight="1">
      <c r="A289" s="125"/>
      <c r="B289" s="61"/>
    </row>
    <row r="290" ht="14.25" customHeight="1">
      <c r="A290" s="125"/>
      <c r="B290" s="61"/>
    </row>
    <row r="291" ht="14.25" customHeight="1">
      <c r="A291" s="125"/>
      <c r="B291" s="61"/>
    </row>
    <row r="292" ht="14.25" customHeight="1">
      <c r="A292" s="125"/>
      <c r="B292" s="61"/>
    </row>
    <row r="293" ht="14.25" customHeight="1">
      <c r="A293" s="125"/>
      <c r="B293" s="61"/>
    </row>
    <row r="294" ht="14.25" customHeight="1">
      <c r="A294" s="125"/>
      <c r="B294" s="61"/>
    </row>
    <row r="295" ht="14.25" customHeight="1">
      <c r="A295" s="125"/>
      <c r="B295" s="61"/>
    </row>
    <row r="296" ht="14.25" customHeight="1">
      <c r="A296" s="125"/>
      <c r="B296" s="61"/>
    </row>
    <row r="297" ht="14.25" customHeight="1">
      <c r="A297" s="125"/>
      <c r="B297" s="61"/>
    </row>
    <row r="298" ht="14.25" customHeight="1">
      <c r="A298" s="125"/>
      <c r="B298" s="61"/>
    </row>
    <row r="299" ht="14.25" customHeight="1">
      <c r="A299" s="125"/>
      <c r="B299" s="61"/>
    </row>
    <row r="300" ht="14.25" customHeight="1">
      <c r="A300" s="125"/>
      <c r="B300" s="61"/>
    </row>
    <row r="301" ht="14.25" customHeight="1">
      <c r="A301" s="125"/>
      <c r="B301" s="61"/>
    </row>
    <row r="302" ht="14.25" customHeight="1">
      <c r="A302" s="125"/>
      <c r="B302" s="61"/>
    </row>
    <row r="303" ht="14.25" customHeight="1">
      <c r="A303" s="125"/>
      <c r="B303" s="61"/>
    </row>
    <row r="304" ht="14.25" customHeight="1">
      <c r="A304" s="125"/>
      <c r="B304" s="61"/>
    </row>
    <row r="305" ht="14.25" customHeight="1">
      <c r="A305" s="125"/>
      <c r="B305" s="61"/>
    </row>
    <row r="306" ht="14.25" customHeight="1">
      <c r="A306" s="125"/>
      <c r="B306" s="61"/>
    </row>
    <row r="307" ht="14.25" customHeight="1">
      <c r="A307" s="125"/>
      <c r="B307" s="61"/>
    </row>
    <row r="308" ht="14.25" customHeight="1">
      <c r="A308" s="125"/>
      <c r="B308" s="61"/>
    </row>
    <row r="309" ht="14.25" customHeight="1">
      <c r="A309" s="125"/>
      <c r="B309" s="61"/>
    </row>
    <row r="310" ht="14.25" customHeight="1">
      <c r="A310" s="125"/>
      <c r="B310" s="61"/>
    </row>
    <row r="311" ht="14.25" customHeight="1">
      <c r="A311" s="125"/>
      <c r="B311" s="61"/>
    </row>
    <row r="312" ht="14.25" customHeight="1">
      <c r="A312" s="125"/>
      <c r="B312" s="61"/>
    </row>
    <row r="313" ht="14.25" customHeight="1">
      <c r="A313" s="125"/>
      <c r="B313" s="61"/>
    </row>
    <row r="314" ht="14.25" customHeight="1">
      <c r="A314" s="125"/>
      <c r="B314" s="61"/>
    </row>
    <row r="315" ht="14.25" customHeight="1">
      <c r="A315" s="125"/>
      <c r="B315" s="61"/>
    </row>
    <row r="316" ht="14.25" customHeight="1">
      <c r="A316" s="125"/>
      <c r="B316" s="61"/>
    </row>
    <row r="317" ht="14.25" customHeight="1">
      <c r="A317" s="125"/>
      <c r="B317" s="61"/>
    </row>
    <row r="318" ht="14.25" customHeight="1">
      <c r="A318" s="125"/>
      <c r="B318" s="61"/>
    </row>
    <row r="319" ht="14.25" customHeight="1">
      <c r="A319" s="125"/>
      <c r="B319" s="61"/>
    </row>
    <row r="320" ht="14.25" customHeight="1">
      <c r="A320" s="125"/>
      <c r="B320" s="61"/>
    </row>
    <row r="321" ht="14.25" customHeight="1">
      <c r="A321" s="125"/>
      <c r="B321" s="61"/>
    </row>
    <row r="322" ht="14.25" customHeight="1">
      <c r="A322" s="125"/>
      <c r="B322" s="61"/>
    </row>
    <row r="323" ht="14.25" customHeight="1">
      <c r="A323" s="125"/>
      <c r="B323" s="61"/>
    </row>
    <row r="324" ht="14.25" customHeight="1">
      <c r="A324" s="125"/>
      <c r="B324" s="61"/>
    </row>
    <row r="325" ht="14.25" customHeight="1">
      <c r="A325" s="125"/>
      <c r="B325" s="61"/>
    </row>
    <row r="326" ht="14.25" customHeight="1">
      <c r="A326" s="125"/>
      <c r="B326" s="61"/>
    </row>
    <row r="327" ht="14.25" customHeight="1">
      <c r="A327" s="125"/>
      <c r="B327" s="61"/>
    </row>
    <row r="328" ht="14.25" customHeight="1">
      <c r="A328" s="125"/>
      <c r="B328" s="61"/>
    </row>
    <row r="329" ht="14.25" customHeight="1">
      <c r="A329" s="125"/>
      <c r="B329" s="61"/>
    </row>
    <row r="330" ht="14.25" customHeight="1">
      <c r="A330" s="125"/>
      <c r="B330" s="61"/>
    </row>
    <row r="331" ht="14.25" customHeight="1">
      <c r="A331" s="125"/>
      <c r="B331" s="61"/>
    </row>
    <row r="332" ht="14.25" customHeight="1">
      <c r="A332" s="125"/>
      <c r="B332" s="61"/>
    </row>
    <row r="333" ht="14.25" customHeight="1">
      <c r="A333" s="125"/>
      <c r="B333" s="61"/>
    </row>
    <row r="334" ht="14.25" customHeight="1">
      <c r="A334" s="125"/>
      <c r="B334" s="61"/>
    </row>
    <row r="335" ht="14.25" customHeight="1">
      <c r="A335" s="125"/>
      <c r="B335" s="61"/>
    </row>
    <row r="336" ht="14.25" customHeight="1">
      <c r="A336" s="125"/>
      <c r="B336" s="61"/>
    </row>
    <row r="337" ht="14.25" customHeight="1">
      <c r="A337" s="125"/>
      <c r="B337" s="61"/>
    </row>
    <row r="338" ht="14.25" customHeight="1">
      <c r="A338" s="125"/>
      <c r="B338" s="61"/>
    </row>
    <row r="339" ht="14.25" customHeight="1">
      <c r="A339" s="125"/>
      <c r="B339" s="61"/>
    </row>
    <row r="340" ht="14.25" customHeight="1">
      <c r="A340" s="125"/>
      <c r="B340" s="61"/>
    </row>
    <row r="341" ht="14.25" customHeight="1">
      <c r="A341" s="125"/>
      <c r="B341" s="61"/>
    </row>
    <row r="342" ht="14.25" customHeight="1">
      <c r="A342" s="125"/>
      <c r="B342" s="61"/>
    </row>
    <row r="343" ht="14.25" customHeight="1">
      <c r="A343" s="125"/>
      <c r="B343" s="61"/>
    </row>
    <row r="344" ht="14.25" customHeight="1">
      <c r="A344" s="125"/>
      <c r="B344" s="61"/>
    </row>
    <row r="345" ht="14.25" customHeight="1">
      <c r="A345" s="125"/>
      <c r="B345" s="61"/>
    </row>
    <row r="346" ht="14.25" customHeight="1">
      <c r="A346" s="125"/>
      <c r="B346" s="61"/>
    </row>
    <row r="347" ht="14.25" customHeight="1">
      <c r="A347" s="125"/>
      <c r="B347" s="61"/>
    </row>
    <row r="348" ht="14.25" customHeight="1">
      <c r="A348" s="125"/>
      <c r="B348" s="61"/>
    </row>
    <row r="349" ht="14.25" customHeight="1">
      <c r="A349" s="125"/>
      <c r="B349" s="61"/>
    </row>
    <row r="350" ht="14.25" customHeight="1">
      <c r="A350" s="125"/>
      <c r="B350" s="61"/>
    </row>
    <row r="351" ht="14.25" customHeight="1">
      <c r="A351" s="125"/>
      <c r="B351" s="61"/>
    </row>
    <row r="352" ht="14.25" customHeight="1">
      <c r="A352" s="125"/>
      <c r="B352" s="61"/>
    </row>
    <row r="353" ht="14.25" customHeight="1">
      <c r="A353" s="125"/>
      <c r="B353" s="61"/>
    </row>
    <row r="354" ht="14.25" customHeight="1">
      <c r="A354" s="125"/>
      <c r="B354" s="61"/>
    </row>
    <row r="355" ht="14.25" customHeight="1">
      <c r="A355" s="125"/>
      <c r="B355" s="61"/>
    </row>
    <row r="356" ht="14.25" customHeight="1">
      <c r="A356" s="125"/>
      <c r="B356" s="61"/>
    </row>
    <row r="357" ht="14.25" customHeight="1">
      <c r="A357" s="125"/>
      <c r="B357" s="61"/>
    </row>
    <row r="358" ht="14.25" customHeight="1">
      <c r="A358" s="125"/>
      <c r="B358" s="61"/>
    </row>
    <row r="359" ht="14.25" customHeight="1">
      <c r="A359" s="125"/>
      <c r="B359" s="61"/>
    </row>
    <row r="360" ht="14.25" customHeight="1">
      <c r="A360" s="125"/>
      <c r="B360" s="61"/>
    </row>
    <row r="361" ht="14.25" customHeight="1">
      <c r="A361" s="125"/>
      <c r="B361" s="61"/>
    </row>
    <row r="362" ht="14.25" customHeight="1">
      <c r="A362" s="125"/>
      <c r="B362" s="61"/>
    </row>
    <row r="363" ht="14.25" customHeight="1">
      <c r="A363" s="125"/>
      <c r="B363" s="61"/>
    </row>
    <row r="364" ht="14.25" customHeight="1">
      <c r="A364" s="125"/>
      <c r="B364" s="61"/>
    </row>
    <row r="365" ht="14.25" customHeight="1">
      <c r="A365" s="125"/>
      <c r="B365" s="61"/>
    </row>
    <row r="366" ht="14.25" customHeight="1">
      <c r="A366" s="125"/>
      <c r="B366" s="61"/>
    </row>
    <row r="367" ht="14.25" customHeight="1">
      <c r="A367" s="125"/>
      <c r="B367" s="61"/>
    </row>
    <row r="368" ht="14.25" customHeight="1">
      <c r="A368" s="125"/>
      <c r="B368" s="61"/>
    </row>
    <row r="369" ht="14.25" customHeight="1">
      <c r="A369" s="125"/>
      <c r="B369" s="61"/>
    </row>
    <row r="370" ht="14.25" customHeight="1">
      <c r="A370" s="125"/>
      <c r="B370" s="61"/>
    </row>
    <row r="371" ht="14.25" customHeight="1">
      <c r="A371" s="125"/>
      <c r="B371" s="61"/>
    </row>
    <row r="372" ht="14.25" customHeight="1">
      <c r="A372" s="125"/>
      <c r="B372" s="61"/>
    </row>
    <row r="373" ht="14.25" customHeight="1">
      <c r="A373" s="125"/>
      <c r="B373" s="61"/>
    </row>
    <row r="374" ht="14.25" customHeight="1">
      <c r="A374" s="125"/>
      <c r="B374" s="61"/>
    </row>
    <row r="375" ht="14.25" customHeight="1">
      <c r="A375" s="125"/>
      <c r="B375" s="61"/>
    </row>
    <row r="376" ht="14.25" customHeight="1">
      <c r="A376" s="125"/>
      <c r="B376" s="61"/>
    </row>
    <row r="377" ht="14.25" customHeight="1">
      <c r="A377" s="125"/>
      <c r="B377" s="61"/>
    </row>
    <row r="378" ht="14.25" customHeight="1">
      <c r="A378" s="125"/>
      <c r="B378" s="61"/>
    </row>
    <row r="379" ht="14.25" customHeight="1">
      <c r="A379" s="125"/>
      <c r="B379" s="61"/>
    </row>
    <row r="380" ht="14.25" customHeight="1">
      <c r="A380" s="125"/>
      <c r="B380" s="61"/>
    </row>
    <row r="381" ht="14.25" customHeight="1">
      <c r="A381" s="125"/>
      <c r="B381" s="61"/>
    </row>
    <row r="382" ht="14.25" customHeight="1">
      <c r="A382" s="125"/>
      <c r="B382" s="61"/>
    </row>
    <row r="383" ht="14.25" customHeight="1">
      <c r="A383" s="125"/>
      <c r="B383" s="61"/>
    </row>
    <row r="384" ht="14.25" customHeight="1">
      <c r="A384" s="125"/>
      <c r="B384" s="61"/>
    </row>
    <row r="385" ht="14.25" customHeight="1">
      <c r="A385" s="125"/>
      <c r="B385" s="61"/>
    </row>
    <row r="386" ht="14.25" customHeight="1">
      <c r="A386" s="125"/>
      <c r="B386" s="61"/>
    </row>
    <row r="387" ht="14.25" customHeight="1">
      <c r="A387" s="125"/>
      <c r="B387" s="61"/>
    </row>
    <row r="388" ht="14.25" customHeight="1">
      <c r="A388" s="125"/>
      <c r="B388" s="61"/>
    </row>
    <row r="389" ht="14.25" customHeight="1">
      <c r="A389" s="125"/>
      <c r="B389" s="61"/>
    </row>
    <row r="390" ht="14.25" customHeight="1">
      <c r="A390" s="125"/>
      <c r="B390" s="61"/>
    </row>
    <row r="391" ht="14.25" customHeight="1">
      <c r="A391" s="125"/>
      <c r="B391" s="61"/>
    </row>
    <row r="392" ht="14.25" customHeight="1">
      <c r="A392" s="125"/>
      <c r="B392" s="61"/>
    </row>
    <row r="393" ht="14.25" customHeight="1">
      <c r="A393" s="125"/>
      <c r="B393" s="61"/>
    </row>
    <row r="394" ht="14.25" customHeight="1">
      <c r="A394" s="125"/>
      <c r="B394" s="61"/>
    </row>
    <row r="395" ht="14.25" customHeight="1">
      <c r="A395" s="125"/>
      <c r="B395" s="61"/>
    </row>
    <row r="396" ht="14.25" customHeight="1">
      <c r="A396" s="125"/>
      <c r="B396" s="61"/>
    </row>
    <row r="397" ht="14.25" customHeight="1">
      <c r="A397" s="125"/>
      <c r="B397" s="61"/>
    </row>
    <row r="398" ht="14.25" customHeight="1">
      <c r="A398" s="125"/>
      <c r="B398" s="61"/>
    </row>
    <row r="399" ht="14.25" customHeight="1">
      <c r="A399" s="125"/>
      <c r="B399" s="61"/>
    </row>
    <row r="400" ht="14.25" customHeight="1">
      <c r="A400" s="125"/>
      <c r="B400" s="61"/>
    </row>
    <row r="401" ht="14.25" customHeight="1">
      <c r="A401" s="125"/>
      <c r="B401" s="61"/>
    </row>
    <row r="402" ht="14.25" customHeight="1">
      <c r="A402" s="125"/>
      <c r="B402" s="61"/>
    </row>
    <row r="403" ht="14.25" customHeight="1">
      <c r="A403" s="125"/>
      <c r="B403" s="61"/>
    </row>
    <row r="404" ht="14.25" customHeight="1">
      <c r="A404" s="125"/>
      <c r="B404" s="61"/>
    </row>
    <row r="405" ht="14.25" customHeight="1">
      <c r="A405" s="125"/>
      <c r="B405" s="61"/>
    </row>
    <row r="406" ht="14.25" customHeight="1">
      <c r="A406" s="125"/>
      <c r="B406" s="61"/>
    </row>
    <row r="407" ht="14.25" customHeight="1">
      <c r="A407" s="125"/>
      <c r="B407" s="61"/>
    </row>
    <row r="408" ht="14.25" customHeight="1">
      <c r="A408" s="125"/>
      <c r="B408" s="61"/>
    </row>
    <row r="409" ht="14.25" customHeight="1">
      <c r="A409" s="125"/>
      <c r="B409" s="61"/>
    </row>
    <row r="410" ht="14.25" customHeight="1">
      <c r="A410" s="125"/>
      <c r="B410" s="61"/>
    </row>
    <row r="411" ht="14.25" customHeight="1">
      <c r="A411" s="125"/>
      <c r="B411" s="61"/>
    </row>
    <row r="412" ht="14.25" customHeight="1">
      <c r="A412" s="125"/>
      <c r="B412" s="61"/>
    </row>
    <row r="413" ht="14.25" customHeight="1">
      <c r="A413" s="125"/>
      <c r="B413" s="61"/>
    </row>
    <row r="414" ht="14.25" customHeight="1">
      <c r="A414" s="125"/>
      <c r="B414" s="61"/>
    </row>
    <row r="415" ht="14.25" customHeight="1">
      <c r="A415" s="125"/>
      <c r="B415" s="61"/>
    </row>
    <row r="416" ht="14.25" customHeight="1">
      <c r="A416" s="125"/>
      <c r="B416" s="61"/>
    </row>
    <row r="417" ht="14.25" customHeight="1">
      <c r="A417" s="125"/>
      <c r="B417" s="61"/>
    </row>
    <row r="418" ht="14.25" customHeight="1">
      <c r="A418" s="125"/>
      <c r="B418" s="61"/>
    </row>
    <row r="419" ht="14.25" customHeight="1">
      <c r="A419" s="125"/>
      <c r="B419" s="61"/>
    </row>
    <row r="420" ht="14.25" customHeight="1">
      <c r="A420" s="125"/>
      <c r="B420" s="61"/>
    </row>
    <row r="421" ht="14.25" customHeight="1">
      <c r="A421" s="125"/>
      <c r="B421" s="61"/>
    </row>
    <row r="422" ht="14.25" customHeight="1">
      <c r="A422" s="125"/>
      <c r="B422" s="61"/>
    </row>
    <row r="423" ht="14.25" customHeight="1">
      <c r="A423" s="125"/>
      <c r="B423" s="61"/>
    </row>
    <row r="424" ht="14.25" customHeight="1">
      <c r="A424" s="125"/>
      <c r="B424" s="61"/>
    </row>
    <row r="425" ht="14.25" customHeight="1">
      <c r="A425" s="125"/>
      <c r="B425" s="61"/>
    </row>
    <row r="426" ht="14.25" customHeight="1">
      <c r="A426" s="125"/>
      <c r="B426" s="61"/>
    </row>
    <row r="427" ht="14.25" customHeight="1">
      <c r="A427" s="125"/>
      <c r="B427" s="61"/>
    </row>
    <row r="428" ht="14.25" customHeight="1">
      <c r="A428" s="125"/>
      <c r="B428" s="61"/>
    </row>
    <row r="429" ht="14.25" customHeight="1">
      <c r="A429" s="125"/>
      <c r="B429" s="61"/>
    </row>
    <row r="430" ht="14.25" customHeight="1">
      <c r="A430" s="125"/>
      <c r="B430" s="61"/>
    </row>
    <row r="431" ht="14.25" customHeight="1">
      <c r="A431" s="125"/>
      <c r="B431" s="61"/>
    </row>
    <row r="432" ht="14.25" customHeight="1">
      <c r="A432" s="125"/>
      <c r="B432" s="61"/>
    </row>
    <row r="433" ht="14.25" customHeight="1">
      <c r="A433" s="125"/>
      <c r="B433" s="61"/>
    </row>
    <row r="434" ht="14.25" customHeight="1">
      <c r="A434" s="125"/>
      <c r="B434" s="61"/>
    </row>
    <row r="435" ht="14.25" customHeight="1">
      <c r="A435" s="125"/>
      <c r="B435" s="61"/>
    </row>
    <row r="436" ht="14.25" customHeight="1">
      <c r="A436" s="125"/>
      <c r="B436" s="61"/>
    </row>
    <row r="437" ht="14.25" customHeight="1">
      <c r="A437" s="125"/>
      <c r="B437" s="61"/>
    </row>
    <row r="438" ht="14.25" customHeight="1">
      <c r="A438" s="125"/>
      <c r="B438" s="61"/>
    </row>
    <row r="439" ht="14.25" customHeight="1">
      <c r="A439" s="125"/>
      <c r="B439" s="61"/>
    </row>
    <row r="440" ht="14.25" customHeight="1">
      <c r="A440" s="125"/>
      <c r="B440" s="61"/>
    </row>
    <row r="441" ht="14.25" customHeight="1">
      <c r="A441" s="125"/>
      <c r="B441" s="61"/>
    </row>
    <row r="442" ht="14.25" customHeight="1">
      <c r="A442" s="125"/>
      <c r="B442" s="61"/>
    </row>
    <row r="443" ht="14.25" customHeight="1">
      <c r="A443" s="125"/>
      <c r="B443" s="61"/>
    </row>
    <row r="444" ht="14.25" customHeight="1">
      <c r="A444" s="125"/>
      <c r="B444" s="61"/>
    </row>
    <row r="445" ht="14.25" customHeight="1">
      <c r="A445" s="125"/>
      <c r="B445" s="61"/>
    </row>
    <row r="446" ht="14.25" customHeight="1">
      <c r="A446" s="125"/>
      <c r="B446" s="61"/>
    </row>
    <row r="447" ht="14.25" customHeight="1">
      <c r="A447" s="125"/>
      <c r="B447" s="61"/>
    </row>
    <row r="448" ht="14.25" customHeight="1">
      <c r="A448" s="125"/>
      <c r="B448" s="61"/>
    </row>
    <row r="449" ht="14.25" customHeight="1">
      <c r="A449" s="125"/>
      <c r="B449" s="61"/>
    </row>
    <row r="450" ht="14.25" customHeight="1">
      <c r="A450" s="125"/>
      <c r="B450" s="61"/>
    </row>
    <row r="451" ht="14.25" customHeight="1">
      <c r="A451" s="125"/>
      <c r="B451" s="61"/>
    </row>
    <row r="452" ht="14.25" customHeight="1">
      <c r="A452" s="125"/>
      <c r="B452" s="61"/>
    </row>
    <row r="453" ht="14.25" customHeight="1">
      <c r="A453" s="125"/>
      <c r="B453" s="61"/>
    </row>
    <row r="454" ht="14.25" customHeight="1">
      <c r="A454" s="125"/>
      <c r="B454" s="61"/>
    </row>
    <row r="455" ht="14.25" customHeight="1">
      <c r="A455" s="125"/>
      <c r="B455" s="61"/>
    </row>
    <row r="456" ht="14.25" customHeight="1">
      <c r="A456" s="125"/>
      <c r="B456" s="61"/>
    </row>
    <row r="457" ht="14.25" customHeight="1">
      <c r="A457" s="125"/>
      <c r="B457" s="61"/>
    </row>
    <row r="458" ht="14.25" customHeight="1">
      <c r="A458" s="125"/>
      <c r="B458" s="61"/>
    </row>
    <row r="459" ht="14.25" customHeight="1">
      <c r="A459" s="125"/>
      <c r="B459" s="61"/>
    </row>
    <row r="460" ht="14.25" customHeight="1">
      <c r="A460" s="125"/>
      <c r="B460" s="61"/>
    </row>
    <row r="461" ht="14.25" customHeight="1">
      <c r="A461" s="125"/>
      <c r="B461" s="61"/>
    </row>
    <row r="462" ht="14.25" customHeight="1">
      <c r="A462" s="125"/>
      <c r="B462" s="61"/>
    </row>
    <row r="463" ht="14.25" customHeight="1">
      <c r="A463" s="125"/>
      <c r="B463" s="61"/>
    </row>
    <row r="464" ht="14.25" customHeight="1">
      <c r="A464" s="125"/>
      <c r="B464" s="61"/>
    </row>
    <row r="465" ht="14.25" customHeight="1">
      <c r="A465" s="125"/>
      <c r="B465" s="61"/>
    </row>
    <row r="466" ht="14.25" customHeight="1">
      <c r="A466" s="125"/>
      <c r="B466" s="61"/>
    </row>
    <row r="467" ht="14.25" customHeight="1">
      <c r="A467" s="125"/>
      <c r="B467" s="61"/>
    </row>
    <row r="468" ht="14.25" customHeight="1">
      <c r="A468" s="125"/>
      <c r="B468" s="61"/>
    </row>
    <row r="469" ht="14.25" customHeight="1">
      <c r="A469" s="125"/>
      <c r="B469" s="61"/>
    </row>
    <row r="470" ht="14.25" customHeight="1">
      <c r="A470" s="125"/>
      <c r="B470" s="61"/>
    </row>
    <row r="471" ht="14.25" customHeight="1">
      <c r="A471" s="125"/>
      <c r="B471" s="61"/>
    </row>
    <row r="472" ht="14.25" customHeight="1">
      <c r="A472" s="125"/>
      <c r="B472" s="61"/>
    </row>
    <row r="473" ht="14.25" customHeight="1">
      <c r="A473" s="125"/>
      <c r="B473" s="61"/>
    </row>
    <row r="474" ht="14.25" customHeight="1">
      <c r="A474" s="125"/>
      <c r="B474" s="61"/>
    </row>
    <row r="475" ht="14.25" customHeight="1">
      <c r="A475" s="125"/>
      <c r="B475" s="61"/>
    </row>
    <row r="476" ht="14.25" customHeight="1">
      <c r="A476" s="125"/>
      <c r="B476" s="61"/>
    </row>
    <row r="477" ht="14.25" customHeight="1">
      <c r="A477" s="125"/>
      <c r="B477" s="61"/>
    </row>
    <row r="478" ht="14.25" customHeight="1">
      <c r="A478" s="125"/>
      <c r="B478" s="61"/>
    </row>
    <row r="479" ht="14.25" customHeight="1">
      <c r="A479" s="125"/>
      <c r="B479" s="61"/>
    </row>
    <row r="480" ht="14.25" customHeight="1">
      <c r="A480" s="125"/>
      <c r="B480" s="61"/>
    </row>
    <row r="481" ht="14.25" customHeight="1">
      <c r="A481" s="125"/>
      <c r="B481" s="61"/>
    </row>
    <row r="482" ht="14.25" customHeight="1">
      <c r="A482" s="125"/>
      <c r="B482" s="61"/>
    </row>
    <row r="483" ht="14.25" customHeight="1">
      <c r="A483" s="125"/>
      <c r="B483" s="61"/>
    </row>
    <row r="484" ht="14.25" customHeight="1">
      <c r="A484" s="125"/>
      <c r="B484" s="61"/>
    </row>
    <row r="485" ht="14.25" customHeight="1">
      <c r="A485" s="125"/>
      <c r="B485" s="61"/>
    </row>
    <row r="486" ht="14.25" customHeight="1">
      <c r="A486" s="125"/>
      <c r="B486" s="61"/>
    </row>
    <row r="487" ht="14.25" customHeight="1">
      <c r="A487" s="125"/>
      <c r="B487" s="61"/>
    </row>
    <row r="488" ht="14.25" customHeight="1">
      <c r="A488" s="125"/>
      <c r="B488" s="61"/>
    </row>
    <row r="489" ht="14.25" customHeight="1">
      <c r="A489" s="125"/>
      <c r="B489" s="61"/>
    </row>
    <row r="490" ht="14.25" customHeight="1">
      <c r="A490" s="125"/>
      <c r="B490" s="61"/>
    </row>
    <row r="491" ht="14.25" customHeight="1">
      <c r="A491" s="125"/>
      <c r="B491" s="61"/>
    </row>
    <row r="492" ht="14.25" customHeight="1">
      <c r="A492" s="125"/>
      <c r="B492" s="61"/>
    </row>
    <row r="493" ht="14.25" customHeight="1">
      <c r="A493" s="125"/>
      <c r="B493" s="61"/>
    </row>
    <row r="494" ht="14.25" customHeight="1">
      <c r="A494" s="125"/>
      <c r="B494" s="61"/>
    </row>
    <row r="495" ht="14.25" customHeight="1">
      <c r="A495" s="125"/>
      <c r="B495" s="61"/>
    </row>
    <row r="496" ht="14.25" customHeight="1">
      <c r="A496" s="125"/>
      <c r="B496" s="61"/>
    </row>
    <row r="497" ht="14.25" customHeight="1">
      <c r="A497" s="125"/>
      <c r="B497" s="61"/>
    </row>
    <row r="498" ht="14.25" customHeight="1">
      <c r="A498" s="125"/>
      <c r="B498" s="61"/>
    </row>
    <row r="499" ht="14.25" customHeight="1">
      <c r="A499" s="125"/>
      <c r="B499" s="61"/>
    </row>
    <row r="500" ht="14.25" customHeight="1">
      <c r="A500" s="125"/>
      <c r="B500" s="61"/>
    </row>
    <row r="501" ht="14.25" customHeight="1">
      <c r="A501" s="125"/>
      <c r="B501" s="61"/>
    </row>
    <row r="502" ht="14.25" customHeight="1">
      <c r="A502" s="125"/>
      <c r="B502" s="61"/>
    </row>
    <row r="503" ht="14.25" customHeight="1">
      <c r="A503" s="125"/>
      <c r="B503" s="61"/>
    </row>
    <row r="504" ht="14.25" customHeight="1">
      <c r="A504" s="125"/>
      <c r="B504" s="61"/>
    </row>
    <row r="505" ht="14.25" customHeight="1">
      <c r="A505" s="125"/>
      <c r="B505" s="61"/>
    </row>
    <row r="506" ht="14.25" customHeight="1">
      <c r="A506" s="125"/>
      <c r="B506" s="61"/>
    </row>
    <row r="507" ht="14.25" customHeight="1">
      <c r="A507" s="125"/>
      <c r="B507" s="61"/>
    </row>
    <row r="508" ht="14.25" customHeight="1">
      <c r="A508" s="125"/>
      <c r="B508" s="61"/>
    </row>
    <row r="509" ht="14.25" customHeight="1">
      <c r="A509" s="125"/>
      <c r="B509" s="61"/>
    </row>
    <row r="510" ht="14.25" customHeight="1">
      <c r="A510" s="125"/>
      <c r="B510" s="61"/>
    </row>
    <row r="511" ht="14.25" customHeight="1">
      <c r="A511" s="125"/>
      <c r="B511" s="61"/>
    </row>
    <row r="512" ht="14.25" customHeight="1">
      <c r="A512" s="125"/>
      <c r="B512" s="61"/>
    </row>
    <row r="513" ht="14.25" customHeight="1">
      <c r="A513" s="125"/>
      <c r="B513" s="61"/>
    </row>
    <row r="514" ht="14.25" customHeight="1">
      <c r="A514" s="125"/>
      <c r="B514" s="61"/>
    </row>
    <row r="515" ht="14.25" customHeight="1">
      <c r="A515" s="125"/>
      <c r="B515" s="61"/>
    </row>
    <row r="516" ht="14.25" customHeight="1">
      <c r="A516" s="125"/>
      <c r="B516" s="61"/>
    </row>
    <row r="517" ht="14.25" customHeight="1">
      <c r="A517" s="125"/>
      <c r="B517" s="61"/>
    </row>
    <row r="518" ht="14.25" customHeight="1">
      <c r="A518" s="125"/>
      <c r="B518" s="61"/>
    </row>
    <row r="519" ht="14.25" customHeight="1">
      <c r="A519" s="125"/>
      <c r="B519" s="61"/>
    </row>
    <row r="520" ht="14.25" customHeight="1">
      <c r="A520" s="125"/>
      <c r="B520" s="61"/>
    </row>
    <row r="521" ht="14.25" customHeight="1">
      <c r="A521" s="125"/>
      <c r="B521" s="61"/>
    </row>
    <row r="522" ht="14.25" customHeight="1">
      <c r="A522" s="125"/>
      <c r="B522" s="61"/>
    </row>
    <row r="523" ht="14.25" customHeight="1">
      <c r="A523" s="125"/>
      <c r="B523" s="61"/>
    </row>
    <row r="524" ht="14.25" customHeight="1">
      <c r="A524" s="125"/>
      <c r="B524" s="61"/>
    </row>
    <row r="525" ht="14.25" customHeight="1">
      <c r="A525" s="125"/>
      <c r="B525" s="61"/>
    </row>
    <row r="526" ht="14.25" customHeight="1">
      <c r="A526" s="125"/>
      <c r="B526" s="61"/>
    </row>
    <row r="527" ht="14.25" customHeight="1">
      <c r="A527" s="125"/>
      <c r="B527" s="61"/>
    </row>
    <row r="528" ht="14.25" customHeight="1">
      <c r="A528" s="125"/>
      <c r="B528" s="61"/>
    </row>
    <row r="529" ht="14.25" customHeight="1">
      <c r="A529" s="125"/>
      <c r="B529" s="61"/>
    </row>
    <row r="530" ht="14.25" customHeight="1">
      <c r="A530" s="125"/>
      <c r="B530" s="61"/>
    </row>
    <row r="531" ht="14.25" customHeight="1">
      <c r="A531" s="125"/>
      <c r="B531" s="61"/>
    </row>
    <row r="532" ht="14.25" customHeight="1">
      <c r="A532" s="125"/>
      <c r="B532" s="61"/>
    </row>
    <row r="533" ht="14.25" customHeight="1">
      <c r="A533" s="125"/>
      <c r="B533" s="61"/>
    </row>
    <row r="534" ht="14.25" customHeight="1">
      <c r="A534" s="125"/>
      <c r="B534" s="61"/>
    </row>
    <row r="535" ht="14.25" customHeight="1">
      <c r="A535" s="125"/>
      <c r="B535" s="61"/>
    </row>
    <row r="536" ht="14.25" customHeight="1">
      <c r="A536" s="125"/>
      <c r="B536" s="61"/>
    </row>
    <row r="537" ht="14.25" customHeight="1">
      <c r="A537" s="125"/>
      <c r="B537" s="61"/>
    </row>
    <row r="538" ht="14.25" customHeight="1">
      <c r="A538" s="125"/>
      <c r="B538" s="61"/>
    </row>
    <row r="539" ht="14.25" customHeight="1">
      <c r="A539" s="125"/>
      <c r="B539" s="61"/>
    </row>
    <row r="540" ht="14.25" customHeight="1">
      <c r="A540" s="125"/>
      <c r="B540" s="61"/>
    </row>
    <row r="541" ht="14.25" customHeight="1">
      <c r="A541" s="125"/>
      <c r="B541" s="61"/>
    </row>
    <row r="542" ht="14.25" customHeight="1">
      <c r="A542" s="125"/>
      <c r="B542" s="61"/>
    </row>
    <row r="543" ht="14.25" customHeight="1">
      <c r="A543" s="125"/>
      <c r="B543" s="61"/>
    </row>
    <row r="544" ht="14.25" customHeight="1">
      <c r="A544" s="125"/>
      <c r="B544" s="61"/>
    </row>
    <row r="545" ht="14.25" customHeight="1">
      <c r="A545" s="125"/>
      <c r="B545" s="61"/>
    </row>
    <row r="546" ht="14.25" customHeight="1">
      <c r="A546" s="125"/>
      <c r="B546" s="61"/>
    </row>
    <row r="547" ht="14.25" customHeight="1">
      <c r="A547" s="125"/>
      <c r="B547" s="61"/>
    </row>
    <row r="548" ht="14.25" customHeight="1">
      <c r="A548" s="125"/>
      <c r="B548" s="61"/>
    </row>
    <row r="549" ht="14.25" customHeight="1">
      <c r="A549" s="125"/>
      <c r="B549" s="61"/>
    </row>
    <row r="550" ht="14.25" customHeight="1">
      <c r="A550" s="125"/>
      <c r="B550" s="61"/>
    </row>
    <row r="551" ht="14.25" customHeight="1">
      <c r="A551" s="125"/>
      <c r="B551" s="61"/>
    </row>
    <row r="552" ht="14.25" customHeight="1">
      <c r="A552" s="125"/>
      <c r="B552" s="61"/>
    </row>
    <row r="553" ht="14.25" customHeight="1">
      <c r="A553" s="125"/>
      <c r="B553" s="61"/>
    </row>
    <row r="554" ht="14.25" customHeight="1">
      <c r="A554" s="125"/>
      <c r="B554" s="61"/>
    </row>
    <row r="555" ht="14.25" customHeight="1">
      <c r="A555" s="125"/>
      <c r="B555" s="61"/>
    </row>
    <row r="556" ht="14.25" customHeight="1">
      <c r="A556" s="125"/>
      <c r="B556" s="61"/>
    </row>
    <row r="557" ht="14.25" customHeight="1">
      <c r="A557" s="125"/>
      <c r="B557" s="61"/>
    </row>
    <row r="558" ht="14.25" customHeight="1">
      <c r="A558" s="125"/>
      <c r="B558" s="61"/>
    </row>
    <row r="559" ht="14.25" customHeight="1">
      <c r="A559" s="125"/>
      <c r="B559" s="61"/>
    </row>
    <row r="560" ht="14.25" customHeight="1">
      <c r="A560" s="125"/>
      <c r="B560" s="61"/>
    </row>
    <row r="561" ht="14.25" customHeight="1">
      <c r="A561" s="125"/>
      <c r="B561" s="61"/>
    </row>
    <row r="562" ht="14.25" customHeight="1">
      <c r="A562" s="125"/>
      <c r="B562" s="61"/>
    </row>
    <row r="563" ht="14.25" customHeight="1">
      <c r="A563" s="125"/>
      <c r="B563" s="61"/>
    </row>
    <row r="564" ht="14.25" customHeight="1">
      <c r="A564" s="125"/>
      <c r="B564" s="61"/>
    </row>
    <row r="565" ht="14.25" customHeight="1">
      <c r="A565" s="125"/>
      <c r="B565" s="61"/>
    </row>
    <row r="566" ht="14.25" customHeight="1">
      <c r="A566" s="125"/>
      <c r="B566" s="61"/>
    </row>
    <row r="567" ht="14.25" customHeight="1">
      <c r="A567" s="125"/>
      <c r="B567" s="61"/>
    </row>
    <row r="568" ht="14.25" customHeight="1">
      <c r="A568" s="125"/>
      <c r="B568" s="61"/>
    </row>
    <row r="569" ht="14.25" customHeight="1">
      <c r="A569" s="125"/>
      <c r="B569" s="61"/>
    </row>
    <row r="570" ht="14.25" customHeight="1">
      <c r="A570" s="125"/>
      <c r="B570" s="61"/>
    </row>
    <row r="571" ht="14.25" customHeight="1">
      <c r="A571" s="125"/>
      <c r="B571" s="61"/>
    </row>
    <row r="572" ht="14.25" customHeight="1">
      <c r="A572" s="125"/>
      <c r="B572" s="61"/>
    </row>
    <row r="573" ht="14.25" customHeight="1">
      <c r="A573" s="125"/>
      <c r="B573" s="61"/>
    </row>
    <row r="574" ht="14.25" customHeight="1">
      <c r="A574" s="125"/>
      <c r="B574" s="61"/>
    </row>
    <row r="575" ht="14.25" customHeight="1">
      <c r="A575" s="125"/>
      <c r="B575" s="61"/>
    </row>
    <row r="576" ht="14.25" customHeight="1">
      <c r="A576" s="125"/>
      <c r="B576" s="61"/>
    </row>
    <row r="577" ht="14.25" customHeight="1">
      <c r="A577" s="125"/>
      <c r="B577" s="61"/>
    </row>
    <row r="578" ht="14.25" customHeight="1">
      <c r="A578" s="125"/>
      <c r="B578" s="61"/>
    </row>
    <row r="579" ht="14.25" customHeight="1">
      <c r="A579" s="125"/>
      <c r="B579" s="61"/>
    </row>
    <row r="580" ht="14.25" customHeight="1">
      <c r="A580" s="125"/>
      <c r="B580" s="61"/>
    </row>
    <row r="581" ht="14.25" customHeight="1">
      <c r="A581" s="125"/>
      <c r="B581" s="61"/>
    </row>
    <row r="582" ht="14.25" customHeight="1">
      <c r="A582" s="125"/>
      <c r="B582" s="61"/>
    </row>
    <row r="583" ht="14.25" customHeight="1">
      <c r="A583" s="125"/>
      <c r="B583" s="61"/>
    </row>
    <row r="584" ht="14.25" customHeight="1">
      <c r="A584" s="125"/>
      <c r="B584" s="61"/>
    </row>
    <row r="585" ht="14.25" customHeight="1">
      <c r="A585" s="125"/>
      <c r="B585" s="61"/>
    </row>
    <row r="586" ht="14.25" customHeight="1">
      <c r="A586" s="125"/>
      <c r="B586" s="61"/>
    </row>
    <row r="587" ht="14.25" customHeight="1">
      <c r="A587" s="125"/>
      <c r="B587" s="61"/>
    </row>
    <row r="588" ht="14.25" customHeight="1">
      <c r="A588" s="125"/>
      <c r="B588" s="61"/>
    </row>
    <row r="589" ht="14.25" customHeight="1">
      <c r="A589" s="125"/>
      <c r="B589" s="61"/>
    </row>
    <row r="590" ht="14.25" customHeight="1">
      <c r="A590" s="125"/>
      <c r="B590" s="61"/>
    </row>
    <row r="591" ht="14.25" customHeight="1">
      <c r="A591" s="125"/>
      <c r="B591" s="61"/>
    </row>
    <row r="592" ht="14.25" customHeight="1">
      <c r="A592" s="125"/>
      <c r="B592" s="61"/>
    </row>
    <row r="593" ht="14.25" customHeight="1">
      <c r="A593" s="125"/>
      <c r="B593" s="61"/>
    </row>
    <row r="594" ht="14.25" customHeight="1">
      <c r="A594" s="125"/>
      <c r="B594" s="61"/>
    </row>
    <row r="595" ht="14.25" customHeight="1">
      <c r="A595" s="125"/>
      <c r="B595" s="61"/>
    </row>
    <row r="596" ht="14.25" customHeight="1">
      <c r="A596" s="125"/>
      <c r="B596" s="61"/>
    </row>
    <row r="597" ht="14.25" customHeight="1">
      <c r="A597" s="125"/>
      <c r="B597" s="61"/>
    </row>
    <row r="598" ht="14.25" customHeight="1">
      <c r="A598" s="125"/>
      <c r="B598" s="61"/>
    </row>
    <row r="599" ht="14.25" customHeight="1">
      <c r="A599" s="125"/>
      <c r="B599" s="61"/>
    </row>
    <row r="600" ht="14.25" customHeight="1">
      <c r="A600" s="125"/>
      <c r="B600" s="61"/>
    </row>
    <row r="601" ht="14.25" customHeight="1">
      <c r="A601" s="125"/>
      <c r="B601" s="61"/>
    </row>
    <row r="602" ht="14.25" customHeight="1">
      <c r="A602" s="125"/>
      <c r="B602" s="61"/>
    </row>
    <row r="603" ht="14.25" customHeight="1">
      <c r="A603" s="125"/>
      <c r="B603" s="61"/>
    </row>
    <row r="604" ht="14.25" customHeight="1">
      <c r="A604" s="125"/>
      <c r="B604" s="61"/>
    </row>
    <row r="605" ht="14.25" customHeight="1">
      <c r="A605" s="125"/>
      <c r="B605" s="61"/>
    </row>
    <row r="606" ht="14.25" customHeight="1">
      <c r="A606" s="125"/>
      <c r="B606" s="61"/>
    </row>
    <row r="607" ht="14.25" customHeight="1">
      <c r="A607" s="125"/>
      <c r="B607" s="61"/>
    </row>
    <row r="608" ht="14.25" customHeight="1">
      <c r="A608" s="125"/>
      <c r="B608" s="61"/>
    </row>
    <row r="609" ht="14.25" customHeight="1">
      <c r="A609" s="125"/>
      <c r="B609" s="61"/>
    </row>
    <row r="610" ht="14.25" customHeight="1">
      <c r="A610" s="125"/>
      <c r="B610" s="61"/>
    </row>
    <row r="611" ht="14.25" customHeight="1">
      <c r="A611" s="125"/>
      <c r="B611" s="61"/>
    </row>
    <row r="612" ht="14.25" customHeight="1">
      <c r="A612" s="125"/>
      <c r="B612" s="61"/>
    </row>
    <row r="613" ht="14.25" customHeight="1">
      <c r="A613" s="125"/>
      <c r="B613" s="61"/>
    </row>
    <row r="614" ht="14.25" customHeight="1">
      <c r="A614" s="125"/>
      <c r="B614" s="61"/>
    </row>
    <row r="615" ht="14.25" customHeight="1">
      <c r="A615" s="125"/>
      <c r="B615" s="61"/>
    </row>
    <row r="616" ht="14.25" customHeight="1">
      <c r="A616" s="125"/>
      <c r="B616" s="61"/>
    </row>
    <row r="617" ht="14.25" customHeight="1">
      <c r="A617" s="125"/>
      <c r="B617" s="61"/>
    </row>
    <row r="618" ht="14.25" customHeight="1">
      <c r="A618" s="125"/>
      <c r="B618" s="61"/>
    </row>
    <row r="619" ht="14.25" customHeight="1">
      <c r="A619" s="125"/>
      <c r="B619" s="61"/>
    </row>
    <row r="620" ht="14.25" customHeight="1">
      <c r="A620" s="125"/>
      <c r="B620" s="61"/>
    </row>
    <row r="621" ht="14.25" customHeight="1">
      <c r="A621" s="125"/>
      <c r="B621" s="61"/>
    </row>
    <row r="622" ht="14.25" customHeight="1">
      <c r="A622" s="125"/>
      <c r="B622" s="61"/>
    </row>
    <row r="623" ht="14.25" customHeight="1">
      <c r="A623" s="125"/>
      <c r="B623" s="61"/>
    </row>
    <row r="624" ht="14.25" customHeight="1">
      <c r="A624" s="125"/>
      <c r="B624" s="61"/>
    </row>
    <row r="625" ht="14.25" customHeight="1">
      <c r="A625" s="125"/>
      <c r="B625" s="61"/>
    </row>
    <row r="626" ht="14.25" customHeight="1">
      <c r="A626" s="125"/>
      <c r="B626" s="61"/>
    </row>
    <row r="627" ht="14.25" customHeight="1">
      <c r="A627" s="125"/>
      <c r="B627" s="61"/>
    </row>
    <row r="628" ht="14.25" customHeight="1">
      <c r="A628" s="125"/>
      <c r="B628" s="61"/>
    </row>
    <row r="629" ht="14.25" customHeight="1">
      <c r="A629" s="125"/>
      <c r="B629" s="61"/>
    </row>
    <row r="630" ht="14.25" customHeight="1">
      <c r="A630" s="125"/>
      <c r="B630" s="61"/>
    </row>
    <row r="631" ht="14.25" customHeight="1">
      <c r="A631" s="125"/>
      <c r="B631" s="61"/>
    </row>
    <row r="632" ht="14.25" customHeight="1">
      <c r="A632" s="125"/>
      <c r="B632" s="61"/>
    </row>
    <row r="633" ht="14.25" customHeight="1">
      <c r="A633" s="125"/>
      <c r="B633" s="61"/>
    </row>
    <row r="634" ht="14.25" customHeight="1">
      <c r="A634" s="125"/>
      <c r="B634" s="61"/>
    </row>
    <row r="635" ht="14.25" customHeight="1">
      <c r="A635" s="125"/>
      <c r="B635" s="61"/>
    </row>
    <row r="636" ht="14.25" customHeight="1">
      <c r="A636" s="125"/>
      <c r="B636" s="61"/>
    </row>
    <row r="637" ht="14.25" customHeight="1">
      <c r="A637" s="125"/>
      <c r="B637" s="61"/>
    </row>
    <row r="638" ht="14.25" customHeight="1">
      <c r="A638" s="125"/>
      <c r="B638" s="61"/>
    </row>
    <row r="639" ht="14.25" customHeight="1">
      <c r="A639" s="125"/>
      <c r="B639" s="61"/>
    </row>
    <row r="640" ht="14.25" customHeight="1">
      <c r="A640" s="125"/>
      <c r="B640" s="61"/>
    </row>
    <row r="641" ht="14.25" customHeight="1">
      <c r="A641" s="125"/>
      <c r="B641" s="61"/>
    </row>
    <row r="642" ht="14.25" customHeight="1">
      <c r="A642" s="125"/>
      <c r="B642" s="61"/>
    </row>
    <row r="643" ht="14.25" customHeight="1">
      <c r="A643" s="125"/>
      <c r="B643" s="61"/>
    </row>
    <row r="644" ht="14.25" customHeight="1">
      <c r="A644" s="125"/>
      <c r="B644" s="61"/>
    </row>
    <row r="645" ht="14.25" customHeight="1">
      <c r="A645" s="125"/>
      <c r="B645" s="61"/>
    </row>
    <row r="646" ht="14.25" customHeight="1">
      <c r="A646" s="125"/>
      <c r="B646" s="61"/>
    </row>
    <row r="647" ht="14.25" customHeight="1">
      <c r="A647" s="125"/>
      <c r="B647" s="61"/>
    </row>
    <row r="648" ht="14.25" customHeight="1">
      <c r="A648" s="125"/>
      <c r="B648" s="61"/>
    </row>
    <row r="649" ht="14.25" customHeight="1">
      <c r="A649" s="125"/>
      <c r="B649" s="61"/>
    </row>
    <row r="650" ht="14.25" customHeight="1">
      <c r="A650" s="125"/>
      <c r="B650" s="61"/>
    </row>
    <row r="651" ht="14.25" customHeight="1">
      <c r="A651" s="125"/>
      <c r="B651" s="61"/>
    </row>
    <row r="652" ht="14.25" customHeight="1">
      <c r="A652" s="125"/>
      <c r="B652" s="61"/>
    </row>
    <row r="653" ht="14.25" customHeight="1">
      <c r="A653" s="125"/>
      <c r="B653" s="61"/>
    </row>
    <row r="654" ht="14.25" customHeight="1">
      <c r="A654" s="125"/>
      <c r="B654" s="61"/>
    </row>
    <row r="655" ht="14.25" customHeight="1">
      <c r="A655" s="125"/>
      <c r="B655" s="61"/>
    </row>
    <row r="656" ht="14.25" customHeight="1">
      <c r="A656" s="125"/>
      <c r="B656" s="61"/>
    </row>
    <row r="657" ht="14.25" customHeight="1">
      <c r="A657" s="125"/>
      <c r="B657" s="61"/>
    </row>
    <row r="658" ht="14.25" customHeight="1">
      <c r="A658" s="125"/>
      <c r="B658" s="61"/>
    </row>
    <row r="659" ht="14.25" customHeight="1">
      <c r="A659" s="125"/>
      <c r="B659" s="61"/>
    </row>
    <row r="660" ht="14.25" customHeight="1">
      <c r="A660" s="125"/>
      <c r="B660" s="61"/>
    </row>
    <row r="661" ht="14.25" customHeight="1">
      <c r="A661" s="125"/>
      <c r="B661" s="61"/>
    </row>
    <row r="662" ht="14.25" customHeight="1">
      <c r="A662" s="125"/>
      <c r="B662" s="61"/>
    </row>
    <row r="663" ht="14.25" customHeight="1">
      <c r="A663" s="125"/>
      <c r="B663" s="61"/>
    </row>
    <row r="664" ht="14.25" customHeight="1">
      <c r="A664" s="125"/>
      <c r="B664" s="61"/>
    </row>
    <row r="665" ht="14.25" customHeight="1">
      <c r="A665" s="125"/>
      <c r="B665" s="61"/>
    </row>
    <row r="666" ht="14.25" customHeight="1">
      <c r="A666" s="125"/>
      <c r="B666" s="61"/>
    </row>
    <row r="667" ht="14.25" customHeight="1">
      <c r="A667" s="125"/>
      <c r="B667" s="61"/>
    </row>
    <row r="668" ht="14.25" customHeight="1">
      <c r="A668" s="125"/>
      <c r="B668" s="61"/>
    </row>
    <row r="669" ht="14.25" customHeight="1">
      <c r="A669" s="125"/>
      <c r="B669" s="61"/>
    </row>
    <row r="670" ht="14.25" customHeight="1">
      <c r="A670" s="125"/>
      <c r="B670" s="61"/>
    </row>
    <row r="671" ht="14.25" customHeight="1">
      <c r="A671" s="125"/>
      <c r="B671" s="61"/>
    </row>
    <row r="672" ht="14.25" customHeight="1">
      <c r="A672" s="125"/>
      <c r="B672" s="61"/>
    </row>
    <row r="673" ht="14.25" customHeight="1">
      <c r="A673" s="125"/>
      <c r="B673" s="61"/>
    </row>
    <row r="674" ht="14.25" customHeight="1">
      <c r="A674" s="125"/>
      <c r="B674" s="61"/>
    </row>
    <row r="675" ht="14.25" customHeight="1">
      <c r="A675" s="125"/>
      <c r="B675" s="61"/>
    </row>
    <row r="676" ht="14.25" customHeight="1">
      <c r="A676" s="125"/>
      <c r="B676" s="61"/>
    </row>
    <row r="677" ht="14.25" customHeight="1">
      <c r="A677" s="125"/>
      <c r="B677" s="61"/>
    </row>
    <row r="678" ht="14.25" customHeight="1">
      <c r="A678" s="125"/>
      <c r="B678" s="61"/>
    </row>
    <row r="679" ht="14.25" customHeight="1">
      <c r="A679" s="125"/>
      <c r="B679" s="61"/>
    </row>
    <row r="680" ht="14.25" customHeight="1">
      <c r="A680" s="125"/>
      <c r="B680" s="61"/>
    </row>
    <row r="681" ht="14.25" customHeight="1">
      <c r="A681" s="125"/>
      <c r="B681" s="61"/>
    </row>
    <row r="682" ht="14.25" customHeight="1">
      <c r="A682" s="125"/>
      <c r="B682" s="61"/>
    </row>
    <row r="683" ht="14.25" customHeight="1">
      <c r="A683" s="125"/>
      <c r="B683" s="61"/>
    </row>
    <row r="684" ht="14.25" customHeight="1">
      <c r="A684" s="125"/>
      <c r="B684" s="61"/>
    </row>
    <row r="685" ht="14.25" customHeight="1">
      <c r="A685" s="125"/>
      <c r="B685" s="61"/>
    </row>
    <row r="686" ht="14.25" customHeight="1">
      <c r="A686" s="125"/>
      <c r="B686" s="61"/>
    </row>
    <row r="687" ht="14.25" customHeight="1">
      <c r="A687" s="125"/>
      <c r="B687" s="61"/>
    </row>
    <row r="688" ht="14.25" customHeight="1">
      <c r="A688" s="125"/>
      <c r="B688" s="61"/>
    </row>
    <row r="689" ht="14.25" customHeight="1">
      <c r="A689" s="125"/>
      <c r="B689" s="61"/>
    </row>
    <row r="690" ht="14.25" customHeight="1">
      <c r="A690" s="125"/>
      <c r="B690" s="61"/>
    </row>
    <row r="691" ht="14.25" customHeight="1">
      <c r="A691" s="125"/>
      <c r="B691" s="61"/>
    </row>
    <row r="692" ht="14.25" customHeight="1">
      <c r="A692" s="125"/>
      <c r="B692" s="61"/>
    </row>
    <row r="693" ht="14.25" customHeight="1">
      <c r="A693" s="125"/>
      <c r="B693" s="61"/>
    </row>
    <row r="694" ht="14.25" customHeight="1">
      <c r="A694" s="125"/>
      <c r="B694" s="61"/>
    </row>
    <row r="695" ht="14.25" customHeight="1">
      <c r="A695" s="125"/>
      <c r="B695" s="61"/>
    </row>
    <row r="696" ht="14.25" customHeight="1">
      <c r="A696" s="125"/>
      <c r="B696" s="61"/>
    </row>
    <row r="697" ht="14.25" customHeight="1">
      <c r="A697" s="125"/>
      <c r="B697" s="61"/>
    </row>
    <row r="698" ht="14.25" customHeight="1">
      <c r="A698" s="125"/>
      <c r="B698" s="61"/>
    </row>
    <row r="699" ht="14.25" customHeight="1">
      <c r="A699" s="125"/>
      <c r="B699" s="61"/>
    </row>
    <row r="700" ht="14.25" customHeight="1">
      <c r="A700" s="125"/>
      <c r="B700" s="61"/>
    </row>
    <row r="701" ht="14.25" customHeight="1">
      <c r="A701" s="125"/>
      <c r="B701" s="61"/>
    </row>
    <row r="702" ht="14.25" customHeight="1">
      <c r="A702" s="125"/>
      <c r="B702" s="61"/>
    </row>
    <row r="703" ht="14.25" customHeight="1">
      <c r="A703" s="125"/>
      <c r="B703" s="61"/>
    </row>
    <row r="704" ht="14.25" customHeight="1">
      <c r="A704" s="125"/>
      <c r="B704" s="61"/>
    </row>
    <row r="705" ht="14.25" customHeight="1">
      <c r="A705" s="125"/>
      <c r="B705" s="61"/>
    </row>
    <row r="706" ht="14.25" customHeight="1">
      <c r="A706" s="125"/>
      <c r="B706" s="61"/>
    </row>
    <row r="707" ht="14.25" customHeight="1">
      <c r="A707" s="125"/>
      <c r="B707" s="61"/>
    </row>
    <row r="708" ht="14.25" customHeight="1">
      <c r="A708" s="125"/>
      <c r="B708" s="61"/>
    </row>
    <row r="709" ht="14.25" customHeight="1">
      <c r="A709" s="125"/>
      <c r="B709" s="61"/>
    </row>
    <row r="710" ht="14.25" customHeight="1">
      <c r="A710" s="125"/>
      <c r="B710" s="61"/>
    </row>
    <row r="711" ht="14.25" customHeight="1">
      <c r="A711" s="125"/>
      <c r="B711" s="61"/>
    </row>
    <row r="712" ht="14.25" customHeight="1">
      <c r="A712" s="125"/>
      <c r="B712" s="61"/>
    </row>
    <row r="713" ht="14.25" customHeight="1">
      <c r="A713" s="125"/>
      <c r="B713" s="61"/>
    </row>
    <row r="714" ht="14.25" customHeight="1">
      <c r="A714" s="125"/>
      <c r="B714" s="61"/>
    </row>
    <row r="715" ht="14.25" customHeight="1">
      <c r="A715" s="125"/>
      <c r="B715" s="61"/>
    </row>
    <row r="716" ht="14.25" customHeight="1">
      <c r="A716" s="125"/>
      <c r="B716" s="61"/>
    </row>
    <row r="717" ht="14.25" customHeight="1">
      <c r="A717" s="125"/>
      <c r="B717" s="61"/>
    </row>
    <row r="718" ht="14.25" customHeight="1">
      <c r="A718" s="125"/>
      <c r="B718" s="61"/>
    </row>
    <row r="719" ht="14.25" customHeight="1">
      <c r="A719" s="125"/>
      <c r="B719" s="61"/>
    </row>
    <row r="720" ht="14.25" customHeight="1">
      <c r="A720" s="125"/>
      <c r="B720" s="61"/>
    </row>
    <row r="721" ht="14.25" customHeight="1">
      <c r="A721" s="125"/>
      <c r="B721" s="61"/>
    </row>
    <row r="722" ht="14.25" customHeight="1">
      <c r="A722" s="125"/>
      <c r="B722" s="61"/>
    </row>
    <row r="723" ht="14.25" customHeight="1">
      <c r="A723" s="125"/>
      <c r="B723" s="61"/>
    </row>
    <row r="724" ht="14.25" customHeight="1">
      <c r="A724" s="125"/>
      <c r="B724" s="61"/>
    </row>
    <row r="725" ht="14.25" customHeight="1">
      <c r="A725" s="125"/>
      <c r="B725" s="61"/>
    </row>
    <row r="726" ht="14.25" customHeight="1">
      <c r="A726" s="125"/>
      <c r="B726" s="61"/>
    </row>
    <row r="727" ht="14.25" customHeight="1">
      <c r="A727" s="125"/>
      <c r="B727" s="61"/>
    </row>
    <row r="728" ht="14.25" customHeight="1">
      <c r="A728" s="125"/>
      <c r="B728" s="61"/>
    </row>
    <row r="729" ht="14.25" customHeight="1">
      <c r="A729" s="125"/>
      <c r="B729" s="61"/>
    </row>
    <row r="730" ht="14.25" customHeight="1">
      <c r="A730" s="125"/>
      <c r="B730" s="61"/>
    </row>
    <row r="731" ht="14.25" customHeight="1">
      <c r="A731" s="125"/>
      <c r="B731" s="61"/>
    </row>
    <row r="732" ht="14.25" customHeight="1">
      <c r="A732" s="125"/>
      <c r="B732" s="61"/>
    </row>
    <row r="733" ht="14.25" customHeight="1">
      <c r="A733" s="125"/>
      <c r="B733" s="61"/>
    </row>
    <row r="734" ht="14.25" customHeight="1">
      <c r="A734" s="125"/>
      <c r="B734" s="61"/>
    </row>
    <row r="735" ht="14.25" customHeight="1">
      <c r="A735" s="125"/>
      <c r="B735" s="61"/>
    </row>
    <row r="736" ht="14.25" customHeight="1">
      <c r="A736" s="125"/>
      <c r="B736" s="61"/>
    </row>
    <row r="737" ht="14.25" customHeight="1">
      <c r="A737" s="125"/>
      <c r="B737" s="61"/>
    </row>
    <row r="738" ht="14.25" customHeight="1">
      <c r="A738" s="125"/>
      <c r="B738" s="61"/>
    </row>
    <row r="739" ht="14.25" customHeight="1">
      <c r="A739" s="125"/>
      <c r="B739" s="61"/>
    </row>
    <row r="740" ht="14.25" customHeight="1">
      <c r="A740" s="125"/>
      <c r="B740" s="61"/>
    </row>
    <row r="741" ht="14.25" customHeight="1">
      <c r="A741" s="125"/>
      <c r="B741" s="61"/>
    </row>
    <row r="742" ht="14.25" customHeight="1">
      <c r="A742" s="125"/>
      <c r="B742" s="61"/>
    </row>
    <row r="743" ht="14.25" customHeight="1">
      <c r="A743" s="125"/>
      <c r="B743" s="61"/>
    </row>
    <row r="744" ht="14.25" customHeight="1">
      <c r="A744" s="125"/>
      <c r="B744" s="61"/>
    </row>
    <row r="745" ht="14.25" customHeight="1">
      <c r="A745" s="125"/>
      <c r="B745" s="61"/>
    </row>
    <row r="746" ht="14.25" customHeight="1">
      <c r="A746" s="125"/>
      <c r="B746" s="61"/>
    </row>
    <row r="747" ht="14.25" customHeight="1">
      <c r="A747" s="125"/>
      <c r="B747" s="61"/>
    </row>
    <row r="748" ht="14.25" customHeight="1">
      <c r="A748" s="125"/>
      <c r="B748" s="61"/>
    </row>
    <row r="749" ht="14.25" customHeight="1">
      <c r="A749" s="125"/>
      <c r="B749" s="61"/>
    </row>
    <row r="750" ht="14.25" customHeight="1">
      <c r="A750" s="125"/>
      <c r="B750" s="61"/>
    </row>
    <row r="751" ht="14.25" customHeight="1">
      <c r="A751" s="125"/>
      <c r="B751" s="61"/>
    </row>
    <row r="752" ht="14.25" customHeight="1">
      <c r="A752" s="125"/>
      <c r="B752" s="61"/>
    </row>
    <row r="753" ht="14.25" customHeight="1">
      <c r="A753" s="125"/>
      <c r="B753" s="61"/>
    </row>
    <row r="754" ht="14.25" customHeight="1">
      <c r="A754" s="125"/>
      <c r="B754" s="61"/>
    </row>
    <row r="755" ht="14.25" customHeight="1">
      <c r="A755" s="125"/>
      <c r="B755" s="61"/>
    </row>
    <row r="756" ht="14.25" customHeight="1">
      <c r="A756" s="125"/>
      <c r="B756" s="61"/>
    </row>
    <row r="757" ht="14.25" customHeight="1">
      <c r="A757" s="125"/>
      <c r="B757" s="61"/>
    </row>
    <row r="758" ht="14.25" customHeight="1">
      <c r="A758" s="125"/>
      <c r="B758" s="61"/>
    </row>
    <row r="759" ht="14.25" customHeight="1">
      <c r="A759" s="125"/>
      <c r="B759" s="61"/>
    </row>
    <row r="760" ht="14.25" customHeight="1">
      <c r="A760" s="125"/>
      <c r="B760" s="61"/>
    </row>
    <row r="761" ht="14.25" customHeight="1">
      <c r="A761" s="125"/>
      <c r="B761" s="61"/>
    </row>
    <row r="762" ht="14.25" customHeight="1">
      <c r="A762" s="125"/>
      <c r="B762" s="61"/>
    </row>
    <row r="763" ht="14.25" customHeight="1">
      <c r="A763" s="125"/>
      <c r="B763" s="61"/>
    </row>
    <row r="764" ht="14.25" customHeight="1">
      <c r="A764" s="125"/>
      <c r="B764" s="61"/>
    </row>
    <row r="765" ht="14.25" customHeight="1">
      <c r="A765" s="125"/>
      <c r="B765" s="61"/>
    </row>
    <row r="766" ht="14.25" customHeight="1">
      <c r="A766" s="125"/>
      <c r="B766" s="61"/>
    </row>
    <row r="767" ht="14.25" customHeight="1">
      <c r="A767" s="125"/>
      <c r="B767" s="61"/>
    </row>
    <row r="768" ht="14.25" customHeight="1">
      <c r="A768" s="125"/>
      <c r="B768" s="61"/>
    </row>
    <row r="769" ht="14.25" customHeight="1">
      <c r="A769" s="125"/>
      <c r="B769" s="61"/>
    </row>
    <row r="770" ht="14.25" customHeight="1">
      <c r="A770" s="125"/>
      <c r="B770" s="61"/>
    </row>
    <row r="771" ht="14.25" customHeight="1">
      <c r="A771" s="125"/>
      <c r="B771" s="61"/>
    </row>
    <row r="772" ht="14.25" customHeight="1">
      <c r="A772" s="125"/>
      <c r="B772" s="61"/>
    </row>
    <row r="773" ht="14.25" customHeight="1">
      <c r="A773" s="125"/>
      <c r="B773" s="61"/>
    </row>
    <row r="774" ht="14.25" customHeight="1">
      <c r="A774" s="125"/>
      <c r="B774" s="61"/>
    </row>
    <row r="775" ht="14.25" customHeight="1">
      <c r="A775" s="125"/>
      <c r="B775" s="61"/>
    </row>
    <row r="776" ht="14.25" customHeight="1">
      <c r="A776" s="125"/>
      <c r="B776" s="61"/>
    </row>
    <row r="777" ht="14.25" customHeight="1">
      <c r="A777" s="125"/>
      <c r="B777" s="61"/>
    </row>
    <row r="778" ht="14.25" customHeight="1">
      <c r="A778" s="125"/>
      <c r="B778" s="61"/>
    </row>
    <row r="779" ht="14.25" customHeight="1">
      <c r="A779" s="125"/>
      <c r="B779" s="61"/>
    </row>
    <row r="780" ht="14.25" customHeight="1">
      <c r="A780" s="125"/>
      <c r="B780" s="61"/>
    </row>
    <row r="781" ht="14.25" customHeight="1">
      <c r="A781" s="125"/>
      <c r="B781" s="61"/>
    </row>
    <row r="782" ht="14.25" customHeight="1">
      <c r="A782" s="125"/>
      <c r="B782" s="61"/>
    </row>
    <row r="783" ht="14.25" customHeight="1">
      <c r="A783" s="125"/>
      <c r="B783" s="61"/>
    </row>
    <row r="784" ht="14.25" customHeight="1">
      <c r="A784" s="125"/>
      <c r="B784" s="61"/>
    </row>
    <row r="785" ht="14.25" customHeight="1">
      <c r="A785" s="125"/>
      <c r="B785" s="61"/>
    </row>
    <row r="786" ht="14.25" customHeight="1">
      <c r="A786" s="125"/>
      <c r="B786" s="61"/>
    </row>
    <row r="787" ht="14.25" customHeight="1">
      <c r="A787" s="125"/>
      <c r="B787" s="61"/>
    </row>
    <row r="788" ht="14.25" customHeight="1">
      <c r="A788" s="125"/>
      <c r="B788" s="61"/>
    </row>
    <row r="789" ht="14.25" customHeight="1">
      <c r="A789" s="125"/>
      <c r="B789" s="61"/>
    </row>
    <row r="790" ht="14.25" customHeight="1">
      <c r="A790" s="125"/>
      <c r="B790" s="61"/>
    </row>
    <row r="791" ht="14.25" customHeight="1">
      <c r="A791" s="125"/>
      <c r="B791" s="61"/>
    </row>
    <row r="792" ht="14.25" customHeight="1">
      <c r="A792" s="125"/>
      <c r="B792" s="61"/>
    </row>
    <row r="793" ht="14.25" customHeight="1">
      <c r="A793" s="125"/>
      <c r="B793" s="61"/>
    </row>
    <row r="794" ht="14.25" customHeight="1">
      <c r="A794" s="125"/>
      <c r="B794" s="61"/>
    </row>
    <row r="795" ht="14.25" customHeight="1">
      <c r="A795" s="125"/>
      <c r="B795" s="61"/>
    </row>
    <row r="796" ht="14.25" customHeight="1">
      <c r="A796" s="125"/>
      <c r="B796" s="61"/>
    </row>
    <row r="797" ht="14.25" customHeight="1">
      <c r="A797" s="125"/>
      <c r="B797" s="61"/>
    </row>
    <row r="798" ht="14.25" customHeight="1">
      <c r="A798" s="125"/>
      <c r="B798" s="61"/>
    </row>
    <row r="799" ht="14.25" customHeight="1">
      <c r="A799" s="125"/>
      <c r="B799" s="61"/>
    </row>
    <row r="800" ht="14.25" customHeight="1">
      <c r="A800" s="125"/>
      <c r="B800" s="61"/>
    </row>
    <row r="801" ht="14.25" customHeight="1">
      <c r="A801" s="125"/>
      <c r="B801" s="61"/>
    </row>
    <row r="802" ht="14.25" customHeight="1">
      <c r="A802" s="125"/>
      <c r="B802" s="61"/>
    </row>
    <row r="803" ht="14.25" customHeight="1">
      <c r="A803" s="125"/>
      <c r="B803" s="61"/>
    </row>
    <row r="804" ht="14.25" customHeight="1">
      <c r="A804" s="125"/>
      <c r="B804" s="61"/>
    </row>
    <row r="805" ht="14.25" customHeight="1">
      <c r="A805" s="125"/>
      <c r="B805" s="61"/>
    </row>
    <row r="806" ht="14.25" customHeight="1">
      <c r="A806" s="125"/>
      <c r="B806" s="61"/>
    </row>
    <row r="807" ht="14.25" customHeight="1">
      <c r="A807" s="125"/>
      <c r="B807" s="61"/>
    </row>
    <row r="808" ht="14.25" customHeight="1">
      <c r="A808" s="125"/>
      <c r="B808" s="61"/>
    </row>
    <row r="809" ht="14.25" customHeight="1">
      <c r="A809" s="125"/>
      <c r="B809" s="61"/>
    </row>
    <row r="810" ht="14.25" customHeight="1">
      <c r="A810" s="125"/>
      <c r="B810" s="61"/>
    </row>
    <row r="811" ht="14.25" customHeight="1">
      <c r="A811" s="125"/>
      <c r="B811" s="61"/>
    </row>
    <row r="812" ht="14.25" customHeight="1">
      <c r="A812" s="125"/>
      <c r="B812" s="61"/>
    </row>
    <row r="813" ht="14.25" customHeight="1">
      <c r="A813" s="125"/>
      <c r="B813" s="61"/>
    </row>
    <row r="814" ht="14.25" customHeight="1">
      <c r="A814" s="125"/>
      <c r="B814" s="61"/>
    </row>
    <row r="815" ht="14.25" customHeight="1">
      <c r="A815" s="125"/>
      <c r="B815" s="61"/>
    </row>
    <row r="816" ht="14.25" customHeight="1">
      <c r="A816" s="125"/>
      <c r="B816" s="61"/>
    </row>
    <row r="817" ht="14.25" customHeight="1">
      <c r="A817" s="125"/>
      <c r="B817" s="61"/>
    </row>
    <row r="818" ht="14.25" customHeight="1">
      <c r="A818" s="125"/>
      <c r="B818" s="61"/>
    </row>
    <row r="819" ht="14.25" customHeight="1">
      <c r="A819" s="125"/>
      <c r="B819" s="61"/>
    </row>
    <row r="820" ht="14.25" customHeight="1">
      <c r="A820" s="125"/>
      <c r="B820" s="61"/>
    </row>
    <row r="821" ht="14.25" customHeight="1">
      <c r="A821" s="125"/>
      <c r="B821" s="61"/>
    </row>
    <row r="822" ht="14.25" customHeight="1">
      <c r="A822" s="125"/>
      <c r="B822" s="61"/>
    </row>
    <row r="823" ht="14.25" customHeight="1">
      <c r="A823" s="125"/>
      <c r="B823" s="61"/>
    </row>
    <row r="824" ht="14.25" customHeight="1">
      <c r="A824" s="125"/>
      <c r="B824" s="61"/>
    </row>
    <row r="825" ht="14.25" customHeight="1">
      <c r="A825" s="125"/>
      <c r="B825" s="61"/>
    </row>
    <row r="826" ht="14.25" customHeight="1">
      <c r="A826" s="125"/>
      <c r="B826" s="61"/>
    </row>
    <row r="827" ht="14.25" customHeight="1">
      <c r="A827" s="125"/>
      <c r="B827" s="61"/>
    </row>
    <row r="828" ht="14.25" customHeight="1">
      <c r="A828" s="125"/>
      <c r="B828" s="61"/>
    </row>
    <row r="829" ht="14.25" customHeight="1">
      <c r="A829" s="125"/>
      <c r="B829" s="61"/>
    </row>
    <row r="830" ht="14.25" customHeight="1">
      <c r="A830" s="125"/>
      <c r="B830" s="61"/>
    </row>
    <row r="831" ht="14.25" customHeight="1">
      <c r="A831" s="125"/>
      <c r="B831" s="61"/>
    </row>
    <row r="832" ht="14.25" customHeight="1">
      <c r="A832" s="125"/>
      <c r="B832" s="61"/>
    </row>
    <row r="833" ht="14.25" customHeight="1">
      <c r="A833" s="125"/>
      <c r="B833" s="61"/>
    </row>
    <row r="834" ht="14.25" customHeight="1">
      <c r="A834" s="125"/>
      <c r="B834" s="61"/>
    </row>
    <row r="835" ht="14.25" customHeight="1">
      <c r="A835" s="125"/>
      <c r="B835" s="61"/>
    </row>
    <row r="836" ht="14.25" customHeight="1">
      <c r="A836" s="125"/>
      <c r="B836" s="61"/>
    </row>
    <row r="837" ht="14.25" customHeight="1">
      <c r="A837" s="125"/>
      <c r="B837" s="61"/>
    </row>
    <row r="838" ht="14.25" customHeight="1">
      <c r="A838" s="125"/>
      <c r="B838" s="61"/>
    </row>
    <row r="839" ht="14.25" customHeight="1">
      <c r="A839" s="125"/>
      <c r="B839" s="61"/>
    </row>
    <row r="840" ht="14.25" customHeight="1">
      <c r="A840" s="125"/>
      <c r="B840" s="61"/>
    </row>
    <row r="841" ht="14.25" customHeight="1">
      <c r="A841" s="125"/>
      <c r="B841" s="61"/>
    </row>
    <row r="842" ht="14.25" customHeight="1">
      <c r="A842" s="125"/>
      <c r="B842" s="61"/>
    </row>
    <row r="843" ht="14.25" customHeight="1">
      <c r="A843" s="125"/>
      <c r="B843" s="61"/>
    </row>
    <row r="844" ht="14.25" customHeight="1">
      <c r="A844" s="125"/>
      <c r="B844" s="61"/>
    </row>
    <row r="845" ht="14.25" customHeight="1">
      <c r="A845" s="125"/>
      <c r="B845" s="61"/>
    </row>
    <row r="846" ht="14.25" customHeight="1">
      <c r="A846" s="125"/>
      <c r="B846" s="61"/>
    </row>
    <row r="847" ht="14.25" customHeight="1">
      <c r="A847" s="125"/>
      <c r="B847" s="61"/>
    </row>
    <row r="848" ht="14.25" customHeight="1">
      <c r="A848" s="125"/>
      <c r="B848" s="61"/>
    </row>
    <row r="849" ht="14.25" customHeight="1">
      <c r="A849" s="125"/>
      <c r="B849" s="61"/>
    </row>
    <row r="850" ht="14.25" customHeight="1">
      <c r="A850" s="125"/>
      <c r="B850" s="61"/>
    </row>
    <row r="851" ht="14.25" customHeight="1">
      <c r="A851" s="125"/>
      <c r="B851" s="61"/>
    </row>
    <row r="852" ht="14.25" customHeight="1">
      <c r="A852" s="125"/>
      <c r="B852" s="61"/>
    </row>
    <row r="853" ht="14.25" customHeight="1">
      <c r="A853" s="125"/>
      <c r="B853" s="61"/>
    </row>
    <row r="854" ht="14.25" customHeight="1">
      <c r="A854" s="125"/>
      <c r="B854" s="61"/>
    </row>
    <row r="855" ht="14.25" customHeight="1">
      <c r="A855" s="125"/>
      <c r="B855" s="61"/>
    </row>
    <row r="856" ht="14.25" customHeight="1">
      <c r="A856" s="125"/>
      <c r="B856" s="61"/>
    </row>
    <row r="857" ht="14.25" customHeight="1">
      <c r="A857" s="125"/>
      <c r="B857" s="61"/>
    </row>
    <row r="858" ht="14.25" customHeight="1">
      <c r="A858" s="125"/>
      <c r="B858" s="61"/>
    </row>
    <row r="859" ht="14.25" customHeight="1">
      <c r="A859" s="125"/>
      <c r="B859" s="61"/>
    </row>
    <row r="860" ht="14.25" customHeight="1">
      <c r="A860" s="125"/>
      <c r="B860" s="61"/>
    </row>
    <row r="861" ht="14.25" customHeight="1">
      <c r="A861" s="125"/>
      <c r="B861" s="61"/>
    </row>
    <row r="862" ht="14.25" customHeight="1">
      <c r="A862" s="125"/>
      <c r="B862" s="61"/>
    </row>
    <row r="863" ht="14.25" customHeight="1">
      <c r="A863" s="125"/>
      <c r="B863" s="61"/>
    </row>
    <row r="864" ht="14.25" customHeight="1">
      <c r="A864" s="125"/>
      <c r="B864" s="61"/>
    </row>
    <row r="865" ht="14.25" customHeight="1">
      <c r="A865" s="125"/>
      <c r="B865" s="61"/>
    </row>
    <row r="866" ht="14.25" customHeight="1">
      <c r="A866" s="125"/>
      <c r="B866" s="61"/>
    </row>
    <row r="867" ht="14.25" customHeight="1">
      <c r="A867" s="125"/>
      <c r="B867" s="61"/>
    </row>
    <row r="868" ht="14.25" customHeight="1">
      <c r="A868" s="125"/>
      <c r="B868" s="61"/>
    </row>
    <row r="869" ht="14.25" customHeight="1">
      <c r="A869" s="125"/>
      <c r="B869" s="61"/>
    </row>
    <row r="870" ht="14.25" customHeight="1">
      <c r="A870" s="125"/>
      <c r="B870" s="61"/>
    </row>
    <row r="871" ht="14.25" customHeight="1">
      <c r="A871" s="125"/>
      <c r="B871" s="61"/>
    </row>
    <row r="872" ht="14.25" customHeight="1">
      <c r="A872" s="125"/>
      <c r="B872" s="61"/>
    </row>
    <row r="873" ht="14.25" customHeight="1">
      <c r="A873" s="125"/>
      <c r="B873" s="61"/>
    </row>
    <row r="874" ht="14.25" customHeight="1">
      <c r="A874" s="125"/>
      <c r="B874" s="61"/>
    </row>
    <row r="875" ht="14.25" customHeight="1">
      <c r="A875" s="125"/>
      <c r="B875" s="61"/>
    </row>
    <row r="876" ht="14.25" customHeight="1">
      <c r="A876" s="125"/>
      <c r="B876" s="61"/>
    </row>
    <row r="877" ht="14.25" customHeight="1">
      <c r="A877" s="125"/>
      <c r="B877" s="61"/>
    </row>
    <row r="878" ht="14.25" customHeight="1">
      <c r="A878" s="125"/>
      <c r="B878" s="61"/>
    </row>
    <row r="879" ht="14.25" customHeight="1">
      <c r="A879" s="125"/>
      <c r="B879" s="61"/>
    </row>
    <row r="880" ht="14.25" customHeight="1">
      <c r="A880" s="125"/>
      <c r="B880" s="61"/>
    </row>
    <row r="881" ht="14.25" customHeight="1">
      <c r="A881" s="125"/>
      <c r="B881" s="61"/>
    </row>
    <row r="882" ht="14.25" customHeight="1">
      <c r="A882" s="125"/>
      <c r="B882" s="61"/>
    </row>
    <row r="883" ht="14.25" customHeight="1">
      <c r="A883" s="125"/>
      <c r="B883" s="61"/>
    </row>
    <row r="884" ht="14.25" customHeight="1">
      <c r="A884" s="125"/>
      <c r="B884" s="61"/>
    </row>
    <row r="885" ht="14.25" customHeight="1">
      <c r="A885" s="125"/>
      <c r="B885" s="61"/>
    </row>
    <row r="886" ht="14.25" customHeight="1">
      <c r="A886" s="125"/>
      <c r="B886" s="61"/>
    </row>
    <row r="887" ht="14.25" customHeight="1">
      <c r="A887" s="125"/>
      <c r="B887" s="61"/>
    </row>
    <row r="888" ht="14.25" customHeight="1">
      <c r="A888" s="125"/>
      <c r="B888" s="61"/>
    </row>
    <row r="889" ht="14.25" customHeight="1">
      <c r="A889" s="125"/>
      <c r="B889" s="61"/>
    </row>
    <row r="890" ht="14.25" customHeight="1">
      <c r="A890" s="125"/>
      <c r="B890" s="61"/>
    </row>
    <row r="891" ht="14.25" customHeight="1">
      <c r="A891" s="125"/>
      <c r="B891" s="61"/>
    </row>
    <row r="892" ht="14.25" customHeight="1">
      <c r="A892" s="125"/>
      <c r="B892" s="61"/>
    </row>
    <row r="893" ht="14.25" customHeight="1">
      <c r="A893" s="125"/>
      <c r="B893" s="61"/>
    </row>
    <row r="894" ht="14.25" customHeight="1">
      <c r="A894" s="125"/>
      <c r="B894" s="61"/>
    </row>
    <row r="895" ht="14.25" customHeight="1">
      <c r="A895" s="125"/>
      <c r="B895" s="61"/>
    </row>
    <row r="896" ht="14.25" customHeight="1">
      <c r="A896" s="125"/>
      <c r="B896" s="61"/>
    </row>
    <row r="897" ht="14.25" customHeight="1">
      <c r="A897" s="125"/>
      <c r="B897" s="61"/>
    </row>
    <row r="898" ht="14.25" customHeight="1">
      <c r="A898" s="125"/>
      <c r="B898" s="61"/>
    </row>
    <row r="899" ht="14.25" customHeight="1">
      <c r="A899" s="125"/>
      <c r="B899" s="61"/>
    </row>
    <row r="900" ht="14.25" customHeight="1">
      <c r="A900" s="125"/>
      <c r="B900" s="61"/>
    </row>
    <row r="901" ht="14.25" customHeight="1">
      <c r="A901" s="125"/>
      <c r="B901" s="61"/>
    </row>
    <row r="902" ht="14.25" customHeight="1">
      <c r="A902" s="125"/>
      <c r="B902" s="61"/>
    </row>
    <row r="903" ht="14.25" customHeight="1">
      <c r="A903" s="125"/>
      <c r="B903" s="61"/>
    </row>
    <row r="904" ht="14.25" customHeight="1">
      <c r="A904" s="125"/>
      <c r="B904" s="61"/>
    </row>
    <row r="905" ht="14.25" customHeight="1">
      <c r="A905" s="125"/>
      <c r="B905" s="61"/>
    </row>
    <row r="906" ht="14.25" customHeight="1">
      <c r="A906" s="125"/>
      <c r="B906" s="61"/>
    </row>
    <row r="907" ht="14.25" customHeight="1">
      <c r="A907" s="125"/>
      <c r="B907" s="61"/>
    </row>
    <row r="908" ht="14.25" customHeight="1">
      <c r="A908" s="125"/>
      <c r="B908" s="61"/>
    </row>
    <row r="909" ht="14.25" customHeight="1">
      <c r="A909" s="125"/>
      <c r="B909" s="61"/>
    </row>
    <row r="910" ht="14.25" customHeight="1">
      <c r="A910" s="125"/>
      <c r="B910" s="61"/>
    </row>
    <row r="911" ht="14.25" customHeight="1">
      <c r="A911" s="125"/>
      <c r="B911" s="61"/>
    </row>
    <row r="912" ht="14.25" customHeight="1">
      <c r="A912" s="125"/>
      <c r="B912" s="61"/>
    </row>
    <row r="913" ht="14.25" customHeight="1">
      <c r="A913" s="125"/>
      <c r="B913" s="61"/>
    </row>
    <row r="914" ht="14.25" customHeight="1">
      <c r="A914" s="125"/>
      <c r="B914" s="61"/>
    </row>
    <row r="915" ht="14.25" customHeight="1">
      <c r="A915" s="125"/>
      <c r="B915" s="61"/>
    </row>
    <row r="916" ht="14.25" customHeight="1">
      <c r="A916" s="125"/>
      <c r="B916" s="61"/>
    </row>
    <row r="917" ht="14.25" customHeight="1">
      <c r="A917" s="125"/>
      <c r="B917" s="61"/>
    </row>
    <row r="918" ht="14.25" customHeight="1">
      <c r="A918" s="125"/>
      <c r="B918" s="61"/>
    </row>
    <row r="919" ht="14.25" customHeight="1">
      <c r="A919" s="125"/>
      <c r="B919" s="61"/>
    </row>
    <row r="920" ht="14.25" customHeight="1">
      <c r="A920" s="125"/>
      <c r="B920" s="61"/>
    </row>
    <row r="921" ht="14.25" customHeight="1">
      <c r="A921" s="125"/>
      <c r="B921" s="61"/>
    </row>
    <row r="922" ht="14.25" customHeight="1">
      <c r="A922" s="125"/>
      <c r="B922" s="61"/>
    </row>
    <row r="923" ht="14.25" customHeight="1">
      <c r="A923" s="125"/>
      <c r="B923" s="61"/>
    </row>
    <row r="924" ht="14.25" customHeight="1">
      <c r="A924" s="125"/>
      <c r="B924" s="61"/>
    </row>
    <row r="925" ht="14.25" customHeight="1">
      <c r="A925" s="125"/>
      <c r="B925" s="61"/>
    </row>
    <row r="926" ht="14.25" customHeight="1">
      <c r="A926" s="125"/>
      <c r="B926" s="61"/>
    </row>
    <row r="927" ht="14.25" customHeight="1">
      <c r="A927" s="125"/>
      <c r="B927" s="61"/>
    </row>
    <row r="928" ht="14.25" customHeight="1">
      <c r="A928" s="125"/>
      <c r="B928" s="61"/>
    </row>
    <row r="929" ht="14.25" customHeight="1">
      <c r="A929" s="125"/>
      <c r="B929" s="61"/>
    </row>
    <row r="930" ht="14.25" customHeight="1">
      <c r="A930" s="125"/>
      <c r="B930" s="61"/>
    </row>
    <row r="931" ht="14.25" customHeight="1">
      <c r="A931" s="125"/>
      <c r="B931" s="61"/>
    </row>
    <row r="932" ht="14.25" customHeight="1">
      <c r="A932" s="125"/>
      <c r="B932" s="61"/>
    </row>
    <row r="933" ht="14.25" customHeight="1">
      <c r="A933" s="125"/>
      <c r="B933" s="61"/>
    </row>
    <row r="934" ht="14.25" customHeight="1">
      <c r="A934" s="125"/>
      <c r="B934" s="61"/>
    </row>
    <row r="935" ht="14.25" customHeight="1">
      <c r="A935" s="125"/>
      <c r="B935" s="61"/>
    </row>
    <row r="936" ht="14.25" customHeight="1">
      <c r="A936" s="125"/>
      <c r="B936" s="61"/>
    </row>
    <row r="937" ht="14.25" customHeight="1">
      <c r="A937" s="125"/>
      <c r="B937" s="61"/>
    </row>
    <row r="938" ht="14.25" customHeight="1">
      <c r="A938" s="125"/>
      <c r="B938" s="61"/>
    </row>
    <row r="939" ht="14.25" customHeight="1">
      <c r="A939" s="125"/>
      <c r="B939" s="61"/>
    </row>
    <row r="940" ht="14.25" customHeight="1">
      <c r="A940" s="125"/>
      <c r="B940" s="61"/>
    </row>
    <row r="941" ht="14.25" customHeight="1">
      <c r="A941" s="125"/>
      <c r="B941" s="61"/>
    </row>
    <row r="942" ht="14.25" customHeight="1">
      <c r="A942" s="125"/>
      <c r="B942" s="61"/>
    </row>
    <row r="943" ht="14.25" customHeight="1">
      <c r="A943" s="125"/>
      <c r="B943" s="61"/>
    </row>
    <row r="944" ht="14.25" customHeight="1">
      <c r="A944" s="125"/>
      <c r="B944" s="61"/>
    </row>
    <row r="945" ht="14.25" customHeight="1">
      <c r="A945" s="125"/>
      <c r="B945" s="61"/>
    </row>
    <row r="946" ht="14.25" customHeight="1">
      <c r="A946" s="125"/>
      <c r="B946" s="61"/>
    </row>
    <row r="947" ht="14.25" customHeight="1">
      <c r="A947" s="125"/>
      <c r="B947" s="61"/>
    </row>
    <row r="948" ht="14.25" customHeight="1">
      <c r="A948" s="125"/>
      <c r="B948" s="61"/>
    </row>
    <row r="949" ht="14.25" customHeight="1">
      <c r="A949" s="125"/>
      <c r="B949" s="61"/>
    </row>
    <row r="950" ht="14.25" customHeight="1">
      <c r="A950" s="125"/>
      <c r="B950" s="61"/>
    </row>
    <row r="951" ht="14.25" customHeight="1">
      <c r="A951" s="125"/>
      <c r="B951" s="61"/>
    </row>
    <row r="952" ht="14.25" customHeight="1">
      <c r="A952" s="125"/>
      <c r="B952" s="61"/>
    </row>
    <row r="953" ht="14.25" customHeight="1">
      <c r="A953" s="125"/>
      <c r="B953" s="61"/>
    </row>
    <row r="954" ht="14.25" customHeight="1">
      <c r="A954" s="125"/>
      <c r="B954" s="61"/>
    </row>
    <row r="955" ht="14.25" customHeight="1">
      <c r="A955" s="125"/>
      <c r="B955" s="61"/>
    </row>
    <row r="956" ht="14.25" customHeight="1">
      <c r="A956" s="125"/>
      <c r="B956" s="61"/>
    </row>
    <row r="957" ht="14.25" customHeight="1">
      <c r="A957" s="125"/>
      <c r="B957" s="61"/>
    </row>
    <row r="958" ht="14.25" customHeight="1">
      <c r="A958" s="125"/>
      <c r="B958" s="61"/>
    </row>
    <row r="959" ht="14.25" customHeight="1">
      <c r="A959" s="125"/>
      <c r="B959" s="61"/>
    </row>
    <row r="960" ht="14.25" customHeight="1">
      <c r="A960" s="125"/>
      <c r="B960" s="61"/>
    </row>
    <row r="961" ht="14.25" customHeight="1">
      <c r="A961" s="125"/>
      <c r="B961" s="61"/>
    </row>
    <row r="962" ht="14.25" customHeight="1">
      <c r="A962" s="125"/>
      <c r="B962" s="61"/>
    </row>
    <row r="963" ht="14.25" customHeight="1">
      <c r="A963" s="125"/>
      <c r="B963" s="61"/>
    </row>
    <row r="964" ht="14.25" customHeight="1">
      <c r="A964" s="125"/>
      <c r="B964" s="61"/>
    </row>
    <row r="965" ht="14.25" customHeight="1">
      <c r="A965" s="125"/>
      <c r="B965" s="61"/>
    </row>
    <row r="966" ht="14.25" customHeight="1">
      <c r="A966" s="125"/>
      <c r="B966" s="61"/>
    </row>
    <row r="967" ht="14.25" customHeight="1">
      <c r="A967" s="125"/>
      <c r="B967" s="61"/>
    </row>
    <row r="968" ht="14.25" customHeight="1">
      <c r="A968" s="125"/>
      <c r="B968" s="61"/>
    </row>
    <row r="969" ht="14.25" customHeight="1">
      <c r="A969" s="125"/>
      <c r="B969" s="61"/>
    </row>
    <row r="970" ht="14.25" customHeight="1">
      <c r="A970" s="125"/>
      <c r="B970" s="61"/>
    </row>
    <row r="971" ht="14.25" customHeight="1">
      <c r="A971" s="125"/>
      <c r="B971" s="61"/>
    </row>
    <row r="972" ht="14.25" customHeight="1">
      <c r="A972" s="125"/>
      <c r="B972" s="61"/>
    </row>
    <row r="973" ht="14.25" customHeight="1">
      <c r="A973" s="125"/>
      <c r="B973" s="61"/>
    </row>
    <row r="974" ht="14.25" customHeight="1">
      <c r="A974" s="125"/>
      <c r="B974" s="61"/>
    </row>
    <row r="975" ht="14.25" customHeight="1">
      <c r="A975" s="125"/>
      <c r="B975" s="61"/>
    </row>
    <row r="976" ht="14.25" customHeight="1">
      <c r="A976" s="125"/>
      <c r="B976" s="61"/>
    </row>
    <row r="977" ht="14.25" customHeight="1">
      <c r="A977" s="125"/>
      <c r="B977" s="61"/>
    </row>
    <row r="978" ht="14.25" customHeight="1">
      <c r="A978" s="125"/>
      <c r="B978" s="61"/>
    </row>
    <row r="979" ht="14.25" customHeight="1">
      <c r="A979" s="125"/>
      <c r="B979" s="61"/>
    </row>
    <row r="980" ht="14.25" customHeight="1">
      <c r="A980" s="125"/>
      <c r="B980" s="61"/>
    </row>
    <row r="981" ht="14.25" customHeight="1">
      <c r="A981" s="125"/>
      <c r="B981" s="61"/>
    </row>
    <row r="982" ht="14.25" customHeight="1">
      <c r="A982" s="125"/>
      <c r="B982" s="61"/>
    </row>
    <row r="983" ht="14.25" customHeight="1">
      <c r="A983" s="125"/>
      <c r="B983" s="61"/>
    </row>
    <row r="984" ht="14.25" customHeight="1">
      <c r="A984" s="125"/>
      <c r="B984" s="61"/>
    </row>
    <row r="985" ht="14.25" customHeight="1">
      <c r="A985" s="125"/>
      <c r="B985" s="61"/>
    </row>
    <row r="986" ht="14.25" customHeight="1">
      <c r="A986" s="125"/>
      <c r="B986" s="61"/>
    </row>
    <row r="987" ht="14.25" customHeight="1">
      <c r="A987" s="125"/>
      <c r="B987" s="61"/>
    </row>
    <row r="988" ht="14.25" customHeight="1">
      <c r="A988" s="125"/>
      <c r="B988" s="61"/>
    </row>
    <row r="989" ht="14.25" customHeight="1">
      <c r="A989" s="125"/>
      <c r="B989" s="61"/>
    </row>
    <row r="990" ht="14.25" customHeight="1">
      <c r="A990" s="125"/>
      <c r="B990" s="61"/>
    </row>
    <row r="991" ht="14.25" customHeight="1">
      <c r="A991" s="125"/>
      <c r="B991" s="61"/>
    </row>
    <row r="992" ht="14.25" customHeight="1">
      <c r="A992" s="125"/>
      <c r="B992" s="61"/>
    </row>
    <row r="993" ht="14.25" customHeight="1">
      <c r="A993" s="125"/>
      <c r="B993" s="61"/>
    </row>
    <row r="994" ht="14.25" customHeight="1">
      <c r="A994" s="125"/>
      <c r="B994" s="61"/>
    </row>
    <row r="995" ht="14.25" customHeight="1">
      <c r="A995" s="125"/>
      <c r="B995" s="61"/>
    </row>
    <row r="996" ht="14.25" customHeight="1">
      <c r="A996" s="125"/>
      <c r="B996" s="61"/>
    </row>
    <row r="997" ht="14.25" customHeight="1">
      <c r="A997" s="125"/>
      <c r="B997" s="61"/>
    </row>
    <row r="998" ht="14.25" customHeight="1">
      <c r="A998" s="125"/>
      <c r="B998" s="61"/>
    </row>
    <row r="999" ht="14.25" customHeight="1">
      <c r="A999" s="125"/>
      <c r="B999" s="61"/>
    </row>
    <row r="1000" ht="14.25" customHeight="1">
      <c r="A1000" s="125"/>
      <c r="B1000" s="61"/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68</v>
      </c>
    </row>
    <row r="2" ht="14.25" customHeight="1">
      <c r="A2" s="54" t="str">
        <f>IFERROR(__xludf.DUMMYFUNCTION(" IMPORTRANGE(""https://docs.google.com/spreadsheets/d/1XUflqY-D3BShDKyjVo4LEaOIhbmIvC0Jd2TbRgBQGKU/edit#gid=1081896676"",""So6!A2:A161"")"),"Balzen86")</f>
        <v>Balzen86</v>
      </c>
      <c r="B2" s="55">
        <v>1.0</v>
      </c>
      <c r="C2" s="56">
        <f t="shared" ref="C2:C161" si="1">800*(1-(B2/($H$1+1)))*POWER((SQRT(($H$1+1)/B2)),1/2)</f>
        <v>2272.281233</v>
      </c>
      <c r="D2" s="57" t="str">
        <f>VLOOKUP(A2,'Classement S6'!$B$2:$C$150,1,0)</f>
        <v>Balzen86</v>
      </c>
      <c r="E2" s="58" t="str">
        <f t="shared" ref="E2:E161" si="2">IF(D2=A2,"","erreur")</f>
        <v/>
      </c>
      <c r="F2" s="57" t="str">
        <f>VLOOKUP(A2,'Classement Général'!$B$2:$B$150,1,0)</f>
        <v>Balzen86</v>
      </c>
    </row>
    <row r="3" ht="14.25" customHeight="1">
      <c r="A3" s="54" t="str">
        <f>IFERROR(__xludf.DUMMYFUNCTION("""COMPUTED_VALUE"""),"PocketBike")</f>
        <v>PocketBike</v>
      </c>
      <c r="B3" s="55">
        <v>2.0</v>
      </c>
      <c r="C3" s="56">
        <f t="shared" si="1"/>
        <v>1882.653833</v>
      </c>
      <c r="D3" s="57" t="str">
        <f>VLOOKUP(A3,'Classement S6'!$B$2:$C$150,1,0)</f>
        <v>PocketBike</v>
      </c>
      <c r="E3" s="58" t="str">
        <f t="shared" si="2"/>
        <v/>
      </c>
      <c r="F3" s="57" t="str">
        <f>VLOOKUP(A3,'Classement Général'!$B$2:$B$150,1,0)</f>
        <v>PocketBike</v>
      </c>
      <c r="G3" s="59"/>
    </row>
    <row r="4" ht="14.25" customHeight="1">
      <c r="A4" s="54" t="str">
        <f>IFERROR(__xludf.DUMMYFUNCTION("""COMPUTED_VALUE"""),"Mako Lemore")</f>
        <v>Mako Lemore</v>
      </c>
      <c r="B4" s="55">
        <v>3.0</v>
      </c>
      <c r="C4" s="56">
        <f t="shared" si="1"/>
        <v>1675.779181</v>
      </c>
      <c r="D4" s="57" t="str">
        <f>VLOOKUP(A4,'Classement S6'!$B$2:$C$150,1,0)</f>
        <v>Mako Lemore</v>
      </c>
      <c r="E4" s="58" t="str">
        <f t="shared" si="2"/>
        <v/>
      </c>
      <c r="F4" s="57" t="str">
        <f>VLOOKUP(A4,'Classement Général'!$B$2:$B$150,1,0)</f>
        <v>Mako Lemore</v>
      </c>
    </row>
    <row r="5" ht="14.25" customHeight="1">
      <c r="A5" s="54" t="str">
        <f>IFERROR(__xludf.DUMMYFUNCTION("""COMPUTED_VALUE"""),"sukkel")</f>
        <v>sukkel</v>
      </c>
      <c r="B5" s="55">
        <v>4.0</v>
      </c>
      <c r="C5" s="56">
        <f t="shared" si="1"/>
        <v>1535.859639</v>
      </c>
      <c r="D5" s="57" t="str">
        <f>VLOOKUP(A5,'Classement S6'!$B$2:$C$150,1,0)</f>
        <v>sukkel</v>
      </c>
      <c r="E5" s="58" t="str">
        <f t="shared" si="2"/>
        <v/>
      </c>
      <c r="F5" s="57" t="str">
        <f>VLOOKUP(A5,'Classement Général'!$B$2:$B$150,1,0)</f>
        <v>sukkel</v>
      </c>
    </row>
    <row r="6" ht="14.25" customHeight="1">
      <c r="A6" s="54" t="str">
        <f>IFERROR(__xludf.DUMMYFUNCTION("""COMPUTED_VALUE"""),"..mamat86..")</f>
        <v>..mamat86..</v>
      </c>
      <c r="B6" s="55">
        <v>5.0</v>
      </c>
      <c r="C6" s="56">
        <f t="shared" si="1"/>
        <v>1430.179807</v>
      </c>
      <c r="D6" s="57" t="str">
        <f>VLOOKUP(A6,'Classement S6'!$B$2:$C$150,1,0)</f>
        <v>..mamat86..</v>
      </c>
      <c r="E6" s="58" t="str">
        <f t="shared" si="2"/>
        <v/>
      </c>
      <c r="F6" s="57" t="str">
        <f>VLOOKUP(A6,'Classement Général'!$B$2:$B$150,1,0)</f>
        <v>..mamat86..</v>
      </c>
    </row>
    <row r="7" ht="14.25" customHeight="1">
      <c r="A7" s="54" t="str">
        <f>IFERROR(__xludf.DUMMYFUNCTION("""COMPUTED_VALUE"""),"M86600B")</f>
        <v>M86600B</v>
      </c>
      <c r="B7" s="55">
        <v>6.0</v>
      </c>
      <c r="C7" s="56">
        <f t="shared" si="1"/>
        <v>1345.104129</v>
      </c>
      <c r="D7" s="57" t="str">
        <f>VLOOKUP(A7,'Classement S6'!$B$2:$C$150,1,0)</f>
        <v>m86600b</v>
      </c>
      <c r="E7" s="58" t="str">
        <f t="shared" si="2"/>
        <v/>
      </c>
      <c r="F7" s="57" t="str">
        <f>VLOOKUP(A7,'Classement Général'!$B$2:$B$150,1,0)</f>
        <v>m86600b</v>
      </c>
    </row>
    <row r="8" ht="14.25" customHeight="1">
      <c r="A8" s="54" t="str">
        <f>IFERROR(__xludf.DUMMYFUNCTION("""COMPUTED_VALUE"""),"Redblood92")</f>
        <v>Redblood92</v>
      </c>
      <c r="B8" s="55">
        <v>7.0</v>
      </c>
      <c r="C8" s="56">
        <f t="shared" si="1"/>
        <v>1273.709384</v>
      </c>
      <c r="D8" s="57" t="str">
        <f>VLOOKUP(A8,'Classement S6'!$B$2:$C$150,1,0)</f>
        <v>Redblood92</v>
      </c>
      <c r="E8" s="58" t="str">
        <f t="shared" si="2"/>
        <v/>
      </c>
      <c r="F8" s="57" t="str">
        <f>VLOOKUP(A8,'Classement Général'!$B$2:$B$150,1,0)</f>
        <v>Redblood92</v>
      </c>
    </row>
    <row r="9" ht="14.25" customHeight="1">
      <c r="A9" s="54" t="str">
        <f>IFERROR(__xludf.DUMMYFUNCTION("""COMPUTED_VALUE"""),"sonic86")</f>
        <v>sonic86</v>
      </c>
      <c r="B9" s="55">
        <v>8.0</v>
      </c>
      <c r="C9" s="56">
        <f t="shared" si="1"/>
        <v>1212.022012</v>
      </c>
      <c r="D9" s="57" t="str">
        <f>VLOOKUP(A9,'Classement S6'!$B$2:$C$150,1,0)</f>
        <v>sonic86</v>
      </c>
      <c r="E9" s="58" t="str">
        <f t="shared" si="2"/>
        <v/>
      </c>
      <c r="F9" s="57" t="str">
        <f>VLOOKUP(A9,'Classement Général'!$B$2:$B$150,1,0)</f>
        <v>sonic86</v>
      </c>
    </row>
    <row r="10" ht="14.25" customHeight="1">
      <c r="A10" s="54" t="str">
        <f>IFERROR(__xludf.DUMMYFUNCTION("""COMPUTED_VALUE"""),"AKlibur")</f>
        <v>AKlibur</v>
      </c>
      <c r="B10" s="55">
        <v>9.0</v>
      </c>
      <c r="C10" s="56">
        <f t="shared" si="1"/>
        <v>1157.560749</v>
      </c>
      <c r="D10" s="57" t="str">
        <f>VLOOKUP(A10,'Classement S6'!$B$2:$C$150,1,0)</f>
        <v>AKlibur</v>
      </c>
      <c r="E10" s="58" t="str">
        <f t="shared" si="2"/>
        <v/>
      </c>
      <c r="F10" s="57" t="str">
        <f>VLOOKUP(A10,'Classement Général'!$B$2:$B$150,1,0)</f>
        <v>AKlibur</v>
      </c>
    </row>
    <row r="11" ht="14.25" customHeight="1">
      <c r="A11" s="54" t="str">
        <f>IFERROR(__xludf.DUMMYFUNCTION("""COMPUTED_VALUE"""),"patrick86370")</f>
        <v>patrick86370</v>
      </c>
      <c r="B11" s="55">
        <v>10.0</v>
      </c>
      <c r="C11" s="56">
        <f t="shared" si="1"/>
        <v>1108.677364</v>
      </c>
      <c r="D11" s="57" t="str">
        <f>VLOOKUP(A11,'Classement S6'!$B$2:$C$150,1,0)</f>
        <v>patrick86370</v>
      </c>
      <c r="E11" s="58" t="str">
        <f t="shared" si="2"/>
        <v/>
      </c>
      <c r="F11" s="57" t="str">
        <f>VLOOKUP(A11,'Classement Général'!$B$2:$B$150,1,0)</f>
        <v>patrick86370</v>
      </c>
    </row>
    <row r="12" ht="14.25" customHeight="1">
      <c r="A12" s="54" t="str">
        <f>IFERROR(__xludf.DUMMYFUNCTION("""COMPUTED_VALUE"""),"Butterfly-As")</f>
        <v>Butterfly-As</v>
      </c>
      <c r="B12" s="55">
        <v>11.0</v>
      </c>
      <c r="C12" s="56">
        <f t="shared" si="1"/>
        <v>1064.223859</v>
      </c>
      <c r="D12" s="57" t="str">
        <f>VLOOKUP(A12,'Classement S6'!$B$2:$C$150,1,0)</f>
        <v>Butterfly-As</v>
      </c>
      <c r="E12" s="58" t="str">
        <f t="shared" si="2"/>
        <v/>
      </c>
      <c r="F12" s="57" t="str">
        <f>VLOOKUP(A12,'Classement Général'!$B$2:$B$150,1,0)</f>
        <v>Butterfly-As</v>
      </c>
    </row>
    <row r="13" ht="14.25" customHeight="1">
      <c r="A13" s="54" t="str">
        <f>IFERROR(__xludf.DUMMYFUNCTION("""COMPUTED_VALUE"""),"Rukia_ichigo")</f>
        <v>Rukia_ichigo</v>
      </c>
      <c r="B13" s="55">
        <v>12.0</v>
      </c>
      <c r="C13" s="56">
        <f t="shared" si="1"/>
        <v>1023.370074</v>
      </c>
      <c r="D13" s="57" t="str">
        <f>VLOOKUP(A13,'Classement S6'!$B$2:$C$150,1,0)</f>
        <v>Rukia_ichigo</v>
      </c>
      <c r="E13" s="58" t="str">
        <f t="shared" si="2"/>
        <v/>
      </c>
      <c r="F13" s="57" t="str">
        <f>VLOOKUP(A13,'Classement Général'!$B$2:$B$150,1,0)</f>
        <v>Rukia_ichigo</v>
      </c>
    </row>
    <row r="14" ht="14.25" customHeight="1">
      <c r="A14" s="54" t="str">
        <f>IFERROR(__xludf.DUMMYFUNCTION("""COMPUTED_VALUE"""),"_Sale-Bet_")</f>
        <v>_Sale-Bet_</v>
      </c>
      <c r="B14" s="55">
        <v>13.0</v>
      </c>
      <c r="C14" s="56">
        <f t="shared" si="1"/>
        <v>985.4971164</v>
      </c>
      <c r="D14" s="57" t="str">
        <f>VLOOKUP(A14,'Classement S6'!$B$2:$C$150,1,0)</f>
        <v>_Sale-Bet_</v>
      </c>
      <c r="E14" s="58" t="str">
        <f t="shared" si="2"/>
        <v/>
      </c>
      <c r="F14" s="57" t="str">
        <f>VLOOKUP(A14,'Classement Général'!$B$2:$B$150,1,0)</f>
        <v>_Sale-Bet_</v>
      </c>
    </row>
    <row r="15" ht="14.25" customHeight="1">
      <c r="A15" s="54" t="str">
        <f>IFERROR(__xludf.DUMMYFUNCTION("""COMPUTED_VALUE"""),"UniThe")</f>
        <v>UniThe</v>
      </c>
      <c r="B15" s="55">
        <v>14.0</v>
      </c>
      <c r="C15" s="56">
        <f t="shared" si="1"/>
        <v>950.1317907</v>
      </c>
      <c r="D15" s="57" t="str">
        <f>VLOOKUP(A15,'Classement S6'!$B$2:$C$150,1,0)</f>
        <v>UniThe</v>
      </c>
      <c r="E15" s="58" t="str">
        <f t="shared" si="2"/>
        <v/>
      </c>
      <c r="F15" s="57" t="str">
        <f>VLOOKUP(A15,'Classement Général'!$B$2:$B$150,1,0)</f>
        <v>UniThe</v>
      </c>
    </row>
    <row r="16" ht="14.25" customHeight="1">
      <c r="A16" s="54" t="str">
        <f>IFERROR(__xludf.DUMMYFUNCTION("""COMPUTED_VALUE"""),"FridAKahlo")</f>
        <v>FridAKahlo</v>
      </c>
      <c r="B16" s="55">
        <v>15.0</v>
      </c>
      <c r="C16" s="56">
        <f t="shared" si="1"/>
        <v>916.9045207</v>
      </c>
      <c r="D16" s="57" t="str">
        <f>VLOOKUP(A16,'Classement S6'!$B$2:$C$150,1,0)</f>
        <v>FridAKahlo</v>
      </c>
      <c r="E16" s="58" t="str">
        <f t="shared" si="2"/>
        <v/>
      </c>
      <c r="F16" s="57" t="str">
        <f>VLOOKUP(A16,'Classement Général'!$B$2:$B$150,1,0)</f>
        <v>FridAKahlo</v>
      </c>
    </row>
    <row r="17" ht="14.25" customHeight="1">
      <c r="A17" s="54" t="str">
        <f>IFERROR(__xludf.DUMMYFUNCTION("""COMPUTED_VALUE"""),"Fr2D2")</f>
        <v>Fr2D2</v>
      </c>
      <c r="B17" s="55">
        <v>16.0</v>
      </c>
      <c r="C17" s="56">
        <f t="shared" si="1"/>
        <v>885.5213629</v>
      </c>
      <c r="D17" s="57" t="str">
        <f>VLOOKUP(A17,'Classement S6'!$B$2:$C$150,1,0)</f>
        <v>Fr2d2</v>
      </c>
      <c r="E17" s="58" t="str">
        <f t="shared" si="2"/>
        <v/>
      </c>
      <c r="F17" s="57" t="str">
        <f>VLOOKUP(A17,'Classement Général'!$B$2:$B$150,1,0)</f>
        <v>Fr2d2</v>
      </c>
    </row>
    <row r="18" ht="14.25" customHeight="1">
      <c r="A18" s="54" t="str">
        <f>IFERROR(__xludf.DUMMYFUNCTION("""COMPUTED_VALUE"""),"Mitch")</f>
        <v>Mitch</v>
      </c>
      <c r="B18" s="55">
        <v>17.0</v>
      </c>
      <c r="C18" s="56">
        <f t="shared" si="1"/>
        <v>855.7448265</v>
      </c>
      <c r="D18" s="57" t="str">
        <f>VLOOKUP(A18,'Classement S6'!$B$2:$C$150,1,0)</f>
        <v>Mitch</v>
      </c>
      <c r="E18" s="58" t="str">
        <f t="shared" si="2"/>
        <v/>
      </c>
      <c r="F18" s="57" t="str">
        <f>VLOOKUP(A18,'Classement Général'!$B$2:$B$150,1,0)</f>
        <v>Mitch</v>
      </c>
    </row>
    <row r="19" ht="14.25" customHeight="1">
      <c r="A19" s="54" t="str">
        <f>IFERROR(__xludf.DUMMYFUNCTION("""COMPUTED_VALUE"""),"Kaio Du Nord")</f>
        <v>Kaio Du Nord</v>
      </c>
      <c r="B19" s="55">
        <v>18.0</v>
      </c>
      <c r="C19" s="56">
        <f t="shared" si="1"/>
        <v>827.3803813</v>
      </c>
      <c r="D19" s="57" t="str">
        <f>VLOOKUP(A19,'Classement S6'!$B$2:$C$150,1,0)</f>
        <v>Kaio Du Nord</v>
      </c>
      <c r="E19" s="58" t="str">
        <f t="shared" si="2"/>
        <v/>
      </c>
      <c r="F19" s="57" t="str">
        <f>VLOOKUP(A19,'Classement Général'!$B$2:$B$150,1,0)</f>
        <v>Kaio Du Nord</v>
      </c>
    </row>
    <row r="20" ht="14.25" customHeight="1">
      <c r="A20" s="54" t="str">
        <f>IFERROR(__xludf.DUMMYFUNCTION("""COMPUTED_VALUE"""),"NOVICEMYSTIC")</f>
        <v>NOVICEMYSTIC</v>
      </c>
      <c r="B20" s="55">
        <v>19.0</v>
      </c>
      <c r="C20" s="56">
        <f t="shared" si="1"/>
        <v>800.2667502</v>
      </c>
      <c r="D20" s="57" t="str">
        <f>VLOOKUP(A20,'Classement S6'!$B$2:$C$150,1,0)</f>
        <v>NOVICEMYSTIC</v>
      </c>
      <c r="E20" s="58" t="str">
        <f t="shared" si="2"/>
        <v/>
      </c>
      <c r="F20" s="57" t="str">
        <f>VLOOKUP(A20,'Classement Général'!$B$2:$B$150,1,0)</f>
        <v>NOVICEMYSTIC</v>
      </c>
    </row>
    <row r="21" ht="14.25" customHeight="1">
      <c r="A21" s="54" t="str">
        <f>IFERROR(__xludf.DUMMYFUNCTION("""COMPUTED_VALUE"""),"Pwatevin 86")</f>
        <v>Pwatevin 86</v>
      </c>
      <c r="B21" s="55">
        <v>20.0</v>
      </c>
      <c r="C21" s="56">
        <f t="shared" si="1"/>
        <v>774.2687836</v>
      </c>
      <c r="D21" s="57" t="str">
        <f>VLOOKUP(A21,'Classement S6'!$B$2:$C$150,1,0)</f>
        <v>Pwatevin 86</v>
      </c>
      <c r="E21" s="58" t="str">
        <f t="shared" si="2"/>
        <v/>
      </c>
      <c r="F21" s="57" t="str">
        <f>VLOOKUP(A21,'Classement Général'!$B$2:$B$150,1,0)</f>
        <v>Pwatevin 86</v>
      </c>
    </row>
    <row r="22" ht="14.25" customHeight="1">
      <c r="A22" s="54" t="str">
        <f>IFERROR(__xludf.DUMMYFUNCTION("""COMPUTED_VALUE"""),"BBH 75")</f>
        <v>BBH 75</v>
      </c>
      <c r="B22" s="55">
        <v>21.0</v>
      </c>
      <c r="C22" s="56">
        <f t="shared" si="1"/>
        <v>749.2721365</v>
      </c>
      <c r="D22" s="57" t="str">
        <f>VLOOKUP(A22,'Classement S6'!$B$2:$C$150,1,0)</f>
        <v>BBH 75</v>
      </c>
      <c r="E22" s="58" t="str">
        <f t="shared" si="2"/>
        <v/>
      </c>
      <c r="F22" s="57" t="str">
        <f>VLOOKUP(A22,'Classement Général'!$B$2:$B$150,1,0)</f>
        <v>BBH 75</v>
      </c>
    </row>
    <row r="23" ht="14.25" customHeight="1">
      <c r="A23" s="54" t="str">
        <f>IFERROR(__xludf.DUMMYFUNCTION("""COMPUTED_VALUE"""),"ChAAtalere")</f>
        <v>ChAAtalere</v>
      </c>
      <c r="B23" s="55">
        <v>22.0</v>
      </c>
      <c r="C23" s="56">
        <f t="shared" si="1"/>
        <v>725.1792296</v>
      </c>
      <c r="D23" s="57" t="str">
        <f>VLOOKUP(A23,'Classement S6'!$B$2:$C$150,1,0)</f>
        <v>chAAtAlere</v>
      </c>
      <c r="E23" s="58" t="str">
        <f t="shared" si="2"/>
        <v/>
      </c>
      <c r="F23" s="57" t="str">
        <f>VLOOKUP(A23,'Classement Général'!$B$2:$B$150,1,0)</f>
        <v>chAAtAlere</v>
      </c>
    </row>
    <row r="24" ht="14.25" customHeight="1">
      <c r="A24" s="54" t="str">
        <f>IFERROR(__xludf.DUMMYFUNCTION("""COMPUTED_VALUE"""),"belussac")</f>
        <v>belussac</v>
      </c>
      <c r="B24" s="55">
        <v>23.0</v>
      </c>
      <c r="C24" s="56">
        <f t="shared" si="1"/>
        <v>701.9061402</v>
      </c>
      <c r="D24" s="57" t="str">
        <f>VLOOKUP(A24,'Classement S6'!$B$2:$C$150,1,0)</f>
        <v>belussac</v>
      </c>
      <c r="E24" s="58" t="str">
        <f t="shared" si="2"/>
        <v/>
      </c>
      <c r="F24" s="57" t="str">
        <f>VLOOKUP(A24,'Classement Général'!$B$2:$B$150,1,0)</f>
        <v>belussac</v>
      </c>
    </row>
    <row r="25" ht="14.25" customHeight="1">
      <c r="A25" s="54" t="str">
        <f>IFERROR(__xludf.DUMMYFUNCTION("""COMPUTED_VALUE"""),"rastamokett")</f>
        <v>rastamokett</v>
      </c>
      <c r="B25" s="55">
        <v>24.0</v>
      </c>
      <c r="C25" s="56">
        <f t="shared" si="1"/>
        <v>679.3801793</v>
      </c>
      <c r="D25" s="57" t="str">
        <f>VLOOKUP(A25,'Classement S6'!$B$2:$C$150,1,0)</f>
        <v>rastamokett</v>
      </c>
      <c r="E25" s="58" t="str">
        <f t="shared" si="2"/>
        <v/>
      </c>
      <c r="F25" s="57" t="str">
        <f>VLOOKUP(A25,'Classement Général'!$B$2:$B$150,1,0)</f>
        <v>rastamokett</v>
      </c>
    </row>
    <row r="26" ht="14.25" customHeight="1">
      <c r="A26" s="54" t="str">
        <f>IFERROR(__xludf.DUMMYFUNCTION("""COMPUTED_VALUE"""),"Like_A_Fish")</f>
        <v>Like_A_Fish</v>
      </c>
      <c r="B26" s="55">
        <v>25.0</v>
      </c>
      <c r="C26" s="56">
        <f t="shared" si="1"/>
        <v>657.5379802</v>
      </c>
      <c r="D26" s="57" t="str">
        <f>VLOOKUP(A26,'Classement S6'!$B$2:$C$150,1,0)</f>
        <v>Like_A_Fish</v>
      </c>
      <c r="E26" s="58" t="str">
        <f t="shared" si="2"/>
        <v/>
      </c>
      <c r="F26" s="57" t="str">
        <f>VLOOKUP(A26,'Classement Général'!$B$2:$B$150,1,0)</f>
        <v>Like_A_Fish</v>
      </c>
    </row>
    <row r="27" ht="14.25" customHeight="1">
      <c r="A27" s="54" t="str">
        <f>IFERROR(__xludf.DUMMYFUNCTION("""COMPUTED_VALUE"""),"fistipanda")</f>
        <v>fistipanda</v>
      </c>
      <c r="B27" s="55">
        <v>26.0</v>
      </c>
      <c r="C27" s="56">
        <f t="shared" si="1"/>
        <v>636.3239763</v>
      </c>
      <c r="D27" s="57" t="str">
        <f>VLOOKUP(A27,'Classement S6'!$B$2:$C$150,1,0)</f>
        <v>Fistipanda</v>
      </c>
      <c r="E27" s="58" t="str">
        <f t="shared" si="2"/>
        <v/>
      </c>
      <c r="F27" s="57" t="str">
        <f>VLOOKUP(A27,'Classement Général'!$B$2:$B$150,1,0)</f>
        <v>Fistipanda</v>
      </c>
    </row>
    <row r="28" ht="14.25" customHeight="1">
      <c r="A28" s="54" t="str">
        <f>IFERROR(__xludf.DUMMYFUNCTION("""COMPUTED_VALUE"""),"mailie")</f>
        <v>mailie</v>
      </c>
      <c r="B28" s="55">
        <v>27.0</v>
      </c>
      <c r="C28" s="56">
        <f t="shared" si="1"/>
        <v>615.6891755</v>
      </c>
      <c r="D28" s="57" t="str">
        <f>VLOOKUP(A28,'Classement S6'!$B$2:$C$150,1,0)</f>
        <v>mailie</v>
      </c>
      <c r="E28" s="58" t="str">
        <f t="shared" si="2"/>
        <v/>
      </c>
      <c r="F28" s="57" t="str">
        <f>VLOOKUP(A28,'Classement Général'!$B$2:$B$150,1,0)</f>
        <v>mailie</v>
      </c>
    </row>
    <row r="29" ht="14.25" customHeight="1">
      <c r="A29" s="54" t="str">
        <f>IFERROR(__xludf.DUMMYFUNCTION("""COMPUTED_VALUE"""),"i K K i")</f>
        <v>i K K i</v>
      </c>
      <c r="B29" s="55">
        <v>28.0</v>
      </c>
      <c r="C29" s="56">
        <f t="shared" si="1"/>
        <v>595.5901653</v>
      </c>
      <c r="D29" s="57" t="str">
        <f>VLOOKUP(A29,'Classement S6'!$B$2:$C$150,1,0)</f>
        <v>i K K i</v>
      </c>
      <c r="E29" s="58" t="str">
        <f t="shared" si="2"/>
        <v/>
      </c>
      <c r="F29" s="57" t="str">
        <f>VLOOKUP(A29,'Classement Général'!$B$2:$B$150,1,0)</f>
        <v>i K K i</v>
      </c>
    </row>
    <row r="30" ht="14.25" customHeight="1">
      <c r="A30" s="54" t="str">
        <f>IFERROR(__xludf.DUMMYFUNCTION("""COMPUTED_VALUE"""),"Phil1308")</f>
        <v>Phil1308</v>
      </c>
      <c r="B30" s="55">
        <v>29.0</v>
      </c>
      <c r="C30" s="56">
        <f t="shared" si="1"/>
        <v>575.9882988</v>
      </c>
      <c r="D30" s="57" t="str">
        <f>VLOOKUP(A30,'Classement S6'!$B$2:$C$150,1,0)</f>
        <v>Phil1308</v>
      </c>
      <c r="E30" s="58" t="str">
        <f t="shared" si="2"/>
        <v/>
      </c>
      <c r="F30" s="57" t="str">
        <f>VLOOKUP(A30,'Classement Général'!$B$2:$B$150,1,0)</f>
        <v>Phil1308</v>
      </c>
    </row>
    <row r="31" ht="14.25" customHeight="1">
      <c r="A31" s="54" t="str">
        <f>IFERROR(__xludf.DUMMYFUNCTION("""COMPUTED_VALUE"""),"patgaret")</f>
        <v>patgaret</v>
      </c>
      <c r="B31" s="55">
        <v>30.0</v>
      </c>
      <c r="C31" s="56">
        <f t="shared" si="1"/>
        <v>556.8490233</v>
      </c>
      <c r="D31" s="57" t="str">
        <f>VLOOKUP(A31,'Classement S6'!$B$2:$C$150,1,0)</f>
        <v>Patgaret</v>
      </c>
      <c r="E31" s="58" t="str">
        <f t="shared" si="2"/>
        <v/>
      </c>
      <c r="F31" s="57" t="str">
        <f>VLOOKUP(A31,'Classement Général'!$B$2:$B$150,1,0)</f>
        <v>Patgaret</v>
      </c>
    </row>
    <row r="32" ht="14.25" customHeight="1">
      <c r="A32" s="54" t="str">
        <f>IFERROR(__xludf.DUMMYFUNCTION("""COMPUTED_VALUE"""),"roudoudou759")</f>
        <v>roudoudou759</v>
      </c>
      <c r="B32" s="55">
        <v>31.0</v>
      </c>
      <c r="C32" s="56">
        <f t="shared" si="1"/>
        <v>538.141323</v>
      </c>
      <c r="D32" s="57" t="str">
        <f>VLOOKUP(A32,'Classement S6'!$B$2:$C$150,1,0)</f>
        <v>roudoudou759</v>
      </c>
      <c r="E32" s="58" t="str">
        <f t="shared" si="2"/>
        <v/>
      </c>
      <c r="F32" s="57" t="str">
        <f>VLOOKUP(A32,'Classement Général'!$B$2:$B$150,1,0)</f>
        <v>roudoudou759</v>
      </c>
    </row>
    <row r="33" ht="14.25" customHeight="1">
      <c r="A33" s="54" t="str">
        <f>IFERROR(__xludf.DUMMYFUNCTION("""COMPUTED_VALUE"""),"Combers")</f>
        <v>Combers</v>
      </c>
      <c r="B33" s="55">
        <v>32.0</v>
      </c>
      <c r="C33" s="56">
        <f t="shared" si="1"/>
        <v>519.8372523</v>
      </c>
      <c r="D33" s="57" t="str">
        <f>VLOOKUP(A33,'Classement S6'!$B$2:$C$150,1,0)</f>
        <v>COMBERS</v>
      </c>
      <c r="E33" s="58" t="str">
        <f t="shared" si="2"/>
        <v/>
      </c>
      <c r="F33" s="57" t="str">
        <f>VLOOKUP(A33,'Classement Général'!$B$2:$B$150,1,0)</f>
        <v>COMBERS</v>
      </c>
    </row>
    <row r="34" ht="14.25" customHeight="1">
      <c r="A34" s="54" t="str">
        <f>IFERROR(__xludf.DUMMYFUNCTION("""COMPUTED_VALUE"""),"ShisstoLL")</f>
        <v>ShisstoLL</v>
      </c>
      <c r="B34" s="55">
        <v>33.0</v>
      </c>
      <c r="C34" s="56">
        <f t="shared" si="1"/>
        <v>501.9115442</v>
      </c>
      <c r="D34" s="57" t="str">
        <f>VLOOKUP(A34,'Classement S6'!$B$2:$C$150,1,0)</f>
        <v>ShisstoLL</v>
      </c>
      <c r="E34" s="58" t="str">
        <f t="shared" si="2"/>
        <v/>
      </c>
      <c r="F34" s="57" t="str">
        <f>VLOOKUP(A34,'Classement Général'!$B$2:$B$150,1,0)</f>
        <v>ShisstoLL</v>
      </c>
    </row>
    <row r="35" ht="14.25" customHeight="1">
      <c r="A35" s="54" t="str">
        <f>IFERROR(__xludf.DUMMYFUNCTION("""COMPUTED_VALUE"""),"ludolab")</f>
        <v>ludolab</v>
      </c>
      <c r="B35" s="55">
        <v>34.0</v>
      </c>
      <c r="C35" s="56">
        <f t="shared" si="1"/>
        <v>484.3412787</v>
      </c>
      <c r="D35" s="57" t="str">
        <f>VLOOKUP(A35,'Classement S6'!$B$2:$C$150,1,0)</f>
        <v>ludolab</v>
      </c>
      <c r="E35" s="58" t="str">
        <f t="shared" si="2"/>
        <v/>
      </c>
      <c r="F35" s="57" t="str">
        <f>VLOOKUP(A35,'Classement Général'!$B$2:$B$150,1,0)</f>
        <v>ludolab</v>
      </c>
    </row>
    <row r="36" ht="14.25" customHeight="1">
      <c r="A36" s="54" t="str">
        <f>IFERROR(__xludf.DUMMYFUNCTION("""COMPUTED_VALUE"""),"Legabodu86")</f>
        <v>Legabodu86</v>
      </c>
      <c r="B36" s="55">
        <v>35.0</v>
      </c>
      <c r="C36" s="56">
        <f t="shared" si="1"/>
        <v>467.105601</v>
      </c>
      <c r="D36" s="57" t="str">
        <f>VLOOKUP(A36,'Classement S6'!$B$2:$C$150,1,0)</f>
        <v>Legabodu86</v>
      </c>
      <c r="E36" s="58" t="str">
        <f t="shared" si="2"/>
        <v/>
      </c>
      <c r="F36" s="57" t="str">
        <f>VLOOKUP(A36,'Classement Général'!$B$2:$B$150,1,0)</f>
        <v>Legabodu86</v>
      </c>
    </row>
    <row r="37" ht="14.25" customHeight="1">
      <c r="A37" s="54" t="str">
        <f>IFERROR(__xludf.DUMMYFUNCTION("""COMPUTED_VALUE"""),"-Feline")</f>
        <v>-Feline</v>
      </c>
      <c r="B37" s="55">
        <v>36.0</v>
      </c>
      <c r="C37" s="56">
        <f t="shared" si="1"/>
        <v>450.1854802</v>
      </c>
      <c r="D37" s="57" t="str">
        <f>VLOOKUP(A37,'Classement S6'!$B$2:$C$150,1,0)</f>
        <v>-Feline</v>
      </c>
      <c r="E37" s="58" t="str">
        <f t="shared" si="2"/>
        <v/>
      </c>
      <c r="F37" s="57" t="str">
        <f>VLOOKUP(A37,'Classement Général'!$B$2:$B$150,1,0)</f>
        <v>-Feline</v>
      </c>
    </row>
    <row r="38" ht="14.25" customHeight="1">
      <c r="A38" s="54" t="str">
        <f>IFERROR(__xludf.DUMMYFUNCTION("""COMPUTED_VALUE"""),"immond")</f>
        <v>immond</v>
      </c>
      <c r="B38" s="55">
        <v>37.0</v>
      </c>
      <c r="C38" s="56">
        <f t="shared" si="1"/>
        <v>433.5635027</v>
      </c>
      <c r="D38" s="57" t="str">
        <f>VLOOKUP(A38,'Classement S6'!$B$2:$C$150,1,0)</f>
        <v>immond</v>
      </c>
      <c r="E38" s="58" t="str">
        <f t="shared" si="2"/>
        <v/>
      </c>
      <c r="F38" s="57" t="str">
        <f>VLOOKUP(A38,'Classement Général'!$B$2:$B$150,1,0)</f>
        <v>immond</v>
      </c>
    </row>
    <row r="39" ht="14.25" customHeight="1">
      <c r="A39" s="54" t="str">
        <f>IFERROR(__xludf.DUMMYFUNCTION("""COMPUTED_VALUE"""),"cassius-86")</f>
        <v>cassius-86</v>
      </c>
      <c r="B39" s="55">
        <v>38.0</v>
      </c>
      <c r="C39" s="56">
        <f t="shared" si="1"/>
        <v>417.2236937</v>
      </c>
      <c r="D39" s="57" t="str">
        <f>VLOOKUP(A39,'Classement S6'!$B$2:$C$150,1,0)</f>
        <v>cassius-86</v>
      </c>
      <c r="E39" s="58" t="str">
        <f t="shared" si="2"/>
        <v/>
      </c>
      <c r="F39" s="57" t="str">
        <f>VLOOKUP(A39,'Classement Général'!$B$2:$B$150,1,0)</f>
        <v>cassius-86</v>
      </c>
    </row>
    <row r="40" ht="14.25" customHeight="1">
      <c r="A40" s="54" t="str">
        <f>IFERROR(__xludf.DUMMYFUNCTION("""COMPUTED_VALUE"""),"Pomb1664")</f>
        <v>Pomb1664</v>
      </c>
      <c r="B40" s="55">
        <v>39.0</v>
      </c>
      <c r="C40" s="56">
        <f t="shared" si="1"/>
        <v>401.1513628</v>
      </c>
      <c r="D40" s="57" t="str">
        <f>VLOOKUP(A40,'Classement S6'!$B$2:$C$150,1,0)</f>
        <v>POMB1664</v>
      </c>
      <c r="E40" s="58" t="str">
        <f t="shared" si="2"/>
        <v/>
      </c>
      <c r="F40" s="57" t="str">
        <f>VLOOKUP(A40,'Classement Général'!$B$2:$B$150,1,0)</f>
        <v>POMB1664</v>
      </c>
    </row>
    <row r="41" ht="14.25" customHeight="1">
      <c r="A41" s="54" t="str">
        <f>IFERROR(__xludf.DUMMYFUNCTION("""COMPUTED_VALUE"""),"KamehamehAS")</f>
        <v>KamehamehAS</v>
      </c>
      <c r="B41" s="55">
        <v>40.0</v>
      </c>
      <c r="C41" s="56">
        <f t="shared" si="1"/>
        <v>385.3329692</v>
      </c>
      <c r="D41" s="57" t="str">
        <f>VLOOKUP(A41,'Classement S6'!$B$2:$C$150,1,0)</f>
        <v>KamehamehAS</v>
      </c>
      <c r="E41" s="58" t="str">
        <f t="shared" si="2"/>
        <v/>
      </c>
      <c r="F41" s="57" t="str">
        <f>VLOOKUP(A41,'Classement Général'!$B$2:$B$150,1,0)</f>
        <v>KamehamehAS</v>
      </c>
    </row>
    <row r="42" ht="14.25" customHeight="1">
      <c r="A42" s="54" t="str">
        <f>IFERROR(__xludf.DUMMYFUNCTION("""COMPUTED_VALUE"""),"Rod_John_VI")</f>
        <v>Rod_John_VI</v>
      </c>
      <c r="B42" s="55">
        <v>41.0</v>
      </c>
      <c r="C42" s="56">
        <f t="shared" si="1"/>
        <v>369.7560052</v>
      </c>
      <c r="D42" s="57" t="str">
        <f>VLOOKUP(A42,'Classement S6'!$B$2:$C$150,1,0)</f>
        <v>Rod_John_VI</v>
      </c>
      <c r="E42" s="58" t="str">
        <f t="shared" si="2"/>
        <v/>
      </c>
      <c r="F42" s="57" t="str">
        <f>VLOOKUP(A42,'Classement Général'!$B$2:$B$150,1,0)</f>
        <v>Rod_John_VI</v>
      </c>
    </row>
    <row r="43" ht="14.25" customHeight="1">
      <c r="A43" s="54" t="str">
        <f>IFERROR(__xludf.DUMMYFUNCTION("""COMPUTED_VALUE"""),"sozen")</f>
        <v>sozen</v>
      </c>
      <c r="B43" s="55">
        <v>42.0</v>
      </c>
      <c r="C43" s="56">
        <f t="shared" si="1"/>
        <v>354.4088927</v>
      </c>
      <c r="D43" s="57" t="str">
        <f>VLOOKUP(A43,'Classement S6'!$B$2:$C$150,1,0)</f>
        <v>sozen</v>
      </c>
      <c r="E43" s="58" t="str">
        <f t="shared" si="2"/>
        <v/>
      </c>
      <c r="F43" s="57" t="str">
        <f>VLOOKUP(A43,'Classement Général'!$B$2:$B$150,1,0)</f>
        <v>sozen</v>
      </c>
    </row>
    <row r="44" ht="14.25" customHeight="1">
      <c r="A44" s="54" t="str">
        <f>IFERROR(__xludf.DUMMYFUNCTION("""COMPUTED_VALUE"""),"kiki86 x")</f>
        <v>kiki86 x</v>
      </c>
      <c r="B44" s="55">
        <v>43.0</v>
      </c>
      <c r="C44" s="56">
        <f t="shared" si="1"/>
        <v>339.2808934</v>
      </c>
      <c r="D44" s="57" t="str">
        <f>VLOOKUP(A44,'Classement S6'!$B$2:$C$150,1,0)</f>
        <v>kiki86 x</v>
      </c>
      <c r="E44" s="58" t="str">
        <f t="shared" si="2"/>
        <v/>
      </c>
      <c r="F44" s="57" t="str">
        <f>VLOOKUP(A44,'Classement Général'!$B$2:$B$150,1,0)</f>
        <v>kiki86 x</v>
      </c>
    </row>
    <row r="45" ht="14.25" customHeight="1">
      <c r="A45" s="54" t="str">
        <f>IFERROR(__xludf.DUMMYFUNCTION("""COMPUTED_VALUE"""),"VietNems86")</f>
        <v>VietNems86</v>
      </c>
      <c r="B45" s="55">
        <v>44.0</v>
      </c>
      <c r="C45" s="56">
        <f t="shared" si="1"/>
        <v>324.3620291</v>
      </c>
      <c r="D45" s="57" t="str">
        <f>VLOOKUP(A45,'Classement S6'!$B$2:$C$150,1,0)</f>
        <v>VietNems86</v>
      </c>
      <c r="E45" s="58" t="str">
        <f t="shared" si="2"/>
        <v/>
      </c>
      <c r="F45" s="57" t="str">
        <f>VLOOKUP(A45,'Classement Général'!$B$2:$B$150,1,0)</f>
        <v>VietNems86</v>
      </c>
    </row>
    <row r="46" ht="14.25" customHeight="1">
      <c r="A46" s="54" t="str">
        <f>IFERROR(__xludf.DUMMYFUNCTION("""COMPUTED_VALUE"""),"marypops64")</f>
        <v>marypops64</v>
      </c>
      <c r="B46" s="55">
        <v>45.0</v>
      </c>
      <c r="C46" s="56">
        <f t="shared" si="1"/>
        <v>309.6430112</v>
      </c>
      <c r="D46" s="57" t="str">
        <f>VLOOKUP(A46,'Classement S6'!$B$2:$C$150,1,0)</f>
        <v>marypops64</v>
      </c>
      <c r="E46" s="58" t="str">
        <f t="shared" si="2"/>
        <v/>
      </c>
      <c r="F46" s="57" t="str">
        <f>VLOOKUP(A46,'Classement Général'!$B$2:$B$150,1,0)</f>
        <v>marypops64</v>
      </c>
    </row>
    <row r="47" ht="14.25" customHeight="1">
      <c r="A47" s="54" t="str">
        <f>IFERROR(__xludf.DUMMYFUNCTION("""COMPUTED_VALUE"""),"SINGE7")</f>
        <v>SINGE7</v>
      </c>
      <c r="B47" s="55">
        <v>46.0</v>
      </c>
      <c r="C47" s="56">
        <f t="shared" si="1"/>
        <v>295.1151786</v>
      </c>
      <c r="D47" s="57" t="str">
        <f>VLOOKUP(A47,'Classement S6'!$B$2:$C$150,1,0)</f>
        <v>SINGE7</v>
      </c>
      <c r="E47" s="58" t="str">
        <f t="shared" si="2"/>
        <v/>
      </c>
      <c r="F47" s="57" t="str">
        <f>VLOOKUP(A47,'Classement Général'!$B$2:$B$150,1,0)</f>
        <v>SINGE7</v>
      </c>
    </row>
    <row r="48" ht="14.25" customHeight="1">
      <c r="A48" s="54" t="str">
        <f>IFERROR(__xludf.DUMMYFUNCTION("""COMPUTED_VALUE"""),"christ86000")</f>
        <v>christ86000</v>
      </c>
      <c r="B48" s="55">
        <v>47.0</v>
      </c>
      <c r="C48" s="56">
        <f t="shared" si="1"/>
        <v>280.7704417</v>
      </c>
      <c r="D48" s="57" t="str">
        <f>VLOOKUP(A48,'Classement S6'!$B$2:$C$150,1,0)</f>
        <v>christ86000</v>
      </c>
      <c r="E48" s="58" t="str">
        <f t="shared" si="2"/>
        <v/>
      </c>
      <c r="F48" s="57" t="str">
        <f>VLOOKUP(A48,'Classement Général'!$B$2:$B$150,1,0)</f>
        <v>christ86000</v>
      </c>
    </row>
    <row r="49" ht="14.25" customHeight="1">
      <c r="A49" s="54" t="str">
        <f>IFERROR(__xludf.DUMMYFUNCTION("""COMPUTED_VALUE"""),"kevfurious")</f>
        <v>kevfurious</v>
      </c>
      <c r="B49" s="55">
        <v>48.0</v>
      </c>
      <c r="C49" s="56">
        <f t="shared" si="1"/>
        <v>266.6012334</v>
      </c>
      <c r="D49" s="57" t="str">
        <f>VLOOKUP(A49,'Classement S6'!$B$2:$C$150,1,0)</f>
        <v>Kevfurious</v>
      </c>
      <c r="E49" s="58" t="str">
        <f t="shared" si="2"/>
        <v/>
      </c>
      <c r="F49" s="57" t="str">
        <f>VLOOKUP(A49,'Classement Général'!$B$2:$B$150,1,0)</f>
        <v>Kevfurious</v>
      </c>
    </row>
    <row r="50" ht="14.25" customHeight="1">
      <c r="A50" s="54" t="str">
        <f>IFERROR(__xludf.DUMMYFUNCTION("""COMPUTED_VALUE"""),"mabouyas")</f>
        <v>mabouyas</v>
      </c>
      <c r="B50" s="55">
        <v>49.0</v>
      </c>
      <c r="C50" s="56">
        <f t="shared" si="1"/>
        <v>252.6004644</v>
      </c>
      <c r="D50" s="57" t="str">
        <f>VLOOKUP(A50,'Classement S6'!$B$2:$C$150,1,0)</f>
        <v>mabouyas</v>
      </c>
      <c r="E50" s="58" t="str">
        <f t="shared" si="2"/>
        <v/>
      </c>
      <c r="F50" s="57" t="str">
        <f>VLOOKUP(A50,'Classement Général'!$B$2:$B$150,1,0)</f>
        <v>mabouyas</v>
      </c>
    </row>
    <row r="51" ht="14.25" customHeight="1">
      <c r="A51" s="54" t="str">
        <f>IFERROR(__xludf.DUMMYFUNCTION("""COMPUTED_VALUE"""),"UrsaffMyLove")</f>
        <v>UrsaffMyLove</v>
      </c>
      <c r="B51" s="55">
        <v>50.0</v>
      </c>
      <c r="C51" s="56">
        <f t="shared" si="1"/>
        <v>238.7614836</v>
      </c>
      <c r="D51" s="57" t="str">
        <f>VLOOKUP(A51,'Classement S6'!$B$2:$C$150,1,0)</f>
        <v>UrsaffMyLove</v>
      </c>
      <c r="E51" s="58" t="str">
        <f t="shared" si="2"/>
        <v/>
      </c>
      <c r="F51" s="57" t="str">
        <f>VLOOKUP(A51,'Classement Général'!$B$2:$B$150,1,0)</f>
        <v>UrsaffMyLove</v>
      </c>
    </row>
    <row r="52" ht="14.25" customHeight="1">
      <c r="A52" s="54" t="str">
        <f>IFERROR(__xludf.DUMMYFUNCTION("""COMPUTED_VALUE"""),"MaLLcoLLm..")</f>
        <v>MaLLcoLLm..</v>
      </c>
      <c r="B52" s="55">
        <v>51.0</v>
      </c>
      <c r="C52" s="56">
        <f t="shared" si="1"/>
        <v>225.0780428</v>
      </c>
      <c r="D52" s="57" t="str">
        <f>VLOOKUP(A52,'Classement S6'!$B$2:$C$150,1,0)</f>
        <v>MaLLcoLLm..</v>
      </c>
      <c r="E52" s="58" t="str">
        <f t="shared" si="2"/>
        <v/>
      </c>
      <c r="F52" s="57" t="str">
        <f>VLOOKUP(A52,'Classement Général'!$B$2:$B$150,1,0)</f>
        <v>MaLLcoLLm..</v>
      </c>
    </row>
    <row r="53" ht="14.25" customHeight="1">
      <c r="A53" s="54" t="str">
        <f>IFERROR(__xludf.DUMMYFUNCTION("""COMPUTED_VALUE"""),"Sab86360")</f>
        <v>Sab86360</v>
      </c>
      <c r="B53" s="55">
        <v>52.0</v>
      </c>
      <c r="C53" s="56">
        <f t="shared" si="1"/>
        <v>211.5442642</v>
      </c>
      <c r="D53" s="57" t="str">
        <f>VLOOKUP(A53,'Classement S6'!$B$2:$C$150,1,0)</f>
        <v>Sab86360</v>
      </c>
      <c r="E53" s="58" t="str">
        <f t="shared" si="2"/>
        <v/>
      </c>
      <c r="F53" s="57" t="str">
        <f>VLOOKUP(A53,'Classement Général'!$B$2:$B$150,1,0)</f>
        <v>Sab86360</v>
      </c>
    </row>
    <row r="54" ht="14.25" customHeight="1">
      <c r="A54" s="54" t="str">
        <f>IFERROR(__xludf.DUMMYFUNCTION("""COMPUTED_VALUE"""),"cataleya86")</f>
        <v>cataleya86</v>
      </c>
      <c r="B54" s="55">
        <v>53.0</v>
      </c>
      <c r="C54" s="56">
        <f t="shared" si="1"/>
        <v>198.1546117</v>
      </c>
      <c r="D54" s="57" t="str">
        <f>VLOOKUP(A54,'Classement S6'!$B$2:$C$150,1,0)</f>
        <v>Cataleya86</v>
      </c>
      <c r="E54" s="58" t="str">
        <f t="shared" si="2"/>
        <v/>
      </c>
      <c r="F54" s="57" t="str">
        <f>VLOOKUP(A54,'Classement Général'!$B$2:$B$150,1,0)</f>
        <v>Cataleya86</v>
      </c>
    </row>
    <row r="55" ht="14.25" customHeight="1">
      <c r="A55" s="54" t="str">
        <f>IFERROR(__xludf.DUMMYFUNCTION("""COMPUTED_VALUE"""),"--WondeR--")</f>
        <v>--WondeR--</v>
      </c>
      <c r="B55" s="55">
        <v>54.0</v>
      </c>
      <c r="C55" s="56">
        <f t="shared" si="1"/>
        <v>184.9038645</v>
      </c>
      <c r="D55" s="57" t="str">
        <f>VLOOKUP(A55,'Classement S6'!$B$2:$C$150,1,0)</f>
        <v>--WondeR--</v>
      </c>
      <c r="E55" s="58" t="str">
        <f t="shared" si="2"/>
        <v/>
      </c>
      <c r="F55" s="57" t="str">
        <f>VLOOKUP(A55,'Classement Général'!$B$2:$B$150,1,0)</f>
        <v>--WondeR--</v>
      </c>
    </row>
    <row r="56" ht="14.25" customHeight="1">
      <c r="A56" s="54" t="str">
        <f>IFERROR(__xludf.DUMMYFUNCTION("""COMPUTED_VALUE"""),"Abrakada")</f>
        <v>Abrakada</v>
      </c>
      <c r="B56" s="55">
        <v>55.0</v>
      </c>
      <c r="C56" s="56">
        <f t="shared" si="1"/>
        <v>171.7870937</v>
      </c>
      <c r="D56" s="57" t="str">
        <f>VLOOKUP(A56,'Classement S6'!$B$2:$C$150,1,0)</f>
        <v>Abrakada</v>
      </c>
      <c r="E56" s="58" t="str">
        <f t="shared" si="2"/>
        <v/>
      </c>
      <c r="F56" s="57" t="str">
        <f>VLOOKUP(A56,'Classement Général'!$B$2:$B$150,1,0)</f>
        <v>Abrakada</v>
      </c>
    </row>
    <row r="57" ht="14.25" customHeight="1">
      <c r="A57" s="54" t="str">
        <f>IFERROR(__xludf.DUMMYFUNCTION("""COMPUTED_VALUE"""),"X calou61")</f>
        <v>X calou61</v>
      </c>
      <c r="B57" s="55">
        <v>56.0</v>
      </c>
      <c r="C57" s="56">
        <f t="shared" si="1"/>
        <v>158.7996403</v>
      </c>
      <c r="D57" s="57" t="str">
        <f>VLOOKUP(A57,'Classement S6'!$B$2:$C$150,1,0)</f>
        <v>x calou61</v>
      </c>
      <c r="E57" s="58" t="str">
        <f t="shared" si="2"/>
        <v/>
      </c>
      <c r="F57" s="57" t="str">
        <f>VLOOKUP(A57,'Classement Général'!$B$2:$B$150,1,0)</f>
        <v>x calou61</v>
      </c>
    </row>
    <row r="58" ht="14.25" customHeight="1">
      <c r="A58" s="54" t="str">
        <f>IFERROR(__xludf.DUMMYFUNCTION("""COMPUTED_VALUE"""),"Gregmoore")</f>
        <v>Gregmoore</v>
      </c>
      <c r="B58" s="55">
        <v>57.0</v>
      </c>
      <c r="C58" s="56">
        <f t="shared" si="1"/>
        <v>145.9370964</v>
      </c>
      <c r="D58" s="57" t="str">
        <f>VLOOKUP(A58,'Classement S6'!$B$2:$C$150,1,0)</f>
        <v>gregmoore</v>
      </c>
      <c r="E58" s="58" t="str">
        <f t="shared" si="2"/>
        <v/>
      </c>
      <c r="F58" s="57" t="str">
        <f>VLOOKUP(A58,'Classement Général'!$B$2:$B$150,1,0)</f>
        <v>Gregmoore</v>
      </c>
    </row>
    <row r="59" ht="14.25" customHeight="1">
      <c r="A59" s="54" t="str">
        <f>IFERROR(__xludf.DUMMYFUNCTION("""COMPUTED_VALUE"""),"Miss_Prissy")</f>
        <v>Miss_Prissy</v>
      </c>
      <c r="B59" s="55">
        <v>58.0</v>
      </c>
      <c r="C59" s="56">
        <f t="shared" si="1"/>
        <v>133.1952863</v>
      </c>
      <c r="D59" s="57" t="str">
        <f>VLOOKUP(A59,'Classement S6'!$B$2:$C$150,1,0)</f>
        <v>Miss_Prissy</v>
      </c>
      <c r="E59" s="58" t="str">
        <f t="shared" si="2"/>
        <v/>
      </c>
      <c r="F59" s="57" t="str">
        <f>VLOOKUP(A59,'Classement Général'!$B$2:$B$150,1,0)</f>
        <v>Miss_Prissy</v>
      </c>
    </row>
    <row r="60" ht="14.25" customHeight="1">
      <c r="A60" s="54" t="str">
        <f>IFERROR(__xludf.DUMMYFUNCTION("""COMPUTED_VALUE"""),"erniedog56x")</f>
        <v>erniedog56x</v>
      </c>
      <c r="B60" s="55">
        <v>59.0</v>
      </c>
      <c r="C60" s="56">
        <f t="shared" si="1"/>
        <v>120.5702513</v>
      </c>
      <c r="D60" s="57" t="str">
        <f>VLOOKUP(A60,'Classement S6'!$B$2:$C$150,1,0)</f>
        <v>erniedog56x</v>
      </c>
      <c r="E60" s="58" t="str">
        <f t="shared" si="2"/>
        <v/>
      </c>
      <c r="F60" s="57" t="str">
        <f>VLOOKUP(A60,'Classement Général'!$B$2:$B$150,1,0)</f>
        <v>erniedog56x</v>
      </c>
    </row>
    <row r="61" ht="14.25" customHeight="1">
      <c r="A61" s="54" t="str">
        <f>IFERROR(__xludf.DUMMYFUNCTION("""COMPUTED_VALUE"""),"Garou du 86")</f>
        <v>Garou du 86</v>
      </c>
      <c r="B61" s="55">
        <v>60.0</v>
      </c>
      <c r="C61" s="56">
        <f t="shared" si="1"/>
        <v>108.0582341</v>
      </c>
      <c r="D61" s="57" t="str">
        <f>VLOOKUP(A61,'Classement S6'!$B$2:$C$150,1,0)</f>
        <v>Garou du 86</v>
      </c>
      <c r="E61" s="58" t="str">
        <f t="shared" si="2"/>
        <v/>
      </c>
      <c r="F61" s="57" t="str">
        <f>VLOOKUP(A61,'Classement Général'!$B$2:$B$150,1,0)</f>
        <v>Garou du 86</v>
      </c>
    </row>
    <row r="62" ht="14.25" customHeight="1">
      <c r="A62" s="54" t="str">
        <f>IFERROR(__xludf.DUMMYFUNCTION("""COMPUTED_VALUE"""),"Waasp.")</f>
        <v>Waasp.</v>
      </c>
      <c r="B62" s="55">
        <v>61.0</v>
      </c>
      <c r="C62" s="56">
        <f t="shared" si="1"/>
        <v>95.65566542</v>
      </c>
      <c r="D62" s="57" t="str">
        <f>VLOOKUP(A62,'Classement S6'!$B$2:$C$150,1,0)</f>
        <v>Waasp.</v>
      </c>
      <c r="E62" s="58" t="str">
        <f t="shared" si="2"/>
        <v/>
      </c>
      <c r="F62" s="57" t="str">
        <f>VLOOKUP(A62,'Classement Général'!$B$2:$B$150,1,0)</f>
        <v>Waasp.</v>
      </c>
    </row>
    <row r="63" ht="14.25" customHeight="1">
      <c r="A63" s="54" t="str">
        <f>IFERROR(__xludf.DUMMYFUNCTION("""COMPUTED_VALUE"""),"Mikalack")</f>
        <v>Mikalack</v>
      </c>
      <c r="B63" s="55">
        <v>62.0</v>
      </c>
      <c r="C63" s="56">
        <f t="shared" si="1"/>
        <v>83.35915173</v>
      </c>
      <c r="D63" s="57" t="str">
        <f>VLOOKUP(A63,'Classement S6'!$B$2:$C$150,1,0)</f>
        <v>Mikalack</v>
      </c>
      <c r="E63" s="58" t="str">
        <f t="shared" si="2"/>
        <v/>
      </c>
      <c r="F63" s="57" t="str">
        <f>VLOOKUP(A63,'Classement Général'!$B$2:$B$150,1,0)</f>
        <v>Mikalack</v>
      </c>
    </row>
    <row r="64" ht="14.25" customHeight="1">
      <c r="A64" s="54" t="str">
        <f>IFERROR(__xludf.DUMMYFUNCTION("""COMPUTED_VALUE"""),"Dirty Bazaar")</f>
        <v>Dirty Bazaar</v>
      </c>
      <c r="B64" s="55">
        <v>63.0</v>
      </c>
      <c r="C64" s="56">
        <f t="shared" si="1"/>
        <v>71.16546345</v>
      </c>
      <c r="D64" s="57" t="str">
        <f>VLOOKUP(A64,'Classement S6'!$B$2:$C$150,1,0)</f>
        <v>Dirty Bazaar</v>
      </c>
      <c r="E64" s="58" t="str">
        <f t="shared" si="2"/>
        <v/>
      </c>
      <c r="F64" s="57" t="str">
        <f>VLOOKUP(A64,'Classement Général'!$B$2:$B$150,1,0)</f>
        <v>Dirty Bazaar</v>
      </c>
    </row>
    <row r="65" ht="14.25" customHeight="1">
      <c r="A65" s="54" t="str">
        <f>IFERROR(__xludf.DUMMYFUNCTION("""COMPUTED_VALUE"""),"Loulou79")</f>
        <v>Loulou79</v>
      </c>
      <c r="B65" s="55">
        <v>64.0</v>
      </c>
      <c r="C65" s="56">
        <f t="shared" si="1"/>
        <v>59.07152459</v>
      </c>
      <c r="D65" s="57" t="str">
        <f>VLOOKUP(A65,'Classement S6'!$B$2:$C$150,1,0)</f>
        <v>Loulou79</v>
      </c>
      <c r="E65" s="58" t="str">
        <f t="shared" si="2"/>
        <v/>
      </c>
      <c r="F65" s="57" t="str">
        <f>VLOOKUP(A65,'Classement Général'!$B$2:$B$150,1,0)</f>
        <v>Loulou79</v>
      </c>
    </row>
    <row r="66" ht="14.25" customHeight="1">
      <c r="A66" s="54" t="str">
        <f>IFERROR(__xludf.DUMMYFUNCTION("""COMPUTED_VALUE"""),"Pachavi")</f>
        <v>Pachavi</v>
      </c>
      <c r="B66" s="55">
        <v>65.0</v>
      </c>
      <c r="C66" s="56">
        <f t="shared" si="1"/>
        <v>47.07440301</v>
      </c>
      <c r="D66" s="57" t="str">
        <f>VLOOKUP(A66,'Classement S6'!$B$2:$C$150,1,0)</f>
        <v>Pachavi</v>
      </c>
      <c r="E66" s="58" t="str">
        <f t="shared" si="2"/>
        <v/>
      </c>
      <c r="F66" s="57" t="str">
        <f>VLOOKUP(A66,'Classement Général'!$B$2:$B$150,1,0)</f>
        <v>Pachavi</v>
      </c>
    </row>
    <row r="67" ht="14.25" customHeight="1">
      <c r="A67" s="54" t="str">
        <f>IFERROR(__xludf.DUMMYFUNCTION("""COMPUTED_VALUE"""),"_VisMaVie_")</f>
        <v>_VisMaVie_</v>
      </c>
      <c r="B67" s="55">
        <v>66.0</v>
      </c>
      <c r="C67" s="56">
        <f t="shared" si="1"/>
        <v>35.17130152</v>
      </c>
      <c r="D67" s="57" t="str">
        <f>VLOOKUP(A67,'Classement S6'!$B$2:$C$150,1,0)</f>
        <v>_VisMaVie_</v>
      </c>
      <c r="E67" s="58" t="str">
        <f t="shared" si="2"/>
        <v/>
      </c>
      <c r="F67" s="57" t="str">
        <f>VLOOKUP(A67,'Classement Général'!$B$2:$B$150,1,0)</f>
        <v>_VisMaVie_</v>
      </c>
    </row>
    <row r="68" ht="14.25" customHeight="1">
      <c r="A68" s="54" t="str">
        <f>IFERROR(__xludf.DUMMYFUNCTION("""COMPUTED_VALUE"""),"vaillant 86")</f>
        <v>vaillant 86</v>
      </c>
      <c r="B68" s="55">
        <v>67.0</v>
      </c>
      <c r="C68" s="56">
        <f t="shared" si="1"/>
        <v>23.35954955</v>
      </c>
      <c r="D68" s="57" t="str">
        <f>VLOOKUP(A68,'Classement S6'!$B$2:$C$150,1,0)</f>
        <v>Vaillant 86</v>
      </c>
      <c r="E68" s="58" t="str">
        <f t="shared" si="2"/>
        <v/>
      </c>
      <c r="F68" s="57" t="str">
        <f>VLOOKUP(A68,'Classement Général'!$B$2:$B$150,1,0)</f>
        <v>Vaillant 86</v>
      </c>
    </row>
    <row r="69" ht="14.25" customHeight="1">
      <c r="A69" s="54" t="str">
        <f>IFERROR(__xludf.DUMMYFUNCTION("""COMPUTED_VALUE"""),"chatouill86")</f>
        <v>chatouill86</v>
      </c>
      <c r="B69" s="55">
        <v>68.0</v>
      </c>
      <c r="C69" s="56">
        <f t="shared" si="1"/>
        <v>11.63659557</v>
      </c>
      <c r="D69" s="57" t="str">
        <f>VLOOKUP(A69,'Classement S6'!$B$2:$C$150,1,0)</f>
        <v>chatouill86</v>
      </c>
      <c r="E69" s="58" t="str">
        <f t="shared" si="2"/>
        <v/>
      </c>
      <c r="F69" s="57" t="str">
        <f>VLOOKUP(A69,'Classement Général'!$B$2:$B$150,1,0)</f>
        <v>chatouill86</v>
      </c>
    </row>
    <row r="70" ht="14.25" customHeight="1">
      <c r="A70" s="54"/>
      <c r="B70" s="55">
        <v>69.0</v>
      </c>
      <c r="C70" s="56">
        <f t="shared" si="1"/>
        <v>0</v>
      </c>
      <c r="D70" s="57" t="str">
        <f>VLOOKUP(A70,'Classement S6'!$B$2:$C$150,1,0)</f>
        <v>#N/A</v>
      </c>
      <c r="E70" s="58" t="str">
        <f t="shared" si="2"/>
        <v>#N/A</v>
      </c>
      <c r="F70" s="57" t="str">
        <f>VLOOKUP(A70,'Classement Général'!$B$2:$B$150,1,0)</f>
        <v>#N/A</v>
      </c>
    </row>
    <row r="71" ht="14.25" customHeight="1">
      <c r="A71" s="54"/>
      <c r="B71" s="55">
        <v>70.0</v>
      </c>
      <c r="C71" s="56">
        <f t="shared" si="1"/>
        <v>-11.55257134</v>
      </c>
      <c r="D71" s="57" t="str">
        <f>VLOOKUP(A71,'Classement S6'!$B$2:$C$150,1,0)</f>
        <v>#N/A</v>
      </c>
      <c r="E71" s="58" t="str">
        <f t="shared" si="2"/>
        <v>#N/A</v>
      </c>
      <c r="F71" s="57" t="str">
        <f>VLOOKUP(A71,'Classement Général'!$B$2:$B$150,1,0)</f>
        <v>#N/A</v>
      </c>
    </row>
    <row r="72" ht="14.25" customHeight="1">
      <c r="A72" s="54"/>
      <c r="B72" s="55">
        <v>71.0</v>
      </c>
      <c r="C72" s="56">
        <f t="shared" si="1"/>
        <v>-23.02335327</v>
      </c>
      <c r="D72" s="57" t="str">
        <f>VLOOKUP(A72,'Classement S6'!$B$2:$C$150,1,0)</f>
        <v>#N/A</v>
      </c>
      <c r="E72" s="58" t="str">
        <f t="shared" si="2"/>
        <v>#N/A</v>
      </c>
      <c r="F72" s="57" t="str">
        <f>VLOOKUP(A72,'Classement Général'!$B$2:$B$150,1,0)</f>
        <v>#N/A</v>
      </c>
    </row>
    <row r="73" ht="14.25" customHeight="1">
      <c r="A73" s="54"/>
      <c r="B73" s="55">
        <v>72.0</v>
      </c>
      <c r="C73" s="56">
        <f t="shared" si="1"/>
        <v>-34.41448695</v>
      </c>
      <c r="D73" s="57" t="str">
        <f>VLOOKUP(A73,'Classement S6'!$B$2:$C$150,1,0)</f>
        <v>#N/A</v>
      </c>
      <c r="E73" s="58" t="str">
        <f t="shared" si="2"/>
        <v>#N/A</v>
      </c>
      <c r="F73" s="57" t="str">
        <f>VLOOKUP(A73,'Classement Général'!$B$2:$B$150,1,0)</f>
        <v>#N/A</v>
      </c>
    </row>
    <row r="74" ht="14.25" customHeight="1">
      <c r="A74" s="54"/>
      <c r="B74" s="55">
        <v>73.0</v>
      </c>
      <c r="C74" s="56">
        <f t="shared" si="1"/>
        <v>-45.72802507</v>
      </c>
      <c r="D74" s="57" t="str">
        <f>VLOOKUP(A74,'Classement S6'!$B$2:$C$150,1,0)</f>
        <v>#N/A</v>
      </c>
      <c r="E74" s="58" t="str">
        <f t="shared" si="2"/>
        <v>#N/A</v>
      </c>
      <c r="F74" s="57" t="str">
        <f>VLOOKUP(A74,'Classement Général'!$B$2:$B$150,1,0)</f>
        <v>#N/A</v>
      </c>
    </row>
    <row r="75" ht="14.25" customHeight="1">
      <c r="A75" s="54"/>
      <c r="B75" s="55">
        <v>74.0</v>
      </c>
      <c r="C75" s="56">
        <f t="shared" si="1"/>
        <v>-56.96593675</v>
      </c>
      <c r="D75" s="57" t="str">
        <f>VLOOKUP(A75,'Classement S6'!$B$2:$C$150,1,0)</f>
        <v>#N/A</v>
      </c>
      <c r="E75" s="58" t="str">
        <f t="shared" si="2"/>
        <v>#N/A</v>
      </c>
      <c r="F75" s="57" t="str">
        <f>VLOOKUP(A75,'Classement Général'!$B$2:$B$150,1,0)</f>
        <v>#N/A</v>
      </c>
    </row>
    <row r="76" ht="14.25" customHeight="1">
      <c r="A76" s="54"/>
      <c r="B76" s="55">
        <v>75.0</v>
      </c>
      <c r="C76" s="56">
        <f t="shared" si="1"/>
        <v>-68.13011209</v>
      </c>
      <c r="D76" s="57" t="str">
        <f>VLOOKUP(A76,'Classement S6'!$B$2:$C$150,1,0)</f>
        <v>#N/A</v>
      </c>
      <c r="E76" s="58" t="str">
        <f t="shared" si="2"/>
        <v>#N/A</v>
      </c>
      <c r="F76" s="57" t="str">
        <f>VLOOKUP(A76,'Classement Général'!$B$2:$B$150,1,0)</f>
        <v>#N/A</v>
      </c>
    </row>
    <row r="77" ht="14.25" customHeight="1">
      <c r="A77" s="54"/>
      <c r="B77" s="55">
        <v>76.0</v>
      </c>
      <c r="C77" s="56">
        <f t="shared" si="1"/>
        <v>-79.22236642</v>
      </c>
      <c r="D77" s="57" t="str">
        <f>VLOOKUP(A77,'Classement S6'!$B$2:$C$150,1,0)</f>
        <v>#N/A</v>
      </c>
      <c r="E77" s="58" t="str">
        <f t="shared" si="2"/>
        <v>#N/A</v>
      </c>
      <c r="F77" s="57" t="str">
        <f>VLOOKUP(A77,'Classement Général'!$B$2:$B$150,1,0)</f>
        <v>#N/A</v>
      </c>
    </row>
    <row r="78" ht="14.25" customHeight="1">
      <c r="A78" s="54"/>
      <c r="B78" s="55">
        <v>77.0</v>
      </c>
      <c r="C78" s="56">
        <f t="shared" si="1"/>
        <v>-90.24444422</v>
      </c>
      <c r="D78" s="57" t="str">
        <f>VLOOKUP(A78,'Classement S6'!$B$2:$C$150,1,0)</f>
        <v>#N/A</v>
      </c>
      <c r="E78" s="58" t="str">
        <f t="shared" si="2"/>
        <v>#N/A</v>
      </c>
      <c r="F78" s="57" t="str">
        <f>VLOOKUP(A78,'Classement Général'!$B$2:$B$150,1,0)</f>
        <v>#N/A</v>
      </c>
    </row>
    <row r="79" ht="14.25" customHeight="1">
      <c r="A79" s="54"/>
      <c r="B79" s="55">
        <v>78.0</v>
      </c>
      <c r="C79" s="56">
        <f t="shared" si="1"/>
        <v>-101.1980229</v>
      </c>
      <c r="D79" s="57" t="str">
        <f>VLOOKUP(A79,'Classement S6'!$B$2:$C$150,1,0)</f>
        <v>#N/A</v>
      </c>
      <c r="E79" s="58" t="str">
        <f t="shared" si="2"/>
        <v>#N/A</v>
      </c>
      <c r="F79" s="57" t="str">
        <f>VLOOKUP(A79,'Classement Général'!$B$2:$B$150,1,0)</f>
        <v>#N/A</v>
      </c>
    </row>
    <row r="80" ht="14.25" customHeight="1">
      <c r="A80" s="60"/>
      <c r="B80" s="55">
        <v>79.0</v>
      </c>
      <c r="C80" s="56">
        <f t="shared" si="1"/>
        <v>-112.0847161</v>
      </c>
      <c r="D80" s="57" t="str">
        <f>VLOOKUP(A80,'Classement S6'!$B$2:$C$150,1,0)</f>
        <v>#N/A</v>
      </c>
      <c r="E80" s="58" t="str">
        <f t="shared" si="2"/>
        <v>#N/A</v>
      </c>
      <c r="F80" s="57" t="str">
        <f>VLOOKUP(A80,'Classement Général'!$B$2:$B$150,1,0)</f>
        <v>#N/A</v>
      </c>
    </row>
    <row r="81" ht="14.25" customHeight="1">
      <c r="A81" s="60"/>
      <c r="B81" s="55">
        <v>80.0</v>
      </c>
      <c r="C81" s="56">
        <f t="shared" si="1"/>
        <v>-122.9060772</v>
      </c>
      <c r="D81" s="57" t="str">
        <f>VLOOKUP(A81,'Classement S6'!$B$2:$C$150,1,0)</f>
        <v>#N/A</v>
      </c>
      <c r="E81" s="58" t="str">
        <f t="shared" si="2"/>
        <v>#N/A</v>
      </c>
      <c r="F81" s="57" t="str">
        <f>VLOOKUP(A81,'Classement Général'!$B$2:$B$150,1,0)</f>
        <v>#N/A</v>
      </c>
    </row>
    <row r="82" ht="14.25" customHeight="1">
      <c r="A82" s="60"/>
      <c r="B82" s="55">
        <v>81.0</v>
      </c>
      <c r="C82" s="56">
        <f t="shared" si="1"/>
        <v>-133.663602</v>
      </c>
      <c r="D82" s="57" t="str">
        <f>VLOOKUP(A82,'Classement S6'!$B$2:$C$150,1,0)</f>
        <v>#N/A</v>
      </c>
      <c r="E82" s="58" t="str">
        <f t="shared" si="2"/>
        <v>#N/A</v>
      </c>
      <c r="F82" s="57" t="str">
        <f>VLOOKUP(A82,'Classement Général'!$B$2:$B$150,1,0)</f>
        <v>#N/A</v>
      </c>
    </row>
    <row r="83" ht="14.25" customHeight="1">
      <c r="A83" s="60"/>
      <c r="B83" s="55">
        <v>82.0</v>
      </c>
      <c r="C83" s="56">
        <f t="shared" si="1"/>
        <v>-144.3587318</v>
      </c>
      <c r="D83" s="57" t="str">
        <f>VLOOKUP(A83,'Classement S6'!$B$2:$C$150,1,0)</f>
        <v>#N/A</v>
      </c>
      <c r="E83" s="58" t="str">
        <f t="shared" si="2"/>
        <v>#N/A</v>
      </c>
      <c r="F83" s="57" t="str">
        <f>VLOOKUP(A83,'Classement Général'!$B$2:$B$150,1,0)</f>
        <v>#N/A</v>
      </c>
    </row>
    <row r="84" ht="14.25" customHeight="1">
      <c r="A84" s="60"/>
      <c r="B84" s="55">
        <v>83.0</v>
      </c>
      <c r="C84" s="56">
        <f t="shared" si="1"/>
        <v>-154.9928562</v>
      </c>
      <c r="D84" s="57" t="str">
        <f>VLOOKUP(A84,'Classement S6'!$B$2:$C$150,1,0)</f>
        <v>#N/A</v>
      </c>
      <c r="E84" s="58" t="str">
        <f t="shared" si="2"/>
        <v>#N/A</v>
      </c>
      <c r="F84" s="57" t="str">
        <f>VLOOKUP(A84,'Classement Général'!$B$2:$B$150,1,0)</f>
        <v>#N/A</v>
      </c>
    </row>
    <row r="85" ht="14.25" customHeight="1">
      <c r="A85" s="60"/>
      <c r="B85" s="55">
        <v>84.0</v>
      </c>
      <c r="C85" s="56">
        <f t="shared" si="1"/>
        <v>-165.5673152</v>
      </c>
      <c r="D85" s="57" t="str">
        <f>VLOOKUP(A85,'Classement S6'!$B$2:$C$150,1,0)</f>
        <v>#N/A</v>
      </c>
      <c r="E85" s="58" t="str">
        <f t="shared" si="2"/>
        <v>#N/A</v>
      </c>
      <c r="F85" s="57" t="str">
        <f>VLOOKUP(A85,'Classement Général'!$B$2:$B$150,1,0)</f>
        <v>#N/A</v>
      </c>
    </row>
    <row r="86" ht="14.25" customHeight="1">
      <c r="A86" s="60"/>
      <c r="B86" s="55">
        <v>85.0</v>
      </c>
      <c r="C86" s="56">
        <f t="shared" si="1"/>
        <v>-176.0834019</v>
      </c>
      <c r="D86" s="57" t="str">
        <f>VLOOKUP(A86,'Classement S6'!$B$2:$C$150,1,0)</f>
        <v>#N/A</v>
      </c>
      <c r="E86" s="58" t="str">
        <f t="shared" si="2"/>
        <v>#N/A</v>
      </c>
      <c r="F86" s="57" t="str">
        <f>VLOOKUP(A86,'Classement Général'!$B$2:$B$150,1,0)</f>
        <v>#N/A</v>
      </c>
    </row>
    <row r="87" ht="14.25" customHeight="1">
      <c r="A87" s="60"/>
      <c r="B87" s="55">
        <v>86.0</v>
      </c>
      <c r="C87" s="56">
        <f t="shared" si="1"/>
        <v>-186.5423646</v>
      </c>
      <c r="D87" s="57" t="str">
        <f>VLOOKUP(A87,'Classement S6'!$B$2:$C$150,1,0)</f>
        <v>#N/A</v>
      </c>
      <c r="E87" s="58" t="str">
        <f t="shared" si="2"/>
        <v>#N/A</v>
      </c>
      <c r="F87" s="57" t="str">
        <f>VLOOKUP(A87,'Classement Général'!$B$2:$B$150,1,0)</f>
        <v>#N/A</v>
      </c>
    </row>
    <row r="88" ht="14.25" customHeight="1">
      <c r="A88" s="60"/>
      <c r="B88" s="55">
        <v>87.0</v>
      </c>
      <c r="C88" s="56">
        <f t="shared" si="1"/>
        <v>-196.9454088</v>
      </c>
      <c r="D88" s="57" t="str">
        <f>VLOOKUP(A88,'Classement S6'!$B$2:$C$150,1,0)</f>
        <v>#N/A</v>
      </c>
      <c r="E88" s="58" t="str">
        <f t="shared" si="2"/>
        <v>#N/A</v>
      </c>
      <c r="F88" s="57" t="str">
        <f>VLOOKUP(A88,'Classement Général'!$B$2:$B$150,1,0)</f>
        <v>#N/A</v>
      </c>
    </row>
    <row r="89" ht="14.25" customHeight="1">
      <c r="A89" s="60"/>
      <c r="B89" s="55">
        <v>88.0</v>
      </c>
      <c r="C89" s="56">
        <f t="shared" si="1"/>
        <v>-207.2936993</v>
      </c>
      <c r="D89" s="57" t="str">
        <f>VLOOKUP(A89,'Classement S6'!$B$2:$C$150,1,0)</f>
        <v>#N/A</v>
      </c>
      <c r="E89" s="58" t="str">
        <f t="shared" si="2"/>
        <v>#N/A</v>
      </c>
      <c r="F89" s="57" t="str">
        <f>VLOOKUP(A89,'Classement Général'!$B$2:$B$150,1,0)</f>
        <v>#N/A</v>
      </c>
    </row>
    <row r="90" ht="14.25" customHeight="1">
      <c r="A90" s="60"/>
      <c r="B90" s="55">
        <v>89.0</v>
      </c>
      <c r="C90" s="56">
        <f t="shared" si="1"/>
        <v>-217.5883621</v>
      </c>
      <c r="D90" s="57" t="str">
        <f>VLOOKUP(A90,'Classement S6'!$B$2:$C$150,1,0)</f>
        <v>#N/A</v>
      </c>
      <c r="E90" s="58" t="str">
        <f t="shared" si="2"/>
        <v>#N/A</v>
      </c>
      <c r="F90" s="57" t="str">
        <f>VLOOKUP(A90,'Classement Général'!$B$2:$B$150,1,0)</f>
        <v>#N/A</v>
      </c>
    </row>
    <row r="91" ht="14.25" customHeight="1">
      <c r="A91" s="60"/>
      <c r="B91" s="55">
        <v>90.0</v>
      </c>
      <c r="C91" s="56">
        <f t="shared" si="1"/>
        <v>-227.8304859</v>
      </c>
      <c r="D91" s="57" t="str">
        <f>VLOOKUP(A91,'Classement S6'!$B$2:$C$150,1,0)</f>
        <v>#N/A</v>
      </c>
      <c r="E91" s="58" t="str">
        <f t="shared" si="2"/>
        <v>#N/A</v>
      </c>
      <c r="F91" s="57" t="str">
        <f>VLOOKUP(A91,'Classement Général'!$B$2:$B$150,1,0)</f>
        <v>#N/A</v>
      </c>
    </row>
    <row r="92" ht="14.25" customHeight="1">
      <c r="A92" s="60"/>
      <c r="B92" s="55">
        <v>91.0</v>
      </c>
      <c r="C92" s="56">
        <f t="shared" si="1"/>
        <v>-238.021124</v>
      </c>
      <c r="D92" s="57" t="str">
        <f>VLOOKUP(A92,'Classement S6'!$B$2:$C$150,1,0)</f>
        <v>#N/A</v>
      </c>
      <c r="E92" s="58" t="str">
        <f t="shared" si="2"/>
        <v>#N/A</v>
      </c>
      <c r="F92" s="57" t="str">
        <f>VLOOKUP(A92,'Classement Général'!$B$2:$B$150,1,0)</f>
        <v>#N/A</v>
      </c>
    </row>
    <row r="93" ht="14.25" customHeight="1">
      <c r="A93" s="60"/>
      <c r="B93" s="55">
        <v>92.0</v>
      </c>
      <c r="C93" s="56">
        <f t="shared" si="1"/>
        <v>-248.1612958</v>
      </c>
      <c r="D93" s="57" t="str">
        <f>VLOOKUP(A93,'Classement S6'!$B$2:$C$150,1,0)</f>
        <v>#N/A</v>
      </c>
      <c r="E93" s="58" t="str">
        <f t="shared" si="2"/>
        <v>#N/A</v>
      </c>
      <c r="F93" s="57" t="str">
        <f>VLOOKUP(A93,'Classement Général'!$B$2:$B$150,1,0)</f>
        <v>#N/A</v>
      </c>
    </row>
    <row r="94" ht="14.25" customHeight="1">
      <c r="A94" s="60"/>
      <c r="B94" s="55">
        <v>93.0</v>
      </c>
      <c r="C94" s="56">
        <f t="shared" si="1"/>
        <v>-258.2519881</v>
      </c>
      <c r="D94" s="57" t="str">
        <f>VLOOKUP(A94,'Classement S6'!$B$2:$C$150,1,0)</f>
        <v>#N/A</v>
      </c>
      <c r="E94" s="58" t="str">
        <f t="shared" si="2"/>
        <v>#N/A</v>
      </c>
      <c r="F94" s="57" t="str">
        <f>VLOOKUP(A94,'Classement Général'!$B$2:$B$150,1,0)</f>
        <v>#N/A</v>
      </c>
    </row>
    <row r="95" ht="14.25" customHeight="1">
      <c r="A95" s="60"/>
      <c r="B95" s="55">
        <v>94.0</v>
      </c>
      <c r="C95" s="56">
        <f t="shared" si="1"/>
        <v>-268.2941568</v>
      </c>
      <c r="D95" s="57" t="str">
        <f>VLOOKUP(A95,'Classement S6'!$B$2:$C$150,1,0)</f>
        <v>#N/A</v>
      </c>
      <c r="E95" s="58" t="str">
        <f t="shared" si="2"/>
        <v>#N/A</v>
      </c>
      <c r="F95" s="57" t="str">
        <f>VLOOKUP(A95,'Classement Général'!$B$2:$B$150,1,0)</f>
        <v>#N/A</v>
      </c>
    </row>
    <row r="96" ht="14.25" customHeight="1">
      <c r="A96" s="60"/>
      <c r="B96" s="55">
        <v>95.0</v>
      </c>
      <c r="C96" s="56">
        <f t="shared" si="1"/>
        <v>-278.2887279</v>
      </c>
      <c r="D96" s="57" t="str">
        <f>VLOOKUP(A96,'Classement S6'!$B$2:$C$150,1,0)</f>
        <v>#N/A</v>
      </c>
      <c r="E96" s="58" t="str">
        <f t="shared" si="2"/>
        <v>#N/A</v>
      </c>
      <c r="F96" s="57" t="str">
        <f>VLOOKUP(A96,'Classement Général'!$B$2:$B$150,1,0)</f>
        <v>#N/A</v>
      </c>
    </row>
    <row r="97" ht="14.25" customHeight="1">
      <c r="A97" s="60"/>
      <c r="B97" s="55">
        <v>96.0</v>
      </c>
      <c r="C97" s="56">
        <f t="shared" si="1"/>
        <v>-288.2365991</v>
      </c>
      <c r="D97" s="57" t="str">
        <f>VLOOKUP(A97,'Classement S6'!$B$2:$C$150,1,0)</f>
        <v>#N/A</v>
      </c>
      <c r="E97" s="58" t="str">
        <f t="shared" si="2"/>
        <v>#N/A</v>
      </c>
      <c r="F97" s="57" t="str">
        <f>VLOOKUP(A97,'Classement Général'!$B$2:$B$150,1,0)</f>
        <v>#N/A</v>
      </c>
    </row>
    <row r="98" ht="14.25" customHeight="1">
      <c r="A98" s="60"/>
      <c r="B98" s="55">
        <v>97.0</v>
      </c>
      <c r="C98" s="56">
        <f t="shared" si="1"/>
        <v>-298.1386405</v>
      </c>
      <c r="D98" s="57" t="str">
        <f>VLOOKUP(A98,'Classement S6'!$B$2:$C$150,1,0)</f>
        <v>#N/A</v>
      </c>
      <c r="E98" s="58" t="str">
        <f t="shared" si="2"/>
        <v>#N/A</v>
      </c>
      <c r="F98" s="57" t="str">
        <f>VLOOKUP(A98,'Classement Général'!$B$2:$B$150,1,0)</f>
        <v>#N/A</v>
      </c>
    </row>
    <row r="99" ht="14.25" customHeight="1">
      <c r="A99" s="60"/>
      <c r="B99" s="55">
        <v>98.0</v>
      </c>
      <c r="C99" s="56">
        <f t="shared" si="1"/>
        <v>-307.9956962</v>
      </c>
      <c r="D99" s="57" t="str">
        <f>VLOOKUP(A99,'Classement S6'!$B$2:$C$150,1,0)</f>
        <v>#N/A</v>
      </c>
      <c r="E99" s="58" t="str">
        <f t="shared" si="2"/>
        <v>#N/A</v>
      </c>
      <c r="F99" s="57" t="str">
        <f>VLOOKUP(A99,'Classement Général'!$B$2:$B$150,1,0)</f>
        <v>#N/A</v>
      </c>
    </row>
    <row r="100" ht="14.25" customHeight="1">
      <c r="A100" s="60"/>
      <c r="B100" s="55">
        <v>99.0</v>
      </c>
      <c r="C100" s="56">
        <f t="shared" si="1"/>
        <v>-317.8085852</v>
      </c>
      <c r="D100" s="57" t="str">
        <f>VLOOKUP(A100,'Classement S6'!$B$2:$C$150,1,0)</f>
        <v>#N/A</v>
      </c>
      <c r="E100" s="58" t="str">
        <f t="shared" si="2"/>
        <v>#N/A</v>
      </c>
      <c r="F100" s="57" t="str">
        <f>VLOOKUP(A100,'Classement Général'!$B$2:$B$150,1,0)</f>
        <v>#N/A</v>
      </c>
    </row>
    <row r="101" ht="14.25" customHeight="1">
      <c r="A101" s="60"/>
      <c r="B101" s="55">
        <v>100.0</v>
      </c>
      <c r="C101" s="56">
        <f t="shared" si="1"/>
        <v>-327.5781024</v>
      </c>
      <c r="D101" s="57" t="str">
        <f>VLOOKUP(A101,'Classement S6'!$B$2:$C$150,1,0)</f>
        <v>#N/A</v>
      </c>
      <c r="E101" s="58" t="str">
        <f t="shared" si="2"/>
        <v>#N/A</v>
      </c>
      <c r="F101" s="57" t="str">
        <f>VLOOKUP(A101,'Classement Général'!$B$2:$B$150,1,0)</f>
        <v>#N/A</v>
      </c>
    </row>
    <row r="102" ht="14.25" customHeight="1">
      <c r="A102" s="60"/>
      <c r="B102" s="55">
        <v>101.0</v>
      </c>
      <c r="C102" s="56">
        <f t="shared" si="1"/>
        <v>-337.3050193</v>
      </c>
      <c r="D102" s="57" t="str">
        <f>VLOOKUP(A102,'Classement S6'!$B$2:$C$150,1,0)</f>
        <v>#N/A</v>
      </c>
      <c r="E102" s="58" t="str">
        <f t="shared" si="2"/>
        <v>#N/A</v>
      </c>
      <c r="F102" s="57" t="str">
        <f>VLOOKUP(A102,'Classement Général'!$B$2:$B$150,1,0)</f>
        <v>#N/A</v>
      </c>
    </row>
    <row r="103" ht="14.25" customHeight="1">
      <c r="A103" s="60"/>
      <c r="B103" s="55">
        <v>102.0</v>
      </c>
      <c r="C103" s="56">
        <f t="shared" si="1"/>
        <v>-346.9900855</v>
      </c>
      <c r="D103" s="57" t="str">
        <f>VLOOKUP(A103,'Classement S6'!$B$2:$C$150,1,0)</f>
        <v>#N/A</v>
      </c>
      <c r="E103" s="58" t="str">
        <f t="shared" si="2"/>
        <v>#N/A</v>
      </c>
      <c r="F103" s="57" t="str">
        <f>VLOOKUP(A103,'Classement Général'!$B$2:$B$150,1,0)</f>
        <v>#N/A</v>
      </c>
    </row>
    <row r="104" ht="14.25" customHeight="1">
      <c r="A104" s="60"/>
      <c r="B104" s="55">
        <v>103.0</v>
      </c>
      <c r="C104" s="56">
        <f t="shared" si="1"/>
        <v>-356.6340289</v>
      </c>
      <c r="D104" s="57" t="str">
        <f>VLOOKUP(A104,'Classement S6'!$B$2:$C$150,1,0)</f>
        <v>#N/A</v>
      </c>
      <c r="E104" s="58" t="str">
        <f t="shared" si="2"/>
        <v>#N/A</v>
      </c>
      <c r="F104" s="57" t="str">
        <f>VLOOKUP(A104,'Classement Général'!$B$2:$B$150,1,0)</f>
        <v>#N/A</v>
      </c>
    </row>
    <row r="105" ht="14.25" customHeight="1">
      <c r="A105" s="60"/>
      <c r="B105" s="55">
        <v>104.0</v>
      </c>
      <c r="C105" s="56">
        <f t="shared" si="1"/>
        <v>-366.2375571</v>
      </c>
      <c r="D105" s="57" t="str">
        <f>VLOOKUP(A105,'Classement S6'!$B$2:$C$150,1,0)</f>
        <v>#N/A</v>
      </c>
      <c r="E105" s="58" t="str">
        <f t="shared" si="2"/>
        <v>#N/A</v>
      </c>
      <c r="F105" s="57" t="str">
        <f>VLOOKUP(A105,'Classement Général'!$B$2:$B$150,1,0)</f>
        <v>#N/A</v>
      </c>
    </row>
    <row r="106" ht="14.25" customHeight="1">
      <c r="A106" s="60"/>
      <c r="B106" s="55">
        <v>105.0</v>
      </c>
      <c r="C106" s="56">
        <f t="shared" si="1"/>
        <v>-375.8013578</v>
      </c>
      <c r="D106" s="57" t="str">
        <f>VLOOKUP(A106,'Classement S6'!$B$2:$C$150,1,0)</f>
        <v>#N/A</v>
      </c>
      <c r="E106" s="58" t="str">
        <f t="shared" si="2"/>
        <v>#N/A</v>
      </c>
      <c r="F106" s="57" t="str">
        <f>VLOOKUP(A106,'Classement Général'!$B$2:$B$150,1,0)</f>
        <v>#N/A</v>
      </c>
    </row>
    <row r="107" ht="14.25" customHeight="1">
      <c r="A107" s="60"/>
      <c r="B107" s="55">
        <v>106.0</v>
      </c>
      <c r="C107" s="56">
        <f t="shared" si="1"/>
        <v>-385.3260998</v>
      </c>
      <c r="D107" s="57" t="str">
        <f>VLOOKUP(A107,'Classement S6'!$B$2:$C$150,1,0)</f>
        <v>#N/A</v>
      </c>
      <c r="E107" s="58" t="str">
        <f t="shared" si="2"/>
        <v>#N/A</v>
      </c>
      <c r="F107" s="57" t="str">
        <f>VLOOKUP(A107,'Classement Général'!$B$2:$B$150,1,0)</f>
        <v>#N/A</v>
      </c>
    </row>
    <row r="108" ht="14.25" customHeight="1">
      <c r="A108" s="60"/>
      <c r="B108" s="55">
        <v>107.0</v>
      </c>
      <c r="C108" s="56">
        <f t="shared" si="1"/>
        <v>-394.8124335</v>
      </c>
      <c r="D108" s="57" t="str">
        <f>VLOOKUP(A108,'Classement S6'!$B$2:$C$150,1,0)</f>
        <v>#N/A</v>
      </c>
      <c r="E108" s="58" t="str">
        <f t="shared" si="2"/>
        <v>#N/A</v>
      </c>
      <c r="F108" s="57" t="str">
        <f>VLOOKUP(A108,'Classement Général'!$B$2:$B$150,1,0)</f>
        <v>#N/A</v>
      </c>
    </row>
    <row r="109" ht="14.25" customHeight="1">
      <c r="A109" s="60"/>
      <c r="B109" s="55">
        <v>108.0</v>
      </c>
      <c r="C109" s="56">
        <f t="shared" si="1"/>
        <v>-404.2609918</v>
      </c>
      <c r="D109" s="57" t="str">
        <f>VLOOKUP(A109,'Classement S6'!$B$2:$C$150,1,0)</f>
        <v>#N/A</v>
      </c>
      <c r="E109" s="58" t="str">
        <f t="shared" si="2"/>
        <v>#N/A</v>
      </c>
      <c r="F109" s="57" t="str">
        <f>VLOOKUP(A109,'Classement Général'!$B$2:$B$150,1,0)</f>
        <v>#N/A</v>
      </c>
    </row>
    <row r="110" ht="14.25" customHeight="1">
      <c r="A110" s="60"/>
      <c r="B110" s="55">
        <v>109.0</v>
      </c>
      <c r="C110" s="56">
        <f t="shared" si="1"/>
        <v>-413.6723903</v>
      </c>
      <c r="D110" s="57" t="str">
        <f>VLOOKUP(A110,'Classement S6'!$B$2:$C$150,1,0)</f>
        <v>#N/A</v>
      </c>
      <c r="E110" s="58" t="str">
        <f t="shared" si="2"/>
        <v>#N/A</v>
      </c>
      <c r="F110" s="57" t="str">
        <f>VLOOKUP(A110,'Classement Général'!$B$2:$B$150,1,0)</f>
        <v>#N/A</v>
      </c>
    </row>
    <row r="111" ht="14.25" customHeight="1">
      <c r="A111" s="60"/>
      <c r="B111" s="55">
        <v>110.0</v>
      </c>
      <c r="C111" s="56">
        <f t="shared" si="1"/>
        <v>-423.0472287</v>
      </c>
      <c r="D111" s="57" t="str">
        <f>VLOOKUP(A111,'Classement S6'!$B$2:$C$150,1,0)</f>
        <v>#N/A</v>
      </c>
      <c r="E111" s="58" t="str">
        <f t="shared" si="2"/>
        <v>#N/A</v>
      </c>
      <c r="F111" s="57" t="str">
        <f>VLOOKUP(A111,'Classement Général'!$B$2:$B$150,1,0)</f>
        <v>#N/A</v>
      </c>
    </row>
    <row r="112" ht="14.25" customHeight="1">
      <c r="A112" s="60"/>
      <c r="B112" s="55">
        <v>111.0</v>
      </c>
      <c r="C112" s="56">
        <f t="shared" si="1"/>
        <v>-432.3860905</v>
      </c>
      <c r="D112" s="57" t="str">
        <f>VLOOKUP(A112,'Classement S6'!$B$2:$C$150,1,0)</f>
        <v>#N/A</v>
      </c>
      <c r="E112" s="58" t="str">
        <f t="shared" si="2"/>
        <v>#N/A</v>
      </c>
      <c r="F112" s="57" t="str">
        <f>VLOOKUP(A112,'Classement Général'!$B$2:$B$150,1,0)</f>
        <v>#N/A</v>
      </c>
    </row>
    <row r="113" ht="14.25" customHeight="1">
      <c r="A113" s="60"/>
      <c r="B113" s="55">
        <v>112.0</v>
      </c>
      <c r="C113" s="56">
        <f t="shared" si="1"/>
        <v>-441.6895444</v>
      </c>
      <c r="D113" s="57" t="str">
        <f>VLOOKUP(A113,'Classement S6'!$B$2:$C$150,1,0)</f>
        <v>#N/A</v>
      </c>
      <c r="E113" s="58" t="str">
        <f t="shared" si="2"/>
        <v>#N/A</v>
      </c>
      <c r="F113" s="57" t="str">
        <f>VLOOKUP(A113,'Classement Général'!$B$2:$B$150,1,0)</f>
        <v>#N/A</v>
      </c>
    </row>
    <row r="114" ht="14.25" customHeight="1">
      <c r="A114" s="60"/>
      <c r="B114" s="55">
        <v>113.0</v>
      </c>
      <c r="C114" s="56">
        <f t="shared" si="1"/>
        <v>-450.9581442</v>
      </c>
      <c r="D114" s="57" t="str">
        <f>VLOOKUP(A114,'Classement S6'!$B$2:$C$150,1,0)</f>
        <v>#N/A</v>
      </c>
      <c r="E114" s="58" t="str">
        <f t="shared" si="2"/>
        <v>#N/A</v>
      </c>
      <c r="F114" s="57" t="str">
        <f>VLOOKUP(A114,'Classement Général'!$B$2:$B$150,1,0)</f>
        <v>#N/A</v>
      </c>
    </row>
    <row r="115" ht="14.25" customHeight="1">
      <c r="A115" s="60"/>
      <c r="B115" s="55">
        <v>114.0</v>
      </c>
      <c r="C115" s="56">
        <f t="shared" si="1"/>
        <v>-460.1924294</v>
      </c>
      <c r="D115" s="57" t="str">
        <f>VLOOKUP(A115,'Classement S6'!$B$2:$C$150,1,0)</f>
        <v>#N/A</v>
      </c>
      <c r="E115" s="58" t="str">
        <f t="shared" si="2"/>
        <v>#N/A</v>
      </c>
      <c r="F115" s="57" t="str">
        <f>VLOOKUP(A115,'Classement Général'!$B$2:$B$150,1,0)</f>
        <v>#N/A</v>
      </c>
    </row>
    <row r="116" ht="14.25" customHeight="1">
      <c r="A116" s="60"/>
      <c r="B116" s="55">
        <v>115.0</v>
      </c>
      <c r="C116" s="56">
        <f t="shared" si="1"/>
        <v>-469.3929263</v>
      </c>
      <c r="D116" s="57" t="str">
        <f>VLOOKUP(A116,'Classement S6'!$B$2:$C$150,1,0)</f>
        <v>#N/A</v>
      </c>
      <c r="E116" s="58" t="str">
        <f t="shared" si="2"/>
        <v>#N/A</v>
      </c>
      <c r="F116" s="57" t="str">
        <f>VLOOKUP(A116,'Classement Général'!$B$2:$B$150,1,0)</f>
        <v>#N/A</v>
      </c>
    </row>
    <row r="117" ht="14.25" customHeight="1">
      <c r="A117" s="60"/>
      <c r="B117" s="55">
        <v>116.0</v>
      </c>
      <c r="C117" s="56">
        <f t="shared" si="1"/>
        <v>-478.5601475</v>
      </c>
      <c r="D117" s="57" t="str">
        <f>VLOOKUP(A117,'Classement S6'!$B$2:$C$150,1,0)</f>
        <v>#N/A</v>
      </c>
      <c r="E117" s="58" t="str">
        <f t="shared" si="2"/>
        <v>#N/A</v>
      </c>
      <c r="F117" s="57" t="str">
        <f>VLOOKUP(A117,'Classement Général'!$B$2:$B$150,1,0)</f>
        <v>#N/A</v>
      </c>
    </row>
    <row r="118" ht="14.25" customHeight="1">
      <c r="A118" s="60"/>
      <c r="B118" s="55">
        <v>117.0</v>
      </c>
      <c r="C118" s="56">
        <f t="shared" si="1"/>
        <v>-487.6945932</v>
      </c>
      <c r="D118" s="57" t="str">
        <f>VLOOKUP(A118,'Classement S6'!$B$2:$C$150,1,0)</f>
        <v>#N/A</v>
      </c>
      <c r="E118" s="58" t="str">
        <f t="shared" si="2"/>
        <v>#N/A</v>
      </c>
      <c r="F118" s="57" t="str">
        <f>VLOOKUP(A118,'Classement Général'!$B$2:$B$150,1,0)</f>
        <v>#N/A</v>
      </c>
    </row>
    <row r="119" ht="14.25" customHeight="1">
      <c r="A119" s="60"/>
      <c r="B119" s="55">
        <v>118.0</v>
      </c>
      <c r="C119" s="56">
        <f t="shared" si="1"/>
        <v>-496.7967512</v>
      </c>
      <c r="D119" s="57" t="str">
        <f>VLOOKUP(A119,'Classement S6'!$B$2:$C$150,1,0)</f>
        <v>#N/A</v>
      </c>
      <c r="E119" s="58" t="str">
        <f t="shared" si="2"/>
        <v>#N/A</v>
      </c>
      <c r="F119" s="57" t="str">
        <f>VLOOKUP(A119,'Classement Général'!$B$2:$B$150,1,0)</f>
        <v>#N/A</v>
      </c>
    </row>
    <row r="120" ht="14.25" customHeight="1">
      <c r="A120" s="60"/>
      <c r="B120" s="55">
        <v>119.0</v>
      </c>
      <c r="C120" s="56">
        <f t="shared" si="1"/>
        <v>-505.8670974</v>
      </c>
      <c r="D120" s="57" t="str">
        <f>VLOOKUP(A120,'Classement S6'!$B$2:$C$150,1,0)</f>
        <v>#N/A</v>
      </c>
      <c r="E120" s="58" t="str">
        <f t="shared" si="2"/>
        <v>#N/A</v>
      </c>
      <c r="F120" s="57" t="str">
        <f>VLOOKUP(A120,'Classement Général'!$B$2:$B$150,1,0)</f>
        <v>#N/A</v>
      </c>
    </row>
    <row r="121" ht="14.25" customHeight="1">
      <c r="A121" s="60"/>
      <c r="B121" s="55">
        <v>120.0</v>
      </c>
      <c r="C121" s="56">
        <f t="shared" si="1"/>
        <v>-514.906096</v>
      </c>
      <c r="D121" s="57" t="str">
        <f>VLOOKUP(A121,'Classement S6'!$B$2:$C$150,1,0)</f>
        <v>#N/A</v>
      </c>
      <c r="E121" s="58" t="str">
        <f t="shared" si="2"/>
        <v>#N/A</v>
      </c>
      <c r="F121" s="57" t="str">
        <f>VLOOKUP(A121,'Classement Général'!$B$2:$B$150,1,0)</f>
        <v>#N/A</v>
      </c>
    </row>
    <row r="122" ht="14.25" customHeight="1">
      <c r="A122" s="60"/>
      <c r="B122" s="55">
        <v>121.0</v>
      </c>
      <c r="C122" s="56">
        <f t="shared" si="1"/>
        <v>-523.9142005</v>
      </c>
      <c r="D122" s="57" t="str">
        <f>VLOOKUP(A122,'Classement S6'!$B$2:$C$150,1,0)</f>
        <v>#N/A</v>
      </c>
      <c r="E122" s="58" t="str">
        <f t="shared" si="2"/>
        <v>#N/A</v>
      </c>
      <c r="F122" s="57" t="str">
        <f>VLOOKUP(A122,'Classement Général'!$B$2:$B$150,1,0)</f>
        <v>#N/A</v>
      </c>
    </row>
    <row r="123" ht="14.25" customHeight="1">
      <c r="A123" s="60"/>
      <c r="B123" s="55">
        <v>122.0</v>
      </c>
      <c r="C123" s="56">
        <f t="shared" si="1"/>
        <v>-532.8918532</v>
      </c>
      <c r="D123" s="57" t="str">
        <f>VLOOKUP(A123,'Classement S6'!$B$2:$C$150,1,0)</f>
        <v>#N/A</v>
      </c>
      <c r="E123" s="58" t="str">
        <f t="shared" si="2"/>
        <v>#N/A</v>
      </c>
      <c r="F123" s="57" t="str">
        <f>VLOOKUP(A123,'Classement Général'!$B$2:$B$150,1,0)</f>
        <v>#N/A</v>
      </c>
    </row>
    <row r="124" ht="14.25" customHeight="1">
      <c r="A124" s="60"/>
      <c r="B124" s="55">
        <v>123.0</v>
      </c>
      <c r="C124" s="56">
        <f t="shared" si="1"/>
        <v>-541.8394864</v>
      </c>
      <c r="D124" s="57" t="str">
        <f>VLOOKUP(A124,'Classement S6'!$B$2:$C$150,1,0)</f>
        <v>#N/A</v>
      </c>
      <c r="E124" s="58" t="str">
        <f t="shared" si="2"/>
        <v>#N/A</v>
      </c>
      <c r="F124" s="57" t="str">
        <f>VLOOKUP(A124,'Classement Général'!$B$2:$B$150,1,0)</f>
        <v>#N/A</v>
      </c>
    </row>
    <row r="125" ht="14.25" customHeight="1">
      <c r="A125" s="60"/>
      <c r="B125" s="55">
        <v>124.0</v>
      </c>
      <c r="C125" s="56">
        <f t="shared" si="1"/>
        <v>-550.7575218</v>
      </c>
      <c r="D125" s="57" t="str">
        <f>VLOOKUP(A125,'Classement S6'!$B$2:$C$150,1,0)</f>
        <v>#N/A</v>
      </c>
      <c r="E125" s="58" t="str">
        <f t="shared" si="2"/>
        <v>#N/A</v>
      </c>
      <c r="F125" s="57" t="str">
        <f>VLOOKUP(A125,'Classement Général'!$B$2:$B$150,1,0)</f>
        <v>#N/A</v>
      </c>
    </row>
    <row r="126" ht="14.25" customHeight="1">
      <c r="A126" s="60"/>
      <c r="B126" s="55">
        <v>125.0</v>
      </c>
      <c r="C126" s="56">
        <f t="shared" si="1"/>
        <v>-559.646372</v>
      </c>
      <c r="D126" s="57" t="str">
        <f>VLOOKUP(A126,'Classement S6'!$B$2:$C$150,1,0)</f>
        <v>#N/A</v>
      </c>
      <c r="E126" s="58" t="str">
        <f t="shared" si="2"/>
        <v>#N/A</v>
      </c>
      <c r="F126" s="57" t="str">
        <f>VLOOKUP(A126,'Classement Général'!$B$2:$B$150,1,0)</f>
        <v>#N/A</v>
      </c>
    </row>
    <row r="127" ht="14.25" customHeight="1">
      <c r="A127" s="60"/>
      <c r="B127" s="55">
        <v>126.0</v>
      </c>
      <c r="C127" s="56">
        <f t="shared" si="1"/>
        <v>-568.5064395</v>
      </c>
      <c r="D127" s="57" t="str">
        <f>VLOOKUP(A127,'Classement S6'!$B$2:$C$150,1,0)</f>
        <v>#N/A</v>
      </c>
      <c r="E127" s="58" t="str">
        <f t="shared" si="2"/>
        <v>#N/A</v>
      </c>
      <c r="F127" s="57" t="str">
        <f>VLOOKUP(A127,'Classement Général'!$B$2:$B$150,1,0)</f>
        <v>#N/A</v>
      </c>
    </row>
    <row r="128" ht="14.25" customHeight="1">
      <c r="A128" s="60"/>
      <c r="B128" s="55">
        <v>127.0</v>
      </c>
      <c r="C128" s="56">
        <f t="shared" si="1"/>
        <v>-577.3381181</v>
      </c>
      <c r="D128" s="57" t="str">
        <f>VLOOKUP(A128,'Classement S6'!$B$2:$C$150,1,0)</f>
        <v>#N/A</v>
      </c>
      <c r="E128" s="58" t="str">
        <f t="shared" si="2"/>
        <v>#N/A</v>
      </c>
      <c r="F128" s="57" t="str">
        <f>VLOOKUP(A128,'Classement Général'!$B$2:$B$150,1,0)</f>
        <v>#N/A</v>
      </c>
    </row>
    <row r="129" ht="14.25" customHeight="1">
      <c r="A129" s="60"/>
      <c r="B129" s="55">
        <v>128.0</v>
      </c>
      <c r="C129" s="56">
        <f t="shared" si="1"/>
        <v>-586.1417926</v>
      </c>
      <c r="D129" s="57" t="str">
        <f>VLOOKUP(A129,'Classement S6'!$B$2:$C$150,1,0)</f>
        <v>#N/A</v>
      </c>
      <c r="E129" s="58" t="str">
        <f t="shared" si="2"/>
        <v>#N/A</v>
      </c>
      <c r="F129" s="57" t="str">
        <f>VLOOKUP(A129,'Classement Général'!$B$2:$B$150,1,0)</f>
        <v>#N/A</v>
      </c>
    </row>
    <row r="130" ht="14.25" customHeight="1">
      <c r="A130" s="60"/>
      <c r="B130" s="55">
        <v>129.0</v>
      </c>
      <c r="C130" s="56">
        <f t="shared" si="1"/>
        <v>-594.917839</v>
      </c>
      <c r="D130" s="57" t="str">
        <f>VLOOKUP(A130,'Classement S6'!$B$2:$C$150,1,0)</f>
        <v>#N/A</v>
      </c>
      <c r="E130" s="58" t="str">
        <f t="shared" si="2"/>
        <v>#N/A</v>
      </c>
      <c r="F130" s="57" t="str">
        <f>VLOOKUP(A130,'Classement Général'!$B$2:$B$150,1,0)</f>
        <v>#N/A</v>
      </c>
    </row>
    <row r="131" ht="14.25" customHeight="1">
      <c r="A131" s="60"/>
      <c r="B131" s="55">
        <v>130.0</v>
      </c>
      <c r="C131" s="56">
        <f t="shared" si="1"/>
        <v>-603.6666254</v>
      </c>
      <c r="D131" s="57" t="str">
        <f>VLOOKUP(A131,'Classement S6'!$B$2:$C$150,1,0)</f>
        <v>#N/A</v>
      </c>
      <c r="E131" s="58" t="str">
        <f t="shared" si="2"/>
        <v>#N/A</v>
      </c>
      <c r="F131" s="57" t="str">
        <f>VLOOKUP(A131,'Classement Général'!$B$2:$B$150,1,0)</f>
        <v>#N/A</v>
      </c>
    </row>
    <row r="132" ht="14.25" customHeight="1">
      <c r="A132" s="60"/>
      <c r="B132" s="55">
        <v>131.0</v>
      </c>
      <c r="C132" s="56">
        <f t="shared" si="1"/>
        <v>-612.3885113</v>
      </c>
      <c r="D132" s="57" t="str">
        <f>VLOOKUP(A132,'Classement S6'!$B$2:$C$150,1,0)</f>
        <v>#N/A</v>
      </c>
      <c r="E132" s="58" t="str">
        <f t="shared" si="2"/>
        <v>#N/A</v>
      </c>
      <c r="F132" s="57" t="str">
        <f>VLOOKUP(A132,'Classement Général'!$B$2:$B$150,1,0)</f>
        <v>#N/A</v>
      </c>
    </row>
    <row r="133" ht="14.25" customHeight="1">
      <c r="A133" s="60"/>
      <c r="B133" s="55">
        <v>132.0</v>
      </c>
      <c r="C133" s="56">
        <f t="shared" si="1"/>
        <v>-621.0838488</v>
      </c>
      <c r="D133" s="57" t="str">
        <f>VLOOKUP(A133,'Classement S6'!$B$2:$C$150,1,0)</f>
        <v>#N/A</v>
      </c>
      <c r="E133" s="58" t="str">
        <f t="shared" si="2"/>
        <v>#N/A</v>
      </c>
      <c r="F133" s="57" t="str">
        <f>VLOOKUP(A133,'Classement Général'!$B$2:$B$150,1,0)</f>
        <v>#N/A</v>
      </c>
    </row>
    <row r="134" ht="14.25" customHeight="1">
      <c r="A134" s="60"/>
      <c r="B134" s="55">
        <v>133.0</v>
      </c>
      <c r="C134" s="56">
        <f t="shared" si="1"/>
        <v>-629.7529821</v>
      </c>
      <c r="D134" s="57" t="str">
        <f>VLOOKUP(A134,'Classement S6'!$B$2:$C$150,1,0)</f>
        <v>#N/A</v>
      </c>
      <c r="E134" s="58" t="str">
        <f t="shared" si="2"/>
        <v>#N/A</v>
      </c>
      <c r="F134" s="57" t="str">
        <f>VLOOKUP(A134,'Classement Général'!$B$2:$B$150,1,0)</f>
        <v>#N/A</v>
      </c>
    </row>
    <row r="135" ht="14.25" customHeight="1">
      <c r="A135" s="60"/>
      <c r="B135" s="55">
        <v>134.0</v>
      </c>
      <c r="C135" s="56">
        <f t="shared" si="1"/>
        <v>-638.3962481</v>
      </c>
      <c r="D135" s="57" t="str">
        <f>VLOOKUP(A135,'Classement S6'!$B$2:$C$150,1,0)</f>
        <v>#N/A</v>
      </c>
      <c r="E135" s="58" t="str">
        <f t="shared" si="2"/>
        <v>#N/A</v>
      </c>
      <c r="F135" s="57" t="str">
        <f>VLOOKUP(A135,'Classement Général'!$B$2:$B$150,1,0)</f>
        <v>#N/A</v>
      </c>
    </row>
    <row r="136" ht="14.25" customHeight="1">
      <c r="A136" s="60"/>
      <c r="B136" s="55">
        <v>135.0</v>
      </c>
      <c r="C136" s="56">
        <f t="shared" si="1"/>
        <v>-647.0139767</v>
      </c>
      <c r="D136" s="57" t="str">
        <f>VLOOKUP(A136,'Classement S6'!$B$2:$C$150,1,0)</f>
        <v>#N/A</v>
      </c>
      <c r="E136" s="58" t="str">
        <f t="shared" si="2"/>
        <v>#N/A</v>
      </c>
      <c r="F136" s="57" t="str">
        <f>VLOOKUP(A136,'Classement Général'!$B$2:$B$150,1,0)</f>
        <v>#N/A</v>
      </c>
    </row>
    <row r="137" ht="14.25" customHeight="1">
      <c r="A137" s="60"/>
      <c r="B137" s="55">
        <v>136.0</v>
      </c>
      <c r="C137" s="56">
        <f t="shared" si="1"/>
        <v>-655.6064907</v>
      </c>
      <c r="D137" s="57" t="str">
        <f>VLOOKUP(A137,'Classement S6'!$B$2:$C$150,1,0)</f>
        <v>#N/A</v>
      </c>
      <c r="E137" s="58" t="str">
        <f t="shared" si="2"/>
        <v>#N/A</v>
      </c>
      <c r="F137" s="57" t="str">
        <f>VLOOKUP(A137,'Classement Général'!$B$2:$B$150,1,0)</f>
        <v>#N/A</v>
      </c>
    </row>
    <row r="138" ht="14.25" customHeight="1">
      <c r="A138" s="60"/>
      <c r="B138" s="55">
        <v>137.0</v>
      </c>
      <c r="C138" s="56">
        <f t="shared" si="1"/>
        <v>-664.174106</v>
      </c>
      <c r="D138" s="57" t="str">
        <f>VLOOKUP(A138,'Classement S6'!$B$2:$C$150,1,0)</f>
        <v>#N/A</v>
      </c>
      <c r="E138" s="58" t="str">
        <f t="shared" si="2"/>
        <v>#N/A</v>
      </c>
      <c r="F138" s="57" t="str">
        <f>VLOOKUP(A138,'Classement Général'!$B$2:$B$150,1,0)</f>
        <v>#N/A</v>
      </c>
    </row>
    <row r="139" ht="14.25" customHeight="1">
      <c r="A139" s="60"/>
      <c r="B139" s="55">
        <v>138.0</v>
      </c>
      <c r="C139" s="56">
        <f t="shared" si="1"/>
        <v>-672.7171322</v>
      </c>
      <c r="D139" s="57" t="str">
        <f>VLOOKUP(A139,'Classement S6'!$B$2:$C$150,1,0)</f>
        <v>#N/A</v>
      </c>
      <c r="E139" s="58" t="str">
        <f t="shared" si="2"/>
        <v>#N/A</v>
      </c>
      <c r="F139" s="57" t="str">
        <f>VLOOKUP(A139,'Classement Général'!$B$2:$B$150,1,0)</f>
        <v>#N/A</v>
      </c>
    </row>
    <row r="140" ht="14.25" customHeight="1">
      <c r="A140" s="60"/>
      <c r="B140" s="55">
        <v>139.0</v>
      </c>
      <c r="C140" s="56">
        <f t="shared" si="1"/>
        <v>-681.2358724</v>
      </c>
      <c r="D140" s="57" t="str">
        <f>VLOOKUP(A140,'Classement S6'!$B$2:$C$150,1,0)</f>
        <v>#N/A</v>
      </c>
      <c r="E140" s="58" t="str">
        <f t="shared" si="2"/>
        <v>#N/A</v>
      </c>
      <c r="F140" s="57" t="str">
        <f>VLOOKUP(A140,'Classement Général'!$B$2:$B$150,1,0)</f>
        <v>#N/A</v>
      </c>
    </row>
    <row r="141" ht="14.25" customHeight="1">
      <c r="A141" s="60"/>
      <c r="B141" s="55">
        <v>140.0</v>
      </c>
      <c r="C141" s="56">
        <f t="shared" si="1"/>
        <v>-689.7306235</v>
      </c>
      <c r="D141" s="57" t="str">
        <f>VLOOKUP(A141,'Classement S6'!$B$2:$C$150,1,0)</f>
        <v>#N/A</v>
      </c>
      <c r="E141" s="58" t="str">
        <f t="shared" si="2"/>
        <v>#N/A</v>
      </c>
      <c r="F141" s="57" t="str">
        <f>VLOOKUP(A141,'Classement Général'!$B$2:$B$150,1,0)</f>
        <v>#N/A</v>
      </c>
    </row>
    <row r="142" ht="14.25" customHeight="1">
      <c r="A142" s="60"/>
      <c r="B142" s="55">
        <v>141.0</v>
      </c>
      <c r="C142" s="56">
        <f t="shared" si="1"/>
        <v>-698.2016764</v>
      </c>
      <c r="D142" s="57" t="str">
        <f>VLOOKUP(A142,'Classement S6'!$B$2:$C$150,1,0)</f>
        <v>#N/A</v>
      </c>
      <c r="E142" s="58" t="str">
        <f t="shared" si="2"/>
        <v>#N/A</v>
      </c>
      <c r="F142" s="57" t="str">
        <f>VLOOKUP(A142,'Classement Général'!$B$2:$B$150,1,0)</f>
        <v>#N/A</v>
      </c>
    </row>
    <row r="143" ht="14.25" customHeight="1">
      <c r="A143" s="60"/>
      <c r="B143" s="55">
        <v>142.0</v>
      </c>
      <c r="C143" s="56">
        <f t="shared" si="1"/>
        <v>-706.6493161</v>
      </c>
      <c r="D143" s="57" t="str">
        <f>VLOOKUP(A143,'Classement S6'!$B$2:$C$150,1,0)</f>
        <v>#N/A</v>
      </c>
      <c r="E143" s="58" t="str">
        <f t="shared" si="2"/>
        <v>#N/A</v>
      </c>
      <c r="F143" s="57" t="str">
        <f>VLOOKUP(A143,'Classement Général'!$B$2:$B$150,1,0)</f>
        <v>#N/A</v>
      </c>
    </row>
    <row r="144" ht="14.25" customHeight="1">
      <c r="A144" s="60"/>
      <c r="B144" s="55">
        <v>143.0</v>
      </c>
      <c r="C144" s="56">
        <f t="shared" si="1"/>
        <v>-715.073822</v>
      </c>
      <c r="D144" s="57" t="str">
        <f>VLOOKUP(A144,'Classement S6'!$B$2:$C$150,1,0)</f>
        <v>#N/A</v>
      </c>
      <c r="E144" s="58" t="str">
        <f t="shared" si="2"/>
        <v>#N/A</v>
      </c>
      <c r="F144" s="57" t="str">
        <f>VLOOKUP(A144,'Classement Général'!$B$2:$B$150,1,0)</f>
        <v>#N/A</v>
      </c>
    </row>
    <row r="145" ht="14.25" customHeight="1">
      <c r="A145" s="60"/>
      <c r="B145" s="55">
        <v>144.0</v>
      </c>
      <c r="C145" s="56">
        <f t="shared" si="1"/>
        <v>-723.4754678</v>
      </c>
      <c r="D145" s="57" t="str">
        <f>VLOOKUP(A145,'Classement S6'!$B$2:$C$150,1,0)</f>
        <v>#N/A</v>
      </c>
      <c r="E145" s="58" t="str">
        <f t="shared" si="2"/>
        <v>#N/A</v>
      </c>
      <c r="F145" s="57" t="str">
        <f>VLOOKUP(A145,'Classement Général'!$B$2:$B$150,1,0)</f>
        <v>#N/A</v>
      </c>
    </row>
    <row r="146" ht="14.25" customHeight="1">
      <c r="A146" s="60"/>
      <c r="B146" s="55">
        <v>145.0</v>
      </c>
      <c r="C146" s="56">
        <f t="shared" si="1"/>
        <v>-731.8545221</v>
      </c>
      <c r="D146" s="57" t="str">
        <f>VLOOKUP(A146,'Classement S6'!$B$2:$C$150,1,0)</f>
        <v>#N/A</v>
      </c>
      <c r="E146" s="58" t="str">
        <f t="shared" si="2"/>
        <v>#N/A</v>
      </c>
      <c r="F146" s="57" t="str">
        <f>VLOOKUP(A146,'Classement Général'!$B$2:$B$150,1,0)</f>
        <v>#N/A</v>
      </c>
    </row>
    <row r="147" ht="14.25" customHeight="1">
      <c r="A147" s="60"/>
      <c r="B147" s="55">
        <v>146.0</v>
      </c>
      <c r="C147" s="56">
        <f t="shared" si="1"/>
        <v>-740.2112479</v>
      </c>
      <c r="D147" s="57" t="str">
        <f>VLOOKUP(A147,'Classement S6'!$B$2:$C$150,1,0)</f>
        <v>#N/A</v>
      </c>
      <c r="E147" s="58" t="str">
        <f t="shared" si="2"/>
        <v>#N/A</v>
      </c>
      <c r="F147" s="57" t="str">
        <f>VLOOKUP(A147,'Classement Général'!$B$2:$B$150,1,0)</f>
        <v>#N/A</v>
      </c>
    </row>
    <row r="148" ht="14.25" customHeight="1">
      <c r="A148" s="60"/>
      <c r="B148" s="55">
        <v>147.0</v>
      </c>
      <c r="C148" s="56">
        <f t="shared" si="1"/>
        <v>-748.5459034</v>
      </c>
      <c r="D148" s="57" t="str">
        <f>VLOOKUP(A148,'Classement S6'!$B$2:$C$150,1,0)</f>
        <v>#N/A</v>
      </c>
      <c r="E148" s="58" t="str">
        <f t="shared" si="2"/>
        <v>#N/A</v>
      </c>
      <c r="F148" s="57" t="str">
        <f>VLOOKUP(A148,'Classement Général'!$B$2:$B$150,1,0)</f>
        <v>#N/A</v>
      </c>
    </row>
    <row r="149" ht="14.25" customHeight="1">
      <c r="A149" s="60"/>
      <c r="B149" s="55">
        <v>148.0</v>
      </c>
      <c r="C149" s="56">
        <f t="shared" si="1"/>
        <v>-756.8587417</v>
      </c>
      <c r="D149" s="57" t="str">
        <f>VLOOKUP(A149,'Classement S6'!$B$2:$C$150,1,0)</f>
        <v>#N/A</v>
      </c>
      <c r="E149" s="58" t="str">
        <f t="shared" si="2"/>
        <v>#N/A</v>
      </c>
      <c r="F149" s="57" t="str">
        <f>VLOOKUP(A149,'Classement Général'!$B$2:$B$150,1,0)</f>
        <v>#N/A</v>
      </c>
    </row>
    <row r="150" ht="14.25" customHeight="1">
      <c r="A150" s="60"/>
      <c r="B150" s="55">
        <v>149.0</v>
      </c>
      <c r="C150" s="56">
        <f t="shared" si="1"/>
        <v>-765.150011</v>
      </c>
      <c r="D150" s="57" t="str">
        <f>VLOOKUP(A150,'Classement S6'!$B$2:$C$150,1,0)</f>
        <v>#N/A</v>
      </c>
      <c r="E150" s="58" t="str">
        <f t="shared" si="2"/>
        <v>#N/A</v>
      </c>
      <c r="F150" s="57" t="str">
        <f>VLOOKUP(A150,'Classement Général'!$B$2:$B$150,1,0)</f>
        <v>#N/A</v>
      </c>
    </row>
    <row r="151" ht="14.25" customHeight="1">
      <c r="A151" s="60"/>
      <c r="B151" s="55">
        <v>150.0</v>
      </c>
      <c r="C151" s="56">
        <f t="shared" si="1"/>
        <v>-773.4199549</v>
      </c>
      <c r="D151" s="57" t="str">
        <f>VLOOKUP(A151,'Classement S6'!$B$2:$C$150,1,0)</f>
        <v>#N/A</v>
      </c>
      <c r="E151" s="58" t="str">
        <f t="shared" si="2"/>
        <v>#N/A</v>
      </c>
      <c r="F151" s="57" t="str">
        <f>VLOOKUP(A151,'Classement Général'!$B$2:$B$150,1,0)</f>
        <v>#N/A</v>
      </c>
    </row>
    <row r="152" ht="14.25" customHeight="1">
      <c r="A152" s="60"/>
      <c r="B152" s="55">
        <v>151.0</v>
      </c>
      <c r="C152" s="56">
        <f t="shared" si="1"/>
        <v>-781.6688124</v>
      </c>
      <c r="D152" s="57" t="str">
        <f>VLOOKUP(A152,'Classement S6'!$B$2:$C$150,1,0)</f>
        <v>#N/A</v>
      </c>
      <c r="E152" s="58" t="str">
        <f t="shared" si="2"/>
        <v>#N/A</v>
      </c>
      <c r="F152" s="57" t="str">
        <f>VLOOKUP(A152,'Classement Général'!$B$2:$B$150,1,0)</f>
        <v>#N/A</v>
      </c>
    </row>
    <row r="153" ht="14.25" customHeight="1">
      <c r="A153" s="60"/>
      <c r="B153" s="55">
        <v>152.0</v>
      </c>
      <c r="C153" s="56">
        <f t="shared" si="1"/>
        <v>-789.896818</v>
      </c>
      <c r="D153" s="57" t="str">
        <f>VLOOKUP(A153,'Classement S6'!$B$2:$C$150,1,0)</f>
        <v>#N/A</v>
      </c>
      <c r="E153" s="58" t="str">
        <f t="shared" si="2"/>
        <v>#N/A</v>
      </c>
      <c r="F153" s="57" t="str">
        <f>VLOOKUP(A153,'Classement Général'!$B$2:$B$150,1,0)</f>
        <v>#N/A</v>
      </c>
    </row>
    <row r="154" ht="14.25" customHeight="1">
      <c r="A154" s="60"/>
      <c r="B154" s="55">
        <v>153.0</v>
      </c>
      <c r="C154" s="56">
        <f t="shared" si="1"/>
        <v>-798.1042019</v>
      </c>
      <c r="D154" s="57" t="str">
        <f>VLOOKUP(A154,'Classement S6'!$B$2:$C$150,1,0)</f>
        <v>#N/A</v>
      </c>
      <c r="E154" s="58" t="str">
        <f t="shared" si="2"/>
        <v>#N/A</v>
      </c>
      <c r="F154" s="57" t="str">
        <f>VLOOKUP(A154,'Classement Général'!$B$2:$B$150,1,0)</f>
        <v>#N/A</v>
      </c>
    </row>
    <row r="155" ht="14.25" customHeight="1">
      <c r="A155" s="60"/>
      <c r="B155" s="55">
        <v>154.0</v>
      </c>
      <c r="C155" s="56">
        <f t="shared" si="1"/>
        <v>-806.2911899</v>
      </c>
      <c r="D155" s="57" t="str">
        <f>VLOOKUP(A155,'Classement S6'!$B$2:$C$150,1,0)</f>
        <v>#N/A</v>
      </c>
      <c r="E155" s="58" t="str">
        <f t="shared" si="2"/>
        <v>#N/A</v>
      </c>
      <c r="F155" s="57" t="str">
        <f>VLOOKUP(A155,'Classement Général'!$B$2:$B$150,1,0)</f>
        <v>#N/A</v>
      </c>
    </row>
    <row r="156" ht="14.25" customHeight="1">
      <c r="A156" s="60"/>
      <c r="B156" s="55">
        <v>155.0</v>
      </c>
      <c r="C156" s="56">
        <f t="shared" si="1"/>
        <v>-814.458004</v>
      </c>
      <c r="D156" s="57" t="str">
        <f>VLOOKUP(A156,'Classement S6'!$B$2:$C$150,1,0)</f>
        <v>#N/A</v>
      </c>
      <c r="E156" s="58" t="str">
        <f t="shared" si="2"/>
        <v>#N/A</v>
      </c>
      <c r="F156" s="57" t="str">
        <f>VLOOKUP(A156,'Classement Général'!$B$2:$B$150,1,0)</f>
        <v>#N/A</v>
      </c>
    </row>
    <row r="157" ht="14.25" customHeight="1">
      <c r="A157" s="60"/>
      <c r="B157" s="55">
        <v>156.0</v>
      </c>
      <c r="C157" s="56">
        <f t="shared" si="1"/>
        <v>-822.6048618</v>
      </c>
      <c r="D157" s="57" t="str">
        <f>VLOOKUP(A157,'Classement S6'!$B$2:$C$150,1,0)</f>
        <v>#N/A</v>
      </c>
      <c r="E157" s="58" t="str">
        <f t="shared" si="2"/>
        <v>#N/A</v>
      </c>
      <c r="F157" s="57" t="str">
        <f>VLOOKUP(A157,'Classement Général'!$B$2:$B$150,1,0)</f>
        <v>#N/A</v>
      </c>
    </row>
    <row r="158" ht="14.25" customHeight="1">
      <c r="A158" s="60"/>
      <c r="B158" s="55">
        <v>157.0</v>
      </c>
      <c r="C158" s="56">
        <f t="shared" si="1"/>
        <v>-830.7319772</v>
      </c>
      <c r="D158" s="57" t="str">
        <f>VLOOKUP(A158,'Classement S6'!$B$2:$C$150,1,0)</f>
        <v>#N/A</v>
      </c>
      <c r="E158" s="58" t="str">
        <f t="shared" si="2"/>
        <v>#N/A</v>
      </c>
      <c r="F158" s="57" t="str">
        <f>VLOOKUP(A158,'Classement Général'!$B$2:$B$150,1,0)</f>
        <v>#N/A</v>
      </c>
    </row>
    <row r="159" ht="14.25" customHeight="1">
      <c r="A159" s="60"/>
      <c r="B159" s="55">
        <v>158.0</v>
      </c>
      <c r="C159" s="56">
        <f t="shared" si="1"/>
        <v>-838.8395601</v>
      </c>
      <c r="D159" s="57" t="str">
        <f>VLOOKUP(A159,'Classement S6'!$B$2:$C$150,1,0)</f>
        <v>#N/A</v>
      </c>
      <c r="E159" s="58" t="str">
        <f t="shared" si="2"/>
        <v>#N/A</v>
      </c>
      <c r="F159" s="57" t="str">
        <f>VLOOKUP(A159,'Classement Général'!$B$2:$B$150,1,0)</f>
        <v>#N/A</v>
      </c>
    </row>
    <row r="160" ht="14.25" customHeight="1">
      <c r="A160" s="60"/>
      <c r="B160" s="55">
        <v>159.0</v>
      </c>
      <c r="C160" s="56">
        <f t="shared" si="1"/>
        <v>-846.9278169</v>
      </c>
      <c r="D160" s="57" t="str">
        <f>VLOOKUP(A160,'Classement S6'!$B$2:$C$150,1,0)</f>
        <v>#N/A</v>
      </c>
      <c r="E160" s="58" t="str">
        <f t="shared" si="2"/>
        <v>#N/A</v>
      </c>
      <c r="F160" s="57" t="str">
        <f>VLOOKUP(A160,'Classement Général'!$B$2:$B$150,1,0)</f>
        <v>#N/A</v>
      </c>
    </row>
    <row r="161" ht="14.25" customHeight="1">
      <c r="A161" s="60"/>
      <c r="B161" s="55">
        <v>160.0</v>
      </c>
      <c r="C161" s="56">
        <f t="shared" si="1"/>
        <v>-854.9969502</v>
      </c>
      <c r="D161" s="57" t="str">
        <f>VLOOKUP(A161,'Classement S6'!$B$2:$C$150,1,0)</f>
        <v>#N/A</v>
      </c>
      <c r="E161" s="58" t="str">
        <f t="shared" si="2"/>
        <v>#N/A</v>
      </c>
      <c r="F161" s="57" t="str">
        <f>VLOOKUP(A161,'Classement Général'!$B$2:$B$150,1,0)</f>
        <v>#N/A</v>
      </c>
    </row>
    <row r="162" ht="14.25" customHeight="1">
      <c r="B162" s="61"/>
    </row>
    <row r="163" ht="14.25" customHeight="1">
      <c r="B163" s="61"/>
    </row>
    <row r="164" ht="14.25" customHeight="1">
      <c r="B164" s="61"/>
    </row>
    <row r="165" ht="14.25" customHeight="1">
      <c r="B165" s="61"/>
    </row>
    <row r="166" ht="14.25" customHeight="1">
      <c r="B166" s="61"/>
    </row>
    <row r="167" ht="14.25" customHeight="1">
      <c r="B167" s="61"/>
    </row>
    <row r="168" ht="14.25" customHeight="1">
      <c r="B168" s="61"/>
    </row>
    <row r="169" ht="14.25" customHeight="1">
      <c r="B169" s="61"/>
    </row>
    <row r="170" ht="14.25" customHeight="1">
      <c r="B170" s="61"/>
    </row>
    <row r="171" ht="14.25" customHeight="1">
      <c r="B171" s="61"/>
    </row>
    <row r="172" ht="14.25" customHeight="1">
      <c r="B172" s="61"/>
    </row>
    <row r="173" ht="14.25" customHeight="1">
      <c r="B173" s="61"/>
    </row>
    <row r="174" ht="14.25" customHeight="1">
      <c r="B174" s="61"/>
    </row>
    <row r="175" ht="14.25" customHeight="1">
      <c r="B175" s="61"/>
    </row>
    <row r="176" ht="14.25" customHeight="1">
      <c r="B176" s="61"/>
    </row>
    <row r="177" ht="14.25" customHeight="1">
      <c r="B177" s="61"/>
    </row>
    <row r="178" ht="14.25" customHeight="1">
      <c r="B178" s="61"/>
    </row>
    <row r="179" ht="14.25" customHeight="1">
      <c r="B179" s="61"/>
    </row>
    <row r="180" ht="14.25" customHeight="1">
      <c r="B180" s="61"/>
    </row>
    <row r="181" ht="14.25" customHeight="1">
      <c r="B181" s="61"/>
    </row>
    <row r="182" ht="14.25" customHeight="1">
      <c r="B182" s="61"/>
    </row>
    <row r="183" ht="14.25" customHeight="1">
      <c r="B183" s="61"/>
    </row>
    <row r="184" ht="14.25" customHeight="1">
      <c r="B184" s="61"/>
    </row>
    <row r="185" ht="14.25" customHeight="1">
      <c r="B185" s="61"/>
    </row>
    <row r="186" ht="14.25" customHeight="1">
      <c r="B186" s="61"/>
    </row>
    <row r="187" ht="14.25" customHeight="1">
      <c r="B187" s="61"/>
    </row>
    <row r="188" ht="14.25" customHeight="1">
      <c r="B188" s="61"/>
    </row>
    <row r="189" ht="14.25" customHeight="1">
      <c r="B189" s="61"/>
    </row>
    <row r="190" ht="14.25" customHeight="1">
      <c r="B190" s="61"/>
    </row>
    <row r="191" ht="14.25" customHeight="1">
      <c r="B191" s="61"/>
    </row>
    <row r="192" ht="14.25" customHeight="1">
      <c r="B192" s="61"/>
    </row>
    <row r="193" ht="14.25" customHeight="1">
      <c r="B193" s="61"/>
    </row>
    <row r="194" ht="14.25" customHeight="1">
      <c r="B194" s="61"/>
    </row>
    <row r="195" ht="14.25" customHeight="1">
      <c r="B195" s="61"/>
    </row>
    <row r="196" ht="14.25" customHeight="1">
      <c r="B196" s="61"/>
    </row>
    <row r="197" ht="14.25" customHeight="1">
      <c r="B197" s="61"/>
    </row>
    <row r="198" ht="14.25" customHeight="1">
      <c r="B198" s="61"/>
    </row>
    <row r="199" ht="14.25" customHeight="1">
      <c r="B199" s="61"/>
    </row>
    <row r="200" ht="14.25" customHeight="1">
      <c r="B200" s="61"/>
    </row>
    <row r="201" ht="14.25" customHeight="1">
      <c r="B201" s="61"/>
    </row>
    <row r="202" ht="14.25" customHeight="1">
      <c r="B202" s="61"/>
    </row>
    <row r="203" ht="14.25" customHeight="1">
      <c r="B203" s="61"/>
    </row>
    <row r="204" ht="14.25" customHeight="1">
      <c r="B204" s="61"/>
    </row>
    <row r="205" ht="14.25" customHeight="1">
      <c r="B205" s="61"/>
    </row>
    <row r="206" ht="14.25" customHeight="1">
      <c r="B206" s="61"/>
    </row>
    <row r="207" ht="14.25" customHeight="1">
      <c r="B207" s="61"/>
    </row>
    <row r="208" ht="14.25" customHeight="1">
      <c r="B208" s="61"/>
    </row>
    <row r="209" ht="14.25" customHeight="1">
      <c r="B209" s="61"/>
    </row>
    <row r="210" ht="14.25" customHeight="1">
      <c r="B210" s="61"/>
    </row>
    <row r="211" ht="14.25" customHeight="1">
      <c r="B211" s="61"/>
    </row>
    <row r="212" ht="14.25" customHeight="1">
      <c r="B212" s="61"/>
    </row>
    <row r="213" ht="14.25" customHeight="1">
      <c r="B213" s="61"/>
    </row>
    <row r="214" ht="14.25" customHeight="1">
      <c r="B214" s="61"/>
    </row>
    <row r="215" ht="14.25" customHeight="1">
      <c r="B215" s="61"/>
    </row>
    <row r="216" ht="14.25" customHeight="1">
      <c r="B216" s="61"/>
    </row>
    <row r="217" ht="14.25" customHeight="1">
      <c r="B217" s="61"/>
    </row>
    <row r="218" ht="14.25" customHeight="1">
      <c r="B218" s="61"/>
    </row>
    <row r="219" ht="14.25" customHeight="1">
      <c r="B219" s="61"/>
    </row>
    <row r="220" ht="14.25" customHeight="1">
      <c r="B220" s="61"/>
    </row>
    <row r="221" ht="14.25" customHeight="1">
      <c r="B221" s="61"/>
    </row>
    <row r="222" ht="14.25" customHeight="1">
      <c r="B222" s="61"/>
    </row>
    <row r="223" ht="14.25" customHeight="1">
      <c r="B223" s="61"/>
    </row>
    <row r="224" ht="14.25" customHeight="1">
      <c r="B224" s="61"/>
    </row>
    <row r="225" ht="14.25" customHeight="1">
      <c r="B225" s="61"/>
    </row>
    <row r="226" ht="14.25" customHeight="1">
      <c r="B226" s="61"/>
    </row>
    <row r="227" ht="14.25" customHeight="1">
      <c r="B227" s="61"/>
    </row>
    <row r="228" ht="14.25" customHeight="1">
      <c r="B228" s="61"/>
    </row>
    <row r="229" ht="14.25" customHeight="1">
      <c r="B229" s="61"/>
    </row>
    <row r="230" ht="14.25" customHeight="1">
      <c r="B230" s="61"/>
    </row>
    <row r="231" ht="14.25" customHeight="1">
      <c r="B231" s="61"/>
    </row>
    <row r="232" ht="14.25" customHeight="1">
      <c r="B232" s="61"/>
    </row>
    <row r="233" ht="14.25" customHeight="1">
      <c r="B233" s="61"/>
    </row>
    <row r="234" ht="14.25" customHeight="1">
      <c r="B234" s="61"/>
    </row>
    <row r="235" ht="14.25" customHeight="1">
      <c r="B235" s="61"/>
    </row>
    <row r="236" ht="14.25" customHeight="1">
      <c r="B236" s="61"/>
    </row>
    <row r="237" ht="14.25" customHeight="1">
      <c r="B237" s="61"/>
    </row>
    <row r="238" ht="14.25" customHeight="1">
      <c r="B238" s="61"/>
    </row>
    <row r="239" ht="14.25" customHeight="1">
      <c r="B239" s="61"/>
    </row>
    <row r="240" ht="14.25" customHeight="1">
      <c r="B240" s="61"/>
    </row>
    <row r="241" ht="14.25" customHeight="1">
      <c r="B241" s="61"/>
    </row>
    <row r="242" ht="14.25" customHeight="1">
      <c r="B242" s="61"/>
    </row>
    <row r="243" ht="14.25" customHeight="1">
      <c r="B243" s="61"/>
    </row>
    <row r="244" ht="14.25" customHeight="1">
      <c r="B244" s="61"/>
    </row>
    <row r="245" ht="14.25" customHeight="1">
      <c r="B245" s="61"/>
    </row>
    <row r="246" ht="14.25" customHeight="1">
      <c r="B246" s="61"/>
    </row>
    <row r="247" ht="14.25" customHeight="1">
      <c r="B247" s="61"/>
    </row>
    <row r="248" ht="14.25" customHeight="1">
      <c r="B248" s="61"/>
    </row>
    <row r="249" ht="14.25" customHeight="1">
      <c r="B249" s="61"/>
    </row>
    <row r="250" ht="14.25" customHeight="1">
      <c r="B250" s="61"/>
    </row>
    <row r="251" ht="14.25" customHeight="1">
      <c r="B251" s="61"/>
    </row>
    <row r="252" ht="14.25" customHeight="1">
      <c r="B252" s="61"/>
    </row>
    <row r="253" ht="14.25" customHeight="1">
      <c r="B253" s="61"/>
    </row>
    <row r="254" ht="14.25" customHeight="1">
      <c r="B254" s="61"/>
    </row>
    <row r="255" ht="14.25" customHeight="1">
      <c r="B255" s="61"/>
    </row>
    <row r="256" ht="14.25" customHeight="1">
      <c r="B256" s="61"/>
    </row>
    <row r="257" ht="14.25" customHeight="1">
      <c r="B257" s="61"/>
    </row>
    <row r="258" ht="14.25" customHeight="1">
      <c r="B258" s="61"/>
    </row>
    <row r="259" ht="14.25" customHeight="1">
      <c r="B259" s="61"/>
    </row>
    <row r="260" ht="14.25" customHeight="1">
      <c r="B260" s="61"/>
    </row>
    <row r="261" ht="14.25" customHeight="1">
      <c r="B261" s="61"/>
    </row>
    <row r="262" ht="14.25" customHeight="1">
      <c r="B262" s="61"/>
    </row>
    <row r="263" ht="14.25" customHeight="1">
      <c r="B263" s="61"/>
    </row>
    <row r="264" ht="14.25" customHeight="1">
      <c r="B264" s="61"/>
    </row>
    <row r="265" ht="14.25" customHeight="1">
      <c r="B265" s="61"/>
    </row>
    <row r="266" ht="14.25" customHeight="1">
      <c r="B266" s="61"/>
    </row>
    <row r="267" ht="14.25" customHeight="1">
      <c r="B267" s="61"/>
    </row>
    <row r="268" ht="14.25" customHeight="1">
      <c r="B268" s="61"/>
    </row>
    <row r="269" ht="14.25" customHeight="1">
      <c r="B269" s="61"/>
    </row>
    <row r="270" ht="14.25" customHeight="1">
      <c r="B270" s="61"/>
    </row>
    <row r="271" ht="14.25" customHeight="1">
      <c r="B271" s="61"/>
    </row>
    <row r="272" ht="14.25" customHeight="1">
      <c r="B272" s="61"/>
    </row>
    <row r="273" ht="14.25" customHeight="1">
      <c r="B273" s="61"/>
    </row>
    <row r="274" ht="14.25" customHeight="1">
      <c r="B274" s="61"/>
    </row>
    <row r="275" ht="14.25" customHeight="1">
      <c r="B275" s="61"/>
    </row>
    <row r="276" ht="14.25" customHeight="1">
      <c r="B276" s="61"/>
    </row>
    <row r="277" ht="14.25" customHeight="1">
      <c r="B277" s="61"/>
    </row>
    <row r="278" ht="14.25" customHeight="1">
      <c r="B278" s="61"/>
    </row>
    <row r="279" ht="14.25" customHeight="1">
      <c r="B279" s="61"/>
    </row>
    <row r="280" ht="14.25" customHeight="1">
      <c r="B280" s="61"/>
    </row>
    <row r="281" ht="14.25" customHeight="1">
      <c r="B281" s="61"/>
    </row>
    <row r="282" ht="14.25" customHeight="1">
      <c r="B282" s="61"/>
    </row>
    <row r="283" ht="14.25" customHeight="1">
      <c r="B283" s="61"/>
    </row>
    <row r="284" ht="14.25" customHeight="1">
      <c r="B284" s="61"/>
    </row>
    <row r="285" ht="14.25" customHeight="1">
      <c r="B285" s="61"/>
    </row>
    <row r="286" ht="14.25" customHeight="1">
      <c r="B286" s="61"/>
    </row>
    <row r="287" ht="14.25" customHeight="1">
      <c r="B287" s="61"/>
    </row>
    <row r="288" ht="14.25" customHeight="1">
      <c r="B288" s="61"/>
    </row>
    <row r="289" ht="14.25" customHeight="1">
      <c r="B289" s="61"/>
    </row>
    <row r="290" ht="14.25" customHeight="1">
      <c r="B290" s="61"/>
    </row>
    <row r="291" ht="14.25" customHeight="1">
      <c r="B291" s="61"/>
    </row>
    <row r="292" ht="14.25" customHeight="1">
      <c r="B292" s="61"/>
    </row>
    <row r="293" ht="14.25" customHeight="1">
      <c r="B293" s="61"/>
    </row>
    <row r="294" ht="14.25" customHeight="1">
      <c r="B294" s="61"/>
    </row>
    <row r="295" ht="14.25" customHeight="1">
      <c r="B295" s="61"/>
    </row>
    <row r="296" ht="14.25" customHeight="1">
      <c r="B296" s="61"/>
    </row>
    <row r="297" ht="14.25" customHeight="1">
      <c r="B297" s="61"/>
    </row>
    <row r="298" ht="14.25" customHeight="1">
      <c r="B298" s="61"/>
    </row>
    <row r="299" ht="14.25" customHeight="1">
      <c r="B299" s="61"/>
    </row>
    <row r="300" ht="14.25" customHeight="1">
      <c r="B300" s="61"/>
    </row>
    <row r="301" ht="14.25" customHeight="1">
      <c r="B301" s="61"/>
    </row>
    <row r="302" ht="14.25" customHeight="1">
      <c r="B302" s="61"/>
    </row>
    <row r="303" ht="14.25" customHeight="1">
      <c r="B303" s="61"/>
    </row>
    <row r="304" ht="14.25" customHeight="1">
      <c r="B304" s="61"/>
    </row>
    <row r="305" ht="14.25" customHeight="1">
      <c r="B305" s="61"/>
    </row>
    <row r="306" ht="14.25" customHeight="1">
      <c r="B306" s="61"/>
    </row>
    <row r="307" ht="14.25" customHeight="1">
      <c r="B307" s="61"/>
    </row>
    <row r="308" ht="14.25" customHeight="1">
      <c r="B308" s="61"/>
    </row>
    <row r="309" ht="14.25" customHeight="1">
      <c r="B309" s="61"/>
    </row>
    <row r="310" ht="14.25" customHeight="1">
      <c r="B310" s="61"/>
    </row>
    <row r="311" ht="14.25" customHeight="1">
      <c r="B311" s="61"/>
    </row>
    <row r="312" ht="14.25" customHeight="1">
      <c r="B312" s="61"/>
    </row>
    <row r="313" ht="14.25" customHeight="1">
      <c r="B313" s="61"/>
    </row>
    <row r="314" ht="14.25" customHeight="1">
      <c r="B314" s="61"/>
    </row>
    <row r="315" ht="14.25" customHeight="1">
      <c r="B315" s="61"/>
    </row>
    <row r="316" ht="14.25" customHeight="1">
      <c r="B316" s="61"/>
    </row>
    <row r="317" ht="14.25" customHeight="1">
      <c r="B317" s="61"/>
    </row>
    <row r="318" ht="14.25" customHeight="1">
      <c r="B318" s="61"/>
    </row>
    <row r="319" ht="14.25" customHeight="1">
      <c r="B319" s="61"/>
    </row>
    <row r="320" ht="14.25" customHeight="1">
      <c r="B320" s="61"/>
    </row>
    <row r="321" ht="14.25" customHeight="1">
      <c r="B321" s="61"/>
    </row>
    <row r="322" ht="14.25" customHeight="1">
      <c r="B322" s="61"/>
    </row>
    <row r="323" ht="14.25" customHeight="1">
      <c r="B323" s="61"/>
    </row>
    <row r="324" ht="14.25" customHeight="1">
      <c r="B324" s="61"/>
    </row>
    <row r="325" ht="14.25" customHeight="1">
      <c r="B325" s="61"/>
    </row>
    <row r="326" ht="14.25" customHeight="1">
      <c r="B326" s="61"/>
    </row>
    <row r="327" ht="14.25" customHeight="1">
      <c r="B327" s="61"/>
    </row>
    <row r="328" ht="14.25" customHeight="1">
      <c r="B328" s="61"/>
    </row>
    <row r="329" ht="14.25" customHeight="1">
      <c r="B329" s="61"/>
    </row>
    <row r="330" ht="14.25" customHeight="1">
      <c r="B330" s="61"/>
    </row>
    <row r="331" ht="14.25" customHeight="1">
      <c r="B331" s="61"/>
    </row>
    <row r="332" ht="14.25" customHeight="1">
      <c r="B332" s="61"/>
    </row>
    <row r="333" ht="14.25" customHeight="1">
      <c r="B333" s="61"/>
    </row>
    <row r="334" ht="14.25" customHeight="1">
      <c r="B334" s="61"/>
    </row>
    <row r="335" ht="14.25" customHeight="1">
      <c r="B335" s="61"/>
    </row>
    <row r="336" ht="14.25" customHeight="1">
      <c r="B336" s="61"/>
    </row>
    <row r="337" ht="14.25" customHeight="1">
      <c r="B337" s="61"/>
    </row>
    <row r="338" ht="14.25" customHeight="1">
      <c r="B338" s="61"/>
    </row>
    <row r="339" ht="14.25" customHeight="1">
      <c r="B339" s="61"/>
    </row>
    <row r="340" ht="14.25" customHeight="1">
      <c r="B340" s="61"/>
    </row>
    <row r="341" ht="14.25" customHeight="1">
      <c r="B341" s="61"/>
    </row>
    <row r="342" ht="14.25" customHeight="1">
      <c r="B342" s="61"/>
    </row>
    <row r="343" ht="14.25" customHeight="1">
      <c r="B343" s="61"/>
    </row>
    <row r="344" ht="14.25" customHeight="1">
      <c r="B344" s="61"/>
    </row>
    <row r="345" ht="14.25" customHeight="1">
      <c r="B345" s="61"/>
    </row>
    <row r="346" ht="14.25" customHeight="1">
      <c r="B346" s="61"/>
    </row>
    <row r="347" ht="14.25" customHeight="1">
      <c r="B347" s="61"/>
    </row>
    <row r="348" ht="14.25" customHeight="1">
      <c r="B348" s="61"/>
    </row>
    <row r="349" ht="14.25" customHeight="1">
      <c r="B349" s="61"/>
    </row>
    <row r="350" ht="14.25" customHeight="1">
      <c r="B350" s="61"/>
    </row>
    <row r="351" ht="14.25" customHeight="1">
      <c r="B351" s="61"/>
    </row>
    <row r="352" ht="14.25" customHeight="1">
      <c r="B352" s="61"/>
    </row>
    <row r="353" ht="14.25" customHeight="1">
      <c r="B353" s="61"/>
    </row>
    <row r="354" ht="14.25" customHeight="1">
      <c r="B354" s="61"/>
    </row>
    <row r="355" ht="14.25" customHeight="1">
      <c r="B355" s="61"/>
    </row>
    <row r="356" ht="14.25" customHeight="1">
      <c r="B356" s="61"/>
    </row>
    <row r="357" ht="14.25" customHeight="1">
      <c r="B357" s="61"/>
    </row>
    <row r="358" ht="14.25" customHeight="1">
      <c r="B358" s="61"/>
    </row>
    <row r="359" ht="14.25" customHeight="1">
      <c r="B359" s="61"/>
    </row>
    <row r="360" ht="14.25" customHeight="1">
      <c r="B360" s="61"/>
    </row>
    <row r="361" ht="14.25" customHeight="1">
      <c r="B361" s="61"/>
    </row>
    <row r="362" ht="14.25" customHeight="1">
      <c r="B362" s="61"/>
    </row>
    <row r="363" ht="14.25" customHeight="1">
      <c r="B363" s="61"/>
    </row>
    <row r="364" ht="14.25" customHeight="1">
      <c r="B364" s="61"/>
    </row>
    <row r="365" ht="14.25" customHeight="1">
      <c r="B365" s="61"/>
    </row>
    <row r="366" ht="14.25" customHeight="1">
      <c r="B366" s="61"/>
    </row>
    <row r="367" ht="14.25" customHeight="1">
      <c r="B367" s="61"/>
    </row>
    <row r="368" ht="14.25" customHeight="1">
      <c r="B368" s="61"/>
    </row>
    <row r="369" ht="14.25" customHeight="1">
      <c r="B369" s="61"/>
    </row>
    <row r="370" ht="14.25" customHeight="1">
      <c r="B370" s="61"/>
    </row>
    <row r="371" ht="14.25" customHeight="1">
      <c r="B371" s="61"/>
    </row>
    <row r="372" ht="14.25" customHeight="1">
      <c r="B372" s="61"/>
    </row>
    <row r="373" ht="14.25" customHeight="1">
      <c r="B373" s="61"/>
    </row>
    <row r="374" ht="14.25" customHeight="1">
      <c r="B374" s="61"/>
    </row>
    <row r="375" ht="14.25" customHeight="1">
      <c r="B375" s="61"/>
    </row>
    <row r="376" ht="14.25" customHeight="1">
      <c r="B376" s="61"/>
    </row>
    <row r="377" ht="14.25" customHeight="1">
      <c r="B377" s="61"/>
    </row>
    <row r="378" ht="14.25" customHeight="1">
      <c r="B378" s="61"/>
    </row>
    <row r="379" ht="14.25" customHeight="1">
      <c r="B379" s="61"/>
    </row>
    <row r="380" ht="14.25" customHeight="1">
      <c r="B380" s="61"/>
    </row>
    <row r="381" ht="14.25" customHeight="1">
      <c r="B381" s="61"/>
    </row>
    <row r="382" ht="14.25" customHeight="1">
      <c r="B382" s="61"/>
    </row>
    <row r="383" ht="14.25" customHeight="1">
      <c r="B383" s="61"/>
    </row>
    <row r="384" ht="14.25" customHeight="1">
      <c r="B384" s="61"/>
    </row>
    <row r="385" ht="14.25" customHeight="1">
      <c r="B385" s="61"/>
    </row>
    <row r="386" ht="14.25" customHeight="1">
      <c r="B386" s="61"/>
    </row>
    <row r="387" ht="14.25" customHeight="1">
      <c r="B387" s="61"/>
    </row>
    <row r="388" ht="14.25" customHeight="1">
      <c r="B388" s="61"/>
    </row>
    <row r="389" ht="14.25" customHeight="1">
      <c r="B389" s="61"/>
    </row>
    <row r="390" ht="14.25" customHeight="1">
      <c r="B390" s="61"/>
    </row>
    <row r="391" ht="14.25" customHeight="1">
      <c r="B391" s="61"/>
    </row>
    <row r="392" ht="14.25" customHeight="1">
      <c r="B392" s="61"/>
    </row>
    <row r="393" ht="14.25" customHeight="1">
      <c r="B393" s="61"/>
    </row>
    <row r="394" ht="14.25" customHeight="1">
      <c r="B394" s="61"/>
    </row>
    <row r="395" ht="14.25" customHeight="1">
      <c r="B395" s="61"/>
    </row>
    <row r="396" ht="14.25" customHeight="1">
      <c r="B396" s="61"/>
    </row>
    <row r="397" ht="14.25" customHeight="1">
      <c r="B397" s="61"/>
    </row>
    <row r="398" ht="14.25" customHeight="1">
      <c r="B398" s="61"/>
    </row>
    <row r="399" ht="14.25" customHeight="1">
      <c r="B399" s="61"/>
    </row>
    <row r="400" ht="14.25" customHeight="1">
      <c r="B400" s="61"/>
    </row>
    <row r="401" ht="14.25" customHeight="1">
      <c r="B401" s="61"/>
    </row>
    <row r="402" ht="14.25" customHeight="1">
      <c r="B402" s="61"/>
    </row>
    <row r="403" ht="14.25" customHeight="1">
      <c r="B403" s="61"/>
    </row>
    <row r="404" ht="14.25" customHeight="1">
      <c r="B404" s="61"/>
    </row>
    <row r="405" ht="14.25" customHeight="1">
      <c r="B405" s="61"/>
    </row>
    <row r="406" ht="14.25" customHeight="1">
      <c r="B406" s="61"/>
    </row>
    <row r="407" ht="14.25" customHeight="1">
      <c r="B407" s="61"/>
    </row>
    <row r="408" ht="14.25" customHeight="1">
      <c r="B408" s="61"/>
    </row>
    <row r="409" ht="14.25" customHeight="1">
      <c r="B409" s="61"/>
    </row>
    <row r="410" ht="14.25" customHeight="1">
      <c r="B410" s="61"/>
    </row>
    <row r="411" ht="14.25" customHeight="1">
      <c r="B411" s="61"/>
    </row>
    <row r="412" ht="14.25" customHeight="1">
      <c r="B412" s="61"/>
    </row>
    <row r="413" ht="14.25" customHeight="1">
      <c r="B413" s="61"/>
    </row>
    <row r="414" ht="14.25" customHeight="1">
      <c r="B414" s="61"/>
    </row>
    <row r="415" ht="14.25" customHeight="1">
      <c r="B415" s="61"/>
    </row>
    <row r="416" ht="14.25" customHeight="1">
      <c r="B416" s="61"/>
    </row>
    <row r="417" ht="14.25" customHeight="1">
      <c r="B417" s="61"/>
    </row>
    <row r="418" ht="14.25" customHeight="1">
      <c r="B418" s="61"/>
    </row>
    <row r="419" ht="14.25" customHeight="1">
      <c r="B419" s="61"/>
    </row>
    <row r="420" ht="14.25" customHeight="1">
      <c r="B420" s="61"/>
    </row>
    <row r="421" ht="14.25" customHeight="1">
      <c r="B421" s="61"/>
    </row>
    <row r="422" ht="14.25" customHeight="1">
      <c r="B422" s="61"/>
    </row>
    <row r="423" ht="14.25" customHeight="1">
      <c r="B423" s="61"/>
    </row>
    <row r="424" ht="14.25" customHeight="1">
      <c r="B424" s="61"/>
    </row>
    <row r="425" ht="14.25" customHeight="1">
      <c r="B425" s="61"/>
    </row>
    <row r="426" ht="14.25" customHeight="1">
      <c r="B426" s="61"/>
    </row>
    <row r="427" ht="14.25" customHeight="1">
      <c r="B427" s="61"/>
    </row>
    <row r="428" ht="14.25" customHeight="1">
      <c r="B428" s="61"/>
    </row>
    <row r="429" ht="14.25" customHeight="1">
      <c r="B429" s="61"/>
    </row>
    <row r="430" ht="14.25" customHeight="1">
      <c r="B430" s="61"/>
    </row>
    <row r="431" ht="14.25" customHeight="1">
      <c r="B431" s="61"/>
    </row>
    <row r="432" ht="14.25" customHeight="1">
      <c r="B432" s="61"/>
    </row>
    <row r="433" ht="14.25" customHeight="1">
      <c r="B433" s="61"/>
    </row>
    <row r="434" ht="14.25" customHeight="1">
      <c r="B434" s="61"/>
    </row>
    <row r="435" ht="14.25" customHeight="1">
      <c r="B435" s="61"/>
    </row>
    <row r="436" ht="14.25" customHeight="1">
      <c r="B436" s="61"/>
    </row>
    <row r="437" ht="14.25" customHeight="1">
      <c r="B437" s="61"/>
    </row>
    <row r="438" ht="14.25" customHeight="1">
      <c r="B438" s="61"/>
    </row>
    <row r="439" ht="14.25" customHeight="1">
      <c r="B439" s="61"/>
    </row>
    <row r="440" ht="14.25" customHeight="1">
      <c r="B440" s="61"/>
    </row>
    <row r="441" ht="14.25" customHeight="1">
      <c r="B441" s="61"/>
    </row>
    <row r="442" ht="14.25" customHeight="1">
      <c r="B442" s="61"/>
    </row>
    <row r="443" ht="14.25" customHeight="1">
      <c r="B443" s="61"/>
    </row>
    <row r="444" ht="14.25" customHeight="1">
      <c r="B444" s="61"/>
    </row>
    <row r="445" ht="14.25" customHeight="1">
      <c r="B445" s="61"/>
    </row>
    <row r="446" ht="14.25" customHeight="1">
      <c r="B446" s="61"/>
    </row>
    <row r="447" ht="14.25" customHeight="1">
      <c r="B447" s="61"/>
    </row>
    <row r="448" ht="14.25" customHeight="1">
      <c r="B448" s="61"/>
    </row>
    <row r="449" ht="14.25" customHeight="1">
      <c r="B449" s="61"/>
    </row>
    <row r="450" ht="14.25" customHeight="1">
      <c r="B450" s="61"/>
    </row>
    <row r="451" ht="14.25" customHeight="1">
      <c r="B451" s="61"/>
    </row>
    <row r="452" ht="14.25" customHeight="1">
      <c r="B452" s="61"/>
    </row>
    <row r="453" ht="14.25" customHeight="1">
      <c r="B453" s="61"/>
    </row>
    <row r="454" ht="14.25" customHeight="1">
      <c r="B454" s="61"/>
    </row>
    <row r="455" ht="14.25" customHeight="1">
      <c r="B455" s="61"/>
    </row>
    <row r="456" ht="14.25" customHeight="1">
      <c r="B456" s="61"/>
    </row>
    <row r="457" ht="14.25" customHeight="1">
      <c r="B457" s="61"/>
    </row>
    <row r="458" ht="14.25" customHeight="1">
      <c r="B458" s="61"/>
    </row>
    <row r="459" ht="14.25" customHeight="1">
      <c r="B459" s="61"/>
    </row>
    <row r="460" ht="14.25" customHeight="1">
      <c r="B460" s="61"/>
    </row>
    <row r="461" ht="14.25" customHeight="1">
      <c r="B461" s="61"/>
    </row>
    <row r="462" ht="14.25" customHeight="1">
      <c r="B462" s="61"/>
    </row>
    <row r="463" ht="14.25" customHeight="1">
      <c r="B463" s="61"/>
    </row>
    <row r="464" ht="14.25" customHeight="1">
      <c r="B464" s="61"/>
    </row>
    <row r="465" ht="14.25" customHeight="1">
      <c r="B465" s="61"/>
    </row>
    <row r="466" ht="14.25" customHeight="1">
      <c r="B466" s="61"/>
    </row>
    <row r="467" ht="14.25" customHeight="1">
      <c r="B467" s="61"/>
    </row>
    <row r="468" ht="14.25" customHeight="1">
      <c r="B468" s="61"/>
    </row>
    <row r="469" ht="14.25" customHeight="1">
      <c r="B469" s="61"/>
    </row>
    <row r="470" ht="14.25" customHeight="1">
      <c r="B470" s="61"/>
    </row>
    <row r="471" ht="14.25" customHeight="1">
      <c r="B471" s="61"/>
    </row>
    <row r="472" ht="14.25" customHeight="1">
      <c r="B472" s="61"/>
    </row>
    <row r="473" ht="14.25" customHeight="1">
      <c r="B473" s="61"/>
    </row>
    <row r="474" ht="14.25" customHeight="1">
      <c r="B474" s="61"/>
    </row>
    <row r="475" ht="14.25" customHeight="1">
      <c r="B475" s="61"/>
    </row>
    <row r="476" ht="14.25" customHeight="1">
      <c r="B476" s="61"/>
    </row>
    <row r="477" ht="14.25" customHeight="1">
      <c r="B477" s="61"/>
    </row>
    <row r="478" ht="14.25" customHeight="1">
      <c r="B478" s="61"/>
    </row>
    <row r="479" ht="14.25" customHeight="1">
      <c r="B479" s="61"/>
    </row>
    <row r="480" ht="14.25" customHeight="1">
      <c r="B480" s="61"/>
    </row>
    <row r="481" ht="14.25" customHeight="1">
      <c r="B481" s="61"/>
    </row>
    <row r="482" ht="14.25" customHeight="1">
      <c r="B482" s="61"/>
    </row>
    <row r="483" ht="14.25" customHeight="1">
      <c r="B483" s="61"/>
    </row>
    <row r="484" ht="14.25" customHeight="1">
      <c r="B484" s="61"/>
    </row>
    <row r="485" ht="14.25" customHeight="1">
      <c r="B485" s="61"/>
    </row>
    <row r="486" ht="14.25" customHeight="1">
      <c r="B486" s="61"/>
    </row>
    <row r="487" ht="14.25" customHeight="1">
      <c r="B487" s="61"/>
    </row>
    <row r="488" ht="14.25" customHeight="1">
      <c r="B488" s="61"/>
    </row>
    <row r="489" ht="14.25" customHeight="1">
      <c r="B489" s="61"/>
    </row>
    <row r="490" ht="14.25" customHeight="1">
      <c r="B490" s="61"/>
    </row>
    <row r="491" ht="14.25" customHeight="1">
      <c r="B491" s="61"/>
    </row>
    <row r="492" ht="14.25" customHeight="1">
      <c r="B492" s="61"/>
    </row>
    <row r="493" ht="14.25" customHeight="1">
      <c r="B493" s="61"/>
    </row>
    <row r="494" ht="14.25" customHeight="1">
      <c r="B494" s="61"/>
    </row>
    <row r="495" ht="14.25" customHeight="1">
      <c r="B495" s="61"/>
    </row>
    <row r="496" ht="14.25" customHeight="1">
      <c r="B496" s="61"/>
    </row>
    <row r="497" ht="14.25" customHeight="1">
      <c r="B497" s="61"/>
    </row>
    <row r="498" ht="14.25" customHeight="1">
      <c r="B498" s="61"/>
    </row>
    <row r="499" ht="14.25" customHeight="1">
      <c r="B499" s="61"/>
    </row>
    <row r="500" ht="14.25" customHeight="1">
      <c r="B500" s="61"/>
    </row>
    <row r="501" ht="14.25" customHeight="1">
      <c r="B501" s="61"/>
    </row>
    <row r="502" ht="14.25" customHeight="1">
      <c r="B502" s="61"/>
    </row>
    <row r="503" ht="14.25" customHeight="1">
      <c r="B503" s="61"/>
    </row>
    <row r="504" ht="14.25" customHeight="1">
      <c r="B504" s="61"/>
    </row>
    <row r="505" ht="14.25" customHeight="1">
      <c r="B505" s="61"/>
    </row>
    <row r="506" ht="14.25" customHeight="1">
      <c r="B506" s="61"/>
    </row>
    <row r="507" ht="14.25" customHeight="1">
      <c r="B507" s="61"/>
    </row>
    <row r="508" ht="14.25" customHeight="1">
      <c r="B508" s="61"/>
    </row>
    <row r="509" ht="14.25" customHeight="1">
      <c r="B509" s="61"/>
    </row>
    <row r="510" ht="14.25" customHeight="1">
      <c r="B510" s="61"/>
    </row>
    <row r="511" ht="14.25" customHeight="1">
      <c r="B511" s="61"/>
    </row>
    <row r="512" ht="14.25" customHeight="1">
      <c r="B512" s="61"/>
    </row>
    <row r="513" ht="14.25" customHeight="1">
      <c r="B513" s="61"/>
    </row>
    <row r="514" ht="14.25" customHeight="1">
      <c r="B514" s="61"/>
    </row>
    <row r="515" ht="14.25" customHeight="1">
      <c r="B515" s="61"/>
    </row>
    <row r="516" ht="14.25" customHeight="1">
      <c r="B516" s="61"/>
    </row>
    <row r="517" ht="14.25" customHeight="1">
      <c r="B517" s="61"/>
    </row>
    <row r="518" ht="14.25" customHeight="1">
      <c r="B518" s="61"/>
    </row>
    <row r="519" ht="14.25" customHeight="1">
      <c r="B519" s="61"/>
    </row>
    <row r="520" ht="14.25" customHeight="1">
      <c r="B520" s="61"/>
    </row>
    <row r="521" ht="14.25" customHeight="1">
      <c r="B521" s="61"/>
    </row>
    <row r="522" ht="14.25" customHeight="1">
      <c r="B522" s="61"/>
    </row>
    <row r="523" ht="14.25" customHeight="1">
      <c r="B523" s="61"/>
    </row>
    <row r="524" ht="14.25" customHeight="1">
      <c r="B524" s="61"/>
    </row>
    <row r="525" ht="14.25" customHeight="1">
      <c r="B525" s="61"/>
    </row>
    <row r="526" ht="14.25" customHeight="1">
      <c r="B526" s="61"/>
    </row>
    <row r="527" ht="14.25" customHeight="1">
      <c r="B527" s="61"/>
    </row>
    <row r="528" ht="14.25" customHeight="1">
      <c r="B528" s="61"/>
    </row>
    <row r="529" ht="14.25" customHeight="1">
      <c r="B529" s="61"/>
    </row>
    <row r="530" ht="14.25" customHeight="1">
      <c r="B530" s="61"/>
    </row>
    <row r="531" ht="14.25" customHeight="1">
      <c r="B531" s="61"/>
    </row>
    <row r="532" ht="14.25" customHeight="1">
      <c r="B532" s="61"/>
    </row>
    <row r="533" ht="14.25" customHeight="1">
      <c r="B533" s="61"/>
    </row>
    <row r="534" ht="14.25" customHeight="1">
      <c r="B534" s="61"/>
    </row>
    <row r="535" ht="14.25" customHeight="1">
      <c r="B535" s="61"/>
    </row>
    <row r="536" ht="14.25" customHeight="1">
      <c r="B536" s="61"/>
    </row>
    <row r="537" ht="14.25" customHeight="1">
      <c r="B537" s="61"/>
    </row>
    <row r="538" ht="14.25" customHeight="1">
      <c r="B538" s="61"/>
    </row>
    <row r="539" ht="14.25" customHeight="1">
      <c r="B539" s="61"/>
    </row>
    <row r="540" ht="14.25" customHeight="1">
      <c r="B540" s="61"/>
    </row>
    <row r="541" ht="14.25" customHeight="1">
      <c r="B541" s="61"/>
    </row>
    <row r="542" ht="14.25" customHeight="1">
      <c r="B542" s="61"/>
    </row>
    <row r="543" ht="14.25" customHeight="1">
      <c r="B543" s="61"/>
    </row>
    <row r="544" ht="14.25" customHeight="1">
      <c r="B544" s="61"/>
    </row>
    <row r="545" ht="14.25" customHeight="1">
      <c r="B545" s="61"/>
    </row>
    <row r="546" ht="14.25" customHeight="1">
      <c r="B546" s="61"/>
    </row>
    <row r="547" ht="14.25" customHeight="1">
      <c r="B547" s="61"/>
    </row>
    <row r="548" ht="14.25" customHeight="1">
      <c r="B548" s="61"/>
    </row>
    <row r="549" ht="14.25" customHeight="1">
      <c r="B549" s="61"/>
    </row>
    <row r="550" ht="14.25" customHeight="1">
      <c r="B550" s="61"/>
    </row>
    <row r="551" ht="14.25" customHeight="1">
      <c r="B551" s="61"/>
    </row>
    <row r="552" ht="14.25" customHeight="1">
      <c r="B552" s="61"/>
    </row>
    <row r="553" ht="14.25" customHeight="1">
      <c r="B553" s="61"/>
    </row>
    <row r="554" ht="14.25" customHeight="1">
      <c r="B554" s="61"/>
    </row>
    <row r="555" ht="14.25" customHeight="1">
      <c r="B555" s="61"/>
    </row>
    <row r="556" ht="14.25" customHeight="1">
      <c r="B556" s="61"/>
    </row>
    <row r="557" ht="14.25" customHeight="1">
      <c r="B557" s="61"/>
    </row>
    <row r="558" ht="14.25" customHeight="1">
      <c r="B558" s="61"/>
    </row>
    <row r="559" ht="14.25" customHeight="1">
      <c r="B559" s="61"/>
    </row>
    <row r="560" ht="14.25" customHeight="1">
      <c r="B560" s="61"/>
    </row>
    <row r="561" ht="14.25" customHeight="1">
      <c r="B561" s="61"/>
    </row>
    <row r="562" ht="14.25" customHeight="1">
      <c r="B562" s="61"/>
    </row>
    <row r="563" ht="14.25" customHeight="1">
      <c r="B563" s="61"/>
    </row>
    <row r="564" ht="14.25" customHeight="1">
      <c r="B564" s="61"/>
    </row>
    <row r="565" ht="14.25" customHeight="1">
      <c r="B565" s="61"/>
    </row>
    <row r="566" ht="14.25" customHeight="1">
      <c r="B566" s="61"/>
    </row>
    <row r="567" ht="14.25" customHeight="1">
      <c r="B567" s="61"/>
    </row>
    <row r="568" ht="14.25" customHeight="1">
      <c r="B568" s="61"/>
    </row>
    <row r="569" ht="14.25" customHeight="1">
      <c r="B569" s="61"/>
    </row>
    <row r="570" ht="14.25" customHeight="1">
      <c r="B570" s="61"/>
    </row>
    <row r="571" ht="14.25" customHeight="1">
      <c r="B571" s="61"/>
    </row>
    <row r="572" ht="14.25" customHeight="1">
      <c r="B572" s="61"/>
    </row>
    <row r="573" ht="14.25" customHeight="1">
      <c r="B573" s="61"/>
    </row>
    <row r="574" ht="14.25" customHeight="1">
      <c r="B574" s="61"/>
    </row>
    <row r="575" ht="14.25" customHeight="1">
      <c r="B575" s="61"/>
    </row>
    <row r="576" ht="14.25" customHeight="1">
      <c r="B576" s="61"/>
    </row>
    <row r="577" ht="14.25" customHeight="1">
      <c r="B577" s="61"/>
    </row>
    <row r="578" ht="14.25" customHeight="1">
      <c r="B578" s="61"/>
    </row>
    <row r="579" ht="14.25" customHeight="1">
      <c r="B579" s="61"/>
    </row>
    <row r="580" ht="14.25" customHeight="1">
      <c r="B580" s="61"/>
    </row>
    <row r="581" ht="14.25" customHeight="1">
      <c r="B581" s="61"/>
    </row>
    <row r="582" ht="14.25" customHeight="1">
      <c r="B582" s="61"/>
    </row>
    <row r="583" ht="14.25" customHeight="1">
      <c r="B583" s="61"/>
    </row>
    <row r="584" ht="14.25" customHeight="1">
      <c r="B584" s="61"/>
    </row>
    <row r="585" ht="14.25" customHeight="1">
      <c r="B585" s="61"/>
    </row>
    <row r="586" ht="14.25" customHeight="1">
      <c r="B586" s="61"/>
    </row>
    <row r="587" ht="14.25" customHeight="1">
      <c r="B587" s="61"/>
    </row>
    <row r="588" ht="14.25" customHeight="1">
      <c r="B588" s="61"/>
    </row>
    <row r="589" ht="14.25" customHeight="1">
      <c r="B589" s="61"/>
    </row>
    <row r="590" ht="14.25" customHeight="1">
      <c r="B590" s="61"/>
    </row>
    <row r="591" ht="14.25" customHeight="1">
      <c r="B591" s="61"/>
    </row>
    <row r="592" ht="14.25" customHeight="1">
      <c r="B592" s="61"/>
    </row>
    <row r="593" ht="14.25" customHeight="1">
      <c r="B593" s="61"/>
    </row>
    <row r="594" ht="14.25" customHeight="1">
      <c r="B594" s="61"/>
    </row>
    <row r="595" ht="14.25" customHeight="1">
      <c r="B595" s="61"/>
    </row>
    <row r="596" ht="14.25" customHeight="1">
      <c r="B596" s="61"/>
    </row>
    <row r="597" ht="14.25" customHeight="1">
      <c r="B597" s="61"/>
    </row>
    <row r="598" ht="14.25" customHeight="1">
      <c r="B598" s="61"/>
    </row>
    <row r="599" ht="14.25" customHeight="1">
      <c r="B599" s="61"/>
    </row>
    <row r="600" ht="14.25" customHeight="1">
      <c r="B600" s="61"/>
    </row>
    <row r="601" ht="14.25" customHeight="1">
      <c r="B601" s="61"/>
    </row>
    <row r="602" ht="14.25" customHeight="1">
      <c r="B602" s="61"/>
    </row>
    <row r="603" ht="14.25" customHeight="1">
      <c r="B603" s="61"/>
    </row>
    <row r="604" ht="14.25" customHeight="1">
      <c r="B604" s="61"/>
    </row>
    <row r="605" ht="14.25" customHeight="1">
      <c r="B605" s="61"/>
    </row>
    <row r="606" ht="14.25" customHeight="1">
      <c r="B606" s="61"/>
    </row>
    <row r="607" ht="14.25" customHeight="1">
      <c r="B607" s="61"/>
    </row>
    <row r="608" ht="14.25" customHeight="1">
      <c r="B608" s="61"/>
    </row>
    <row r="609" ht="14.25" customHeight="1">
      <c r="B609" s="61"/>
    </row>
    <row r="610" ht="14.25" customHeight="1">
      <c r="B610" s="61"/>
    </row>
    <row r="611" ht="14.25" customHeight="1">
      <c r="B611" s="61"/>
    </row>
    <row r="612" ht="14.25" customHeight="1">
      <c r="B612" s="61"/>
    </row>
    <row r="613" ht="14.25" customHeight="1">
      <c r="B613" s="61"/>
    </row>
    <row r="614" ht="14.25" customHeight="1">
      <c r="B614" s="61"/>
    </row>
    <row r="615" ht="14.25" customHeight="1">
      <c r="B615" s="61"/>
    </row>
    <row r="616" ht="14.25" customHeight="1">
      <c r="B616" s="61"/>
    </row>
    <row r="617" ht="14.25" customHeight="1">
      <c r="B617" s="61"/>
    </row>
    <row r="618" ht="14.25" customHeight="1">
      <c r="B618" s="61"/>
    </row>
    <row r="619" ht="14.25" customHeight="1">
      <c r="B619" s="61"/>
    </row>
    <row r="620" ht="14.25" customHeight="1">
      <c r="B620" s="61"/>
    </row>
    <row r="621" ht="14.25" customHeight="1">
      <c r="B621" s="61"/>
    </row>
    <row r="622" ht="14.25" customHeight="1">
      <c r="B622" s="61"/>
    </row>
    <row r="623" ht="14.25" customHeight="1">
      <c r="B623" s="61"/>
    </row>
    <row r="624" ht="14.25" customHeight="1">
      <c r="B624" s="61"/>
    </row>
    <row r="625" ht="14.25" customHeight="1">
      <c r="B625" s="61"/>
    </row>
    <row r="626" ht="14.25" customHeight="1">
      <c r="B626" s="61"/>
    </row>
    <row r="627" ht="14.25" customHeight="1">
      <c r="B627" s="61"/>
    </row>
    <row r="628" ht="14.25" customHeight="1">
      <c r="B628" s="61"/>
    </row>
    <row r="629" ht="14.25" customHeight="1">
      <c r="B629" s="61"/>
    </row>
    <row r="630" ht="14.25" customHeight="1">
      <c r="B630" s="61"/>
    </row>
    <row r="631" ht="14.25" customHeight="1">
      <c r="B631" s="61"/>
    </row>
    <row r="632" ht="14.25" customHeight="1">
      <c r="B632" s="61"/>
    </row>
    <row r="633" ht="14.25" customHeight="1">
      <c r="B633" s="61"/>
    </row>
    <row r="634" ht="14.25" customHeight="1">
      <c r="B634" s="61"/>
    </row>
    <row r="635" ht="14.25" customHeight="1">
      <c r="B635" s="61"/>
    </row>
    <row r="636" ht="14.25" customHeight="1">
      <c r="B636" s="61"/>
    </row>
    <row r="637" ht="14.25" customHeight="1">
      <c r="B637" s="61"/>
    </row>
    <row r="638" ht="14.25" customHeight="1">
      <c r="B638" s="61"/>
    </row>
    <row r="639" ht="14.25" customHeight="1">
      <c r="B639" s="61"/>
    </row>
    <row r="640" ht="14.25" customHeight="1">
      <c r="B640" s="61"/>
    </row>
    <row r="641" ht="14.25" customHeight="1">
      <c r="B641" s="61"/>
    </row>
    <row r="642" ht="14.25" customHeight="1">
      <c r="B642" s="61"/>
    </row>
    <row r="643" ht="14.25" customHeight="1">
      <c r="B643" s="61"/>
    </row>
    <row r="644" ht="14.25" customHeight="1">
      <c r="B644" s="61"/>
    </row>
    <row r="645" ht="14.25" customHeight="1">
      <c r="B645" s="61"/>
    </row>
    <row r="646" ht="14.25" customHeight="1">
      <c r="B646" s="61"/>
    </row>
    <row r="647" ht="14.25" customHeight="1">
      <c r="B647" s="61"/>
    </row>
    <row r="648" ht="14.25" customHeight="1">
      <c r="B648" s="61"/>
    </row>
    <row r="649" ht="14.25" customHeight="1">
      <c r="B649" s="61"/>
    </row>
    <row r="650" ht="14.25" customHeight="1">
      <c r="B650" s="61"/>
    </row>
    <row r="651" ht="14.25" customHeight="1">
      <c r="B651" s="61"/>
    </row>
    <row r="652" ht="14.25" customHeight="1">
      <c r="B652" s="61"/>
    </row>
    <row r="653" ht="14.25" customHeight="1">
      <c r="B653" s="61"/>
    </row>
    <row r="654" ht="14.25" customHeight="1">
      <c r="B654" s="61"/>
    </row>
    <row r="655" ht="14.25" customHeight="1">
      <c r="B655" s="61"/>
    </row>
    <row r="656" ht="14.25" customHeight="1">
      <c r="B656" s="61"/>
    </row>
    <row r="657" ht="14.25" customHeight="1">
      <c r="B657" s="61"/>
    </row>
    <row r="658" ht="14.25" customHeight="1">
      <c r="B658" s="61"/>
    </row>
    <row r="659" ht="14.25" customHeight="1">
      <c r="B659" s="61"/>
    </row>
    <row r="660" ht="14.25" customHeight="1">
      <c r="B660" s="61"/>
    </row>
    <row r="661" ht="14.25" customHeight="1">
      <c r="B661" s="61"/>
    </row>
    <row r="662" ht="14.25" customHeight="1">
      <c r="B662" s="61"/>
    </row>
    <row r="663" ht="14.25" customHeight="1">
      <c r="B663" s="61"/>
    </row>
    <row r="664" ht="14.25" customHeight="1">
      <c r="B664" s="61"/>
    </row>
    <row r="665" ht="14.25" customHeight="1">
      <c r="B665" s="61"/>
    </row>
    <row r="666" ht="14.25" customHeight="1">
      <c r="B666" s="61"/>
    </row>
    <row r="667" ht="14.25" customHeight="1">
      <c r="B667" s="61"/>
    </row>
    <row r="668" ht="14.25" customHeight="1">
      <c r="B668" s="61"/>
    </row>
    <row r="669" ht="14.25" customHeight="1">
      <c r="B669" s="61"/>
    </row>
    <row r="670" ht="14.25" customHeight="1">
      <c r="B670" s="61"/>
    </row>
    <row r="671" ht="14.25" customHeight="1">
      <c r="B671" s="61"/>
    </row>
    <row r="672" ht="14.25" customHeight="1">
      <c r="B672" s="61"/>
    </row>
    <row r="673" ht="14.25" customHeight="1">
      <c r="B673" s="61"/>
    </row>
    <row r="674" ht="14.25" customHeight="1">
      <c r="B674" s="61"/>
    </row>
    <row r="675" ht="14.25" customHeight="1">
      <c r="B675" s="61"/>
    </row>
    <row r="676" ht="14.25" customHeight="1">
      <c r="B676" s="61"/>
    </row>
    <row r="677" ht="14.25" customHeight="1">
      <c r="B677" s="61"/>
    </row>
    <row r="678" ht="14.25" customHeight="1">
      <c r="B678" s="61"/>
    </row>
    <row r="679" ht="14.25" customHeight="1">
      <c r="B679" s="61"/>
    </row>
    <row r="680" ht="14.25" customHeight="1">
      <c r="B680" s="61"/>
    </row>
    <row r="681" ht="14.25" customHeight="1">
      <c r="B681" s="61"/>
    </row>
    <row r="682" ht="14.25" customHeight="1">
      <c r="B682" s="61"/>
    </row>
    <row r="683" ht="14.25" customHeight="1">
      <c r="B683" s="61"/>
    </row>
    <row r="684" ht="14.25" customHeight="1">
      <c r="B684" s="61"/>
    </row>
    <row r="685" ht="14.25" customHeight="1">
      <c r="B685" s="61"/>
    </row>
    <row r="686" ht="14.25" customHeight="1">
      <c r="B686" s="61"/>
    </row>
    <row r="687" ht="14.25" customHeight="1">
      <c r="B687" s="61"/>
    </row>
    <row r="688" ht="14.25" customHeight="1">
      <c r="B688" s="61"/>
    </row>
    <row r="689" ht="14.25" customHeight="1">
      <c r="B689" s="61"/>
    </row>
    <row r="690" ht="14.25" customHeight="1">
      <c r="B690" s="61"/>
    </row>
    <row r="691" ht="14.25" customHeight="1">
      <c r="B691" s="61"/>
    </row>
    <row r="692" ht="14.25" customHeight="1">
      <c r="B692" s="61"/>
    </row>
    <row r="693" ht="14.25" customHeight="1">
      <c r="B693" s="61"/>
    </row>
    <row r="694" ht="14.25" customHeight="1">
      <c r="B694" s="61"/>
    </row>
    <row r="695" ht="14.25" customHeight="1">
      <c r="B695" s="61"/>
    </row>
    <row r="696" ht="14.25" customHeight="1">
      <c r="B696" s="61"/>
    </row>
    <row r="697" ht="14.25" customHeight="1">
      <c r="B697" s="61"/>
    </row>
    <row r="698" ht="14.25" customHeight="1">
      <c r="B698" s="61"/>
    </row>
    <row r="699" ht="14.25" customHeight="1">
      <c r="B699" s="61"/>
    </row>
    <row r="700" ht="14.25" customHeight="1">
      <c r="B700" s="61"/>
    </row>
    <row r="701" ht="14.25" customHeight="1">
      <c r="B701" s="61"/>
    </row>
    <row r="702" ht="14.25" customHeight="1">
      <c r="B702" s="61"/>
    </row>
    <row r="703" ht="14.25" customHeight="1">
      <c r="B703" s="61"/>
    </row>
    <row r="704" ht="14.25" customHeight="1">
      <c r="B704" s="61"/>
    </row>
    <row r="705" ht="14.25" customHeight="1">
      <c r="B705" s="61"/>
    </row>
    <row r="706" ht="14.25" customHeight="1">
      <c r="B706" s="61"/>
    </row>
    <row r="707" ht="14.25" customHeight="1">
      <c r="B707" s="61"/>
    </row>
    <row r="708" ht="14.25" customHeight="1">
      <c r="B708" s="61"/>
    </row>
    <row r="709" ht="14.25" customHeight="1">
      <c r="B709" s="61"/>
    </row>
    <row r="710" ht="14.25" customHeight="1">
      <c r="B710" s="61"/>
    </row>
    <row r="711" ht="14.25" customHeight="1">
      <c r="B711" s="61"/>
    </row>
    <row r="712" ht="14.25" customHeight="1">
      <c r="B712" s="61"/>
    </row>
    <row r="713" ht="14.25" customHeight="1">
      <c r="B713" s="61"/>
    </row>
    <row r="714" ht="14.25" customHeight="1">
      <c r="B714" s="61"/>
    </row>
    <row r="715" ht="14.25" customHeight="1">
      <c r="B715" s="61"/>
    </row>
    <row r="716" ht="14.25" customHeight="1">
      <c r="B716" s="61"/>
    </row>
    <row r="717" ht="14.25" customHeight="1">
      <c r="B717" s="61"/>
    </row>
    <row r="718" ht="14.25" customHeight="1">
      <c r="B718" s="61"/>
    </row>
    <row r="719" ht="14.25" customHeight="1">
      <c r="B719" s="61"/>
    </row>
    <row r="720" ht="14.25" customHeight="1">
      <c r="B720" s="61"/>
    </row>
    <row r="721" ht="14.25" customHeight="1">
      <c r="B721" s="61"/>
    </row>
    <row r="722" ht="14.25" customHeight="1">
      <c r="B722" s="61"/>
    </row>
    <row r="723" ht="14.25" customHeight="1">
      <c r="B723" s="61"/>
    </row>
    <row r="724" ht="14.25" customHeight="1">
      <c r="B724" s="61"/>
    </row>
    <row r="725" ht="14.25" customHeight="1">
      <c r="B725" s="61"/>
    </row>
    <row r="726" ht="14.25" customHeight="1">
      <c r="B726" s="61"/>
    </row>
    <row r="727" ht="14.25" customHeight="1">
      <c r="B727" s="61"/>
    </row>
    <row r="728" ht="14.25" customHeight="1">
      <c r="B728" s="61"/>
    </row>
    <row r="729" ht="14.25" customHeight="1">
      <c r="B729" s="61"/>
    </row>
    <row r="730" ht="14.25" customHeight="1">
      <c r="B730" s="61"/>
    </row>
    <row r="731" ht="14.25" customHeight="1">
      <c r="B731" s="61"/>
    </row>
    <row r="732" ht="14.25" customHeight="1">
      <c r="B732" s="61"/>
    </row>
    <row r="733" ht="14.25" customHeight="1">
      <c r="B733" s="61"/>
    </row>
    <row r="734" ht="14.25" customHeight="1">
      <c r="B734" s="61"/>
    </row>
    <row r="735" ht="14.25" customHeight="1">
      <c r="B735" s="61"/>
    </row>
    <row r="736" ht="14.25" customHeight="1">
      <c r="B736" s="61"/>
    </row>
    <row r="737" ht="14.25" customHeight="1">
      <c r="B737" s="61"/>
    </row>
    <row r="738" ht="14.25" customHeight="1">
      <c r="B738" s="61"/>
    </row>
    <row r="739" ht="14.25" customHeight="1">
      <c r="B739" s="61"/>
    </row>
    <row r="740" ht="14.25" customHeight="1">
      <c r="B740" s="61"/>
    </row>
    <row r="741" ht="14.25" customHeight="1">
      <c r="B741" s="61"/>
    </row>
    <row r="742" ht="14.25" customHeight="1">
      <c r="B742" s="61"/>
    </row>
    <row r="743" ht="14.25" customHeight="1">
      <c r="B743" s="61"/>
    </row>
    <row r="744" ht="14.25" customHeight="1">
      <c r="B744" s="61"/>
    </row>
    <row r="745" ht="14.25" customHeight="1">
      <c r="B745" s="61"/>
    </row>
    <row r="746" ht="14.25" customHeight="1">
      <c r="B746" s="61"/>
    </row>
    <row r="747" ht="14.25" customHeight="1">
      <c r="B747" s="61"/>
    </row>
    <row r="748" ht="14.25" customHeight="1">
      <c r="B748" s="61"/>
    </row>
    <row r="749" ht="14.25" customHeight="1">
      <c r="B749" s="61"/>
    </row>
    <row r="750" ht="14.25" customHeight="1">
      <c r="B750" s="61"/>
    </row>
    <row r="751" ht="14.25" customHeight="1">
      <c r="B751" s="61"/>
    </row>
    <row r="752" ht="14.25" customHeight="1">
      <c r="B752" s="61"/>
    </row>
    <row r="753" ht="14.25" customHeight="1">
      <c r="B753" s="61"/>
    </row>
    <row r="754" ht="14.25" customHeight="1">
      <c r="B754" s="61"/>
    </row>
    <row r="755" ht="14.25" customHeight="1">
      <c r="B755" s="61"/>
    </row>
    <row r="756" ht="14.25" customHeight="1">
      <c r="B756" s="61"/>
    </row>
    <row r="757" ht="14.25" customHeight="1">
      <c r="B757" s="61"/>
    </row>
    <row r="758" ht="14.25" customHeight="1">
      <c r="B758" s="61"/>
    </row>
    <row r="759" ht="14.25" customHeight="1">
      <c r="B759" s="61"/>
    </row>
    <row r="760" ht="14.25" customHeight="1">
      <c r="B760" s="61"/>
    </row>
    <row r="761" ht="14.25" customHeight="1">
      <c r="B761" s="61"/>
    </row>
    <row r="762" ht="14.25" customHeight="1">
      <c r="B762" s="61"/>
    </row>
    <row r="763" ht="14.25" customHeight="1">
      <c r="B763" s="61"/>
    </row>
    <row r="764" ht="14.25" customHeight="1">
      <c r="B764" s="61"/>
    </row>
    <row r="765" ht="14.25" customHeight="1">
      <c r="B765" s="61"/>
    </row>
    <row r="766" ht="14.25" customHeight="1">
      <c r="B766" s="61"/>
    </row>
    <row r="767" ht="14.25" customHeight="1">
      <c r="B767" s="61"/>
    </row>
    <row r="768" ht="14.25" customHeight="1">
      <c r="B768" s="61"/>
    </row>
    <row r="769" ht="14.25" customHeight="1">
      <c r="B769" s="61"/>
    </row>
    <row r="770" ht="14.25" customHeight="1">
      <c r="B770" s="61"/>
    </row>
    <row r="771" ht="14.25" customHeight="1">
      <c r="B771" s="61"/>
    </row>
    <row r="772" ht="14.25" customHeight="1">
      <c r="B772" s="61"/>
    </row>
    <row r="773" ht="14.25" customHeight="1">
      <c r="B773" s="61"/>
    </row>
    <row r="774" ht="14.25" customHeight="1">
      <c r="B774" s="61"/>
    </row>
    <row r="775" ht="14.25" customHeight="1">
      <c r="B775" s="61"/>
    </row>
    <row r="776" ht="14.25" customHeight="1">
      <c r="B776" s="61"/>
    </row>
    <row r="777" ht="14.25" customHeight="1">
      <c r="B777" s="61"/>
    </row>
    <row r="778" ht="14.25" customHeight="1">
      <c r="B778" s="61"/>
    </row>
    <row r="779" ht="14.25" customHeight="1">
      <c r="B779" s="61"/>
    </row>
    <row r="780" ht="14.25" customHeight="1">
      <c r="B780" s="61"/>
    </row>
    <row r="781" ht="14.25" customHeight="1">
      <c r="B781" s="61"/>
    </row>
    <row r="782" ht="14.25" customHeight="1">
      <c r="B782" s="61"/>
    </row>
    <row r="783" ht="14.25" customHeight="1">
      <c r="B783" s="61"/>
    </row>
    <row r="784" ht="14.25" customHeight="1">
      <c r="B784" s="61"/>
    </row>
    <row r="785" ht="14.25" customHeight="1">
      <c r="B785" s="61"/>
    </row>
    <row r="786" ht="14.25" customHeight="1">
      <c r="B786" s="61"/>
    </row>
    <row r="787" ht="14.25" customHeight="1">
      <c r="B787" s="61"/>
    </row>
    <row r="788" ht="14.25" customHeight="1">
      <c r="B788" s="61"/>
    </row>
    <row r="789" ht="14.25" customHeight="1">
      <c r="B789" s="61"/>
    </row>
    <row r="790" ht="14.25" customHeight="1">
      <c r="B790" s="61"/>
    </row>
    <row r="791" ht="14.25" customHeight="1">
      <c r="B791" s="61"/>
    </row>
    <row r="792" ht="14.25" customHeight="1">
      <c r="B792" s="61"/>
    </row>
    <row r="793" ht="14.25" customHeight="1">
      <c r="B793" s="61"/>
    </row>
    <row r="794" ht="14.25" customHeight="1">
      <c r="B794" s="61"/>
    </row>
    <row r="795" ht="14.25" customHeight="1">
      <c r="B795" s="61"/>
    </row>
    <row r="796" ht="14.25" customHeight="1">
      <c r="B796" s="61"/>
    </row>
    <row r="797" ht="14.25" customHeight="1">
      <c r="B797" s="61"/>
    </row>
    <row r="798" ht="14.25" customHeight="1">
      <c r="B798" s="61"/>
    </row>
    <row r="799" ht="14.25" customHeight="1">
      <c r="B799" s="61"/>
    </row>
    <row r="800" ht="14.25" customHeight="1">
      <c r="B800" s="61"/>
    </row>
    <row r="801" ht="14.25" customHeight="1">
      <c r="B801" s="61"/>
    </row>
    <row r="802" ht="14.25" customHeight="1">
      <c r="B802" s="61"/>
    </row>
    <row r="803" ht="14.25" customHeight="1">
      <c r="B803" s="61"/>
    </row>
    <row r="804" ht="14.25" customHeight="1">
      <c r="B804" s="61"/>
    </row>
    <row r="805" ht="14.25" customHeight="1">
      <c r="B805" s="61"/>
    </row>
    <row r="806" ht="14.25" customHeight="1">
      <c r="B806" s="61"/>
    </row>
    <row r="807" ht="14.25" customHeight="1">
      <c r="B807" s="61"/>
    </row>
    <row r="808" ht="14.25" customHeight="1">
      <c r="B808" s="61"/>
    </row>
    <row r="809" ht="14.25" customHeight="1">
      <c r="B809" s="61"/>
    </row>
    <row r="810" ht="14.25" customHeight="1">
      <c r="B810" s="61"/>
    </row>
    <row r="811" ht="14.25" customHeight="1">
      <c r="B811" s="61"/>
    </row>
    <row r="812" ht="14.25" customHeight="1">
      <c r="B812" s="61"/>
    </row>
    <row r="813" ht="14.25" customHeight="1">
      <c r="B813" s="61"/>
    </row>
    <row r="814" ht="14.25" customHeight="1">
      <c r="B814" s="61"/>
    </row>
    <row r="815" ht="14.25" customHeight="1">
      <c r="B815" s="61"/>
    </row>
    <row r="816" ht="14.25" customHeight="1">
      <c r="B816" s="61"/>
    </row>
    <row r="817" ht="14.25" customHeight="1">
      <c r="B817" s="61"/>
    </row>
    <row r="818" ht="14.25" customHeight="1">
      <c r="B818" s="61"/>
    </row>
    <row r="819" ht="14.25" customHeight="1">
      <c r="B819" s="61"/>
    </row>
    <row r="820" ht="14.25" customHeight="1">
      <c r="B820" s="61"/>
    </row>
    <row r="821" ht="14.25" customHeight="1">
      <c r="B821" s="61"/>
    </row>
    <row r="822" ht="14.25" customHeight="1">
      <c r="B822" s="61"/>
    </row>
    <row r="823" ht="14.25" customHeight="1">
      <c r="B823" s="61"/>
    </row>
    <row r="824" ht="14.25" customHeight="1">
      <c r="B824" s="61"/>
    </row>
    <row r="825" ht="14.25" customHeight="1">
      <c r="B825" s="61"/>
    </row>
    <row r="826" ht="14.25" customHeight="1">
      <c r="B826" s="61"/>
    </row>
    <row r="827" ht="14.25" customHeight="1">
      <c r="B827" s="61"/>
    </row>
    <row r="828" ht="14.25" customHeight="1">
      <c r="B828" s="61"/>
    </row>
    <row r="829" ht="14.25" customHeight="1">
      <c r="B829" s="61"/>
    </row>
    <row r="830" ht="14.25" customHeight="1">
      <c r="B830" s="61"/>
    </row>
    <row r="831" ht="14.25" customHeight="1">
      <c r="B831" s="61"/>
    </row>
    <row r="832" ht="14.25" customHeight="1">
      <c r="B832" s="61"/>
    </row>
    <row r="833" ht="14.25" customHeight="1">
      <c r="B833" s="61"/>
    </row>
    <row r="834" ht="14.25" customHeight="1">
      <c r="B834" s="61"/>
    </row>
    <row r="835" ht="14.25" customHeight="1">
      <c r="B835" s="61"/>
    </row>
    <row r="836" ht="14.25" customHeight="1">
      <c r="B836" s="61"/>
    </row>
    <row r="837" ht="14.25" customHeight="1">
      <c r="B837" s="61"/>
    </row>
    <row r="838" ht="14.25" customHeight="1">
      <c r="B838" s="61"/>
    </row>
    <row r="839" ht="14.25" customHeight="1">
      <c r="B839" s="61"/>
    </row>
    <row r="840" ht="14.25" customHeight="1">
      <c r="B840" s="61"/>
    </row>
    <row r="841" ht="14.25" customHeight="1">
      <c r="B841" s="61"/>
    </row>
    <row r="842" ht="14.25" customHeight="1">
      <c r="B842" s="61"/>
    </row>
    <row r="843" ht="14.25" customHeight="1">
      <c r="B843" s="61"/>
    </row>
    <row r="844" ht="14.25" customHeight="1">
      <c r="B844" s="61"/>
    </row>
    <row r="845" ht="14.25" customHeight="1">
      <c r="B845" s="61"/>
    </row>
    <row r="846" ht="14.25" customHeight="1">
      <c r="B846" s="61"/>
    </row>
    <row r="847" ht="14.25" customHeight="1">
      <c r="B847" s="61"/>
    </row>
    <row r="848" ht="14.25" customHeight="1">
      <c r="B848" s="61"/>
    </row>
    <row r="849" ht="14.25" customHeight="1">
      <c r="B849" s="61"/>
    </row>
    <row r="850" ht="14.25" customHeight="1">
      <c r="B850" s="61"/>
    </row>
    <row r="851" ht="14.25" customHeight="1">
      <c r="B851" s="61"/>
    </row>
    <row r="852" ht="14.25" customHeight="1">
      <c r="B852" s="61"/>
    </row>
    <row r="853" ht="14.25" customHeight="1">
      <c r="B853" s="61"/>
    </row>
    <row r="854" ht="14.25" customHeight="1">
      <c r="B854" s="61"/>
    </row>
    <row r="855" ht="14.25" customHeight="1">
      <c r="B855" s="61"/>
    </row>
    <row r="856" ht="14.25" customHeight="1">
      <c r="B856" s="61"/>
    </row>
    <row r="857" ht="14.25" customHeight="1">
      <c r="B857" s="61"/>
    </row>
    <row r="858" ht="14.25" customHeight="1">
      <c r="B858" s="61"/>
    </row>
    <row r="859" ht="14.25" customHeight="1">
      <c r="B859" s="61"/>
    </row>
    <row r="860" ht="14.25" customHeight="1">
      <c r="B860" s="61"/>
    </row>
    <row r="861" ht="14.25" customHeight="1">
      <c r="B861" s="61"/>
    </row>
    <row r="862" ht="14.25" customHeight="1">
      <c r="B862" s="61"/>
    </row>
    <row r="863" ht="14.25" customHeight="1">
      <c r="B863" s="61"/>
    </row>
    <row r="864" ht="14.25" customHeight="1">
      <c r="B864" s="61"/>
    </row>
    <row r="865" ht="14.25" customHeight="1">
      <c r="B865" s="61"/>
    </row>
    <row r="866" ht="14.25" customHeight="1">
      <c r="B866" s="61"/>
    </row>
    <row r="867" ht="14.25" customHeight="1">
      <c r="B867" s="61"/>
    </row>
    <row r="868" ht="14.25" customHeight="1">
      <c r="B868" s="61"/>
    </row>
    <row r="869" ht="14.25" customHeight="1">
      <c r="B869" s="61"/>
    </row>
    <row r="870" ht="14.25" customHeight="1">
      <c r="B870" s="61"/>
    </row>
    <row r="871" ht="14.25" customHeight="1">
      <c r="B871" s="61"/>
    </row>
    <row r="872" ht="14.25" customHeight="1">
      <c r="B872" s="61"/>
    </row>
    <row r="873" ht="14.25" customHeight="1">
      <c r="B873" s="61"/>
    </row>
    <row r="874" ht="14.25" customHeight="1">
      <c r="B874" s="61"/>
    </row>
    <row r="875" ht="14.25" customHeight="1">
      <c r="B875" s="61"/>
    </row>
    <row r="876" ht="14.25" customHeight="1">
      <c r="B876" s="61"/>
    </row>
    <row r="877" ht="14.25" customHeight="1">
      <c r="B877" s="61"/>
    </row>
    <row r="878" ht="14.25" customHeight="1">
      <c r="B878" s="61"/>
    </row>
    <row r="879" ht="14.25" customHeight="1">
      <c r="B879" s="61"/>
    </row>
    <row r="880" ht="14.25" customHeight="1">
      <c r="B880" s="61"/>
    </row>
    <row r="881" ht="14.25" customHeight="1">
      <c r="B881" s="61"/>
    </row>
    <row r="882" ht="14.25" customHeight="1">
      <c r="B882" s="61"/>
    </row>
    <row r="883" ht="14.25" customHeight="1">
      <c r="B883" s="61"/>
    </row>
    <row r="884" ht="14.25" customHeight="1">
      <c r="B884" s="61"/>
    </row>
    <row r="885" ht="14.25" customHeight="1">
      <c r="B885" s="61"/>
    </row>
    <row r="886" ht="14.25" customHeight="1">
      <c r="B886" s="61"/>
    </row>
    <row r="887" ht="14.25" customHeight="1">
      <c r="B887" s="61"/>
    </row>
    <row r="888" ht="14.25" customHeight="1">
      <c r="B888" s="61"/>
    </row>
    <row r="889" ht="14.25" customHeight="1">
      <c r="B889" s="61"/>
    </row>
    <row r="890" ht="14.25" customHeight="1">
      <c r="B890" s="61"/>
    </row>
    <row r="891" ht="14.25" customHeight="1">
      <c r="B891" s="61"/>
    </row>
    <row r="892" ht="14.25" customHeight="1">
      <c r="B892" s="61"/>
    </row>
    <row r="893" ht="14.25" customHeight="1">
      <c r="B893" s="61"/>
    </row>
    <row r="894" ht="14.25" customHeight="1">
      <c r="B894" s="61"/>
    </row>
    <row r="895" ht="14.25" customHeight="1">
      <c r="B895" s="61"/>
    </row>
    <row r="896" ht="14.25" customHeight="1">
      <c r="B896" s="61"/>
    </row>
    <row r="897" ht="14.25" customHeight="1">
      <c r="B897" s="61"/>
    </row>
    <row r="898" ht="14.25" customHeight="1">
      <c r="B898" s="61"/>
    </row>
    <row r="899" ht="14.25" customHeight="1">
      <c r="B899" s="61"/>
    </row>
    <row r="900" ht="14.25" customHeight="1">
      <c r="B900" s="61"/>
    </row>
    <row r="901" ht="14.25" customHeight="1">
      <c r="B901" s="61"/>
    </row>
    <row r="902" ht="14.25" customHeight="1">
      <c r="B902" s="61"/>
    </row>
    <row r="903" ht="14.25" customHeight="1">
      <c r="B903" s="61"/>
    </row>
    <row r="904" ht="14.25" customHeight="1">
      <c r="B904" s="61"/>
    </row>
    <row r="905" ht="14.25" customHeight="1">
      <c r="B905" s="61"/>
    </row>
    <row r="906" ht="14.25" customHeight="1">
      <c r="B906" s="61"/>
    </row>
    <row r="907" ht="14.25" customHeight="1">
      <c r="B907" s="61"/>
    </row>
    <row r="908" ht="14.25" customHeight="1">
      <c r="B908" s="61"/>
    </row>
    <row r="909" ht="14.25" customHeight="1">
      <c r="B909" s="61"/>
    </row>
    <row r="910" ht="14.25" customHeight="1">
      <c r="B910" s="61"/>
    </row>
    <row r="911" ht="14.25" customHeight="1">
      <c r="B911" s="61"/>
    </row>
    <row r="912" ht="14.25" customHeight="1">
      <c r="B912" s="61"/>
    </row>
    <row r="913" ht="14.25" customHeight="1">
      <c r="B913" s="61"/>
    </row>
    <row r="914" ht="14.25" customHeight="1">
      <c r="B914" s="61"/>
    </row>
    <row r="915" ht="14.25" customHeight="1">
      <c r="B915" s="61"/>
    </row>
    <row r="916" ht="14.25" customHeight="1">
      <c r="B916" s="61"/>
    </row>
    <row r="917" ht="14.25" customHeight="1">
      <c r="B917" s="61"/>
    </row>
    <row r="918" ht="14.25" customHeight="1">
      <c r="B918" s="61"/>
    </row>
    <row r="919" ht="14.25" customHeight="1">
      <c r="B919" s="61"/>
    </row>
    <row r="920" ht="14.25" customHeight="1">
      <c r="B920" s="61"/>
    </row>
    <row r="921" ht="14.25" customHeight="1">
      <c r="B921" s="61"/>
    </row>
    <row r="922" ht="14.25" customHeight="1">
      <c r="B922" s="61"/>
    </row>
    <row r="923" ht="14.25" customHeight="1">
      <c r="B923" s="61"/>
    </row>
    <row r="924" ht="14.25" customHeight="1">
      <c r="B924" s="61"/>
    </row>
    <row r="925" ht="14.25" customHeight="1">
      <c r="B925" s="61"/>
    </row>
    <row r="926" ht="14.25" customHeight="1">
      <c r="B926" s="61"/>
    </row>
    <row r="927" ht="14.25" customHeight="1">
      <c r="B927" s="61"/>
    </row>
    <row r="928" ht="14.25" customHeight="1">
      <c r="B928" s="61"/>
    </row>
    <row r="929" ht="14.25" customHeight="1">
      <c r="B929" s="61"/>
    </row>
    <row r="930" ht="14.25" customHeight="1">
      <c r="B930" s="61"/>
    </row>
    <row r="931" ht="14.25" customHeight="1">
      <c r="B931" s="61"/>
    </row>
    <row r="932" ht="14.25" customHeight="1">
      <c r="B932" s="61"/>
    </row>
    <row r="933" ht="14.25" customHeight="1">
      <c r="B933" s="61"/>
    </row>
    <row r="934" ht="14.25" customHeight="1">
      <c r="B934" s="61"/>
    </row>
    <row r="935" ht="14.25" customHeight="1">
      <c r="B935" s="61"/>
    </row>
    <row r="936" ht="14.25" customHeight="1">
      <c r="B936" s="61"/>
    </row>
    <row r="937" ht="14.25" customHeight="1">
      <c r="B937" s="61"/>
    </row>
    <row r="938" ht="14.25" customHeight="1">
      <c r="B938" s="61"/>
    </row>
    <row r="939" ht="14.25" customHeight="1">
      <c r="B939" s="61"/>
    </row>
    <row r="940" ht="14.25" customHeight="1">
      <c r="B940" s="61"/>
    </row>
    <row r="941" ht="14.25" customHeight="1">
      <c r="B941" s="61"/>
    </row>
    <row r="942" ht="14.25" customHeight="1">
      <c r="B942" s="61"/>
    </row>
    <row r="943" ht="14.25" customHeight="1">
      <c r="B943" s="61"/>
    </row>
    <row r="944" ht="14.25" customHeight="1">
      <c r="B944" s="61"/>
    </row>
    <row r="945" ht="14.25" customHeight="1">
      <c r="B945" s="61"/>
    </row>
    <row r="946" ht="14.25" customHeight="1">
      <c r="B946" s="61"/>
    </row>
    <row r="947" ht="14.25" customHeight="1">
      <c r="B947" s="61"/>
    </row>
    <row r="948" ht="14.25" customHeight="1">
      <c r="B948" s="61"/>
    </row>
    <row r="949" ht="14.25" customHeight="1">
      <c r="B949" s="61"/>
    </row>
    <row r="950" ht="14.25" customHeight="1">
      <c r="B950" s="61"/>
    </row>
    <row r="951" ht="14.25" customHeight="1">
      <c r="B951" s="61"/>
    </row>
    <row r="952" ht="14.25" customHeight="1">
      <c r="B952" s="61"/>
    </row>
    <row r="953" ht="14.25" customHeight="1">
      <c r="B953" s="61"/>
    </row>
    <row r="954" ht="14.25" customHeight="1">
      <c r="B954" s="61"/>
    </row>
    <row r="955" ht="14.25" customHeight="1">
      <c r="B955" s="61"/>
    </row>
    <row r="956" ht="14.25" customHeight="1">
      <c r="B956" s="61"/>
    </row>
    <row r="957" ht="14.25" customHeight="1">
      <c r="B957" s="61"/>
    </row>
    <row r="958" ht="14.25" customHeight="1">
      <c r="B958" s="61"/>
    </row>
    <row r="959" ht="14.25" customHeight="1">
      <c r="B959" s="61"/>
    </row>
    <row r="960" ht="14.25" customHeight="1">
      <c r="B960" s="61"/>
    </row>
    <row r="961" ht="14.25" customHeight="1">
      <c r="B961" s="61"/>
    </row>
    <row r="962" ht="14.25" customHeight="1">
      <c r="B962" s="61"/>
    </row>
    <row r="963" ht="14.25" customHeight="1">
      <c r="B963" s="61"/>
    </row>
    <row r="964" ht="14.25" customHeight="1">
      <c r="B964" s="61"/>
    </row>
    <row r="965" ht="14.25" customHeight="1">
      <c r="B965" s="61"/>
    </row>
    <row r="966" ht="14.25" customHeight="1">
      <c r="B966" s="61"/>
    </row>
    <row r="967" ht="14.25" customHeight="1">
      <c r="B967" s="61"/>
    </row>
    <row r="968" ht="14.25" customHeight="1">
      <c r="B968" s="61"/>
    </row>
    <row r="969" ht="14.25" customHeight="1">
      <c r="B969" s="61"/>
    </row>
    <row r="970" ht="14.25" customHeight="1">
      <c r="B970" s="61"/>
    </row>
    <row r="971" ht="14.25" customHeight="1">
      <c r="B971" s="61"/>
    </row>
    <row r="972" ht="14.25" customHeight="1">
      <c r="B972" s="61"/>
    </row>
    <row r="973" ht="14.25" customHeight="1">
      <c r="B973" s="61"/>
    </row>
    <row r="974" ht="14.25" customHeight="1">
      <c r="B974" s="61"/>
    </row>
    <row r="975" ht="14.25" customHeight="1">
      <c r="B975" s="61"/>
    </row>
    <row r="976" ht="14.25" customHeight="1">
      <c r="B976" s="61"/>
    </row>
    <row r="977" ht="14.25" customHeight="1">
      <c r="B977" s="61"/>
    </row>
    <row r="978" ht="14.25" customHeight="1">
      <c r="B978" s="61"/>
    </row>
    <row r="979" ht="14.25" customHeight="1">
      <c r="B979" s="61"/>
    </row>
    <row r="980" ht="14.25" customHeight="1">
      <c r="B980" s="61"/>
    </row>
    <row r="981" ht="14.25" customHeight="1">
      <c r="B981" s="61"/>
    </row>
    <row r="982" ht="14.25" customHeight="1">
      <c r="B982" s="61"/>
    </row>
    <row r="983" ht="14.25" customHeight="1">
      <c r="B983" s="61"/>
    </row>
    <row r="984" ht="14.25" customHeight="1">
      <c r="B984" s="61"/>
    </row>
    <row r="985" ht="14.25" customHeight="1">
      <c r="B985" s="61"/>
    </row>
    <row r="986" ht="14.25" customHeight="1">
      <c r="B986" s="61"/>
    </row>
    <row r="987" ht="14.25" customHeight="1">
      <c r="B987" s="61"/>
    </row>
    <row r="988" ht="14.25" customHeight="1">
      <c r="B988" s="61"/>
    </row>
    <row r="989" ht="14.25" customHeight="1">
      <c r="B989" s="61"/>
    </row>
    <row r="990" ht="14.25" customHeight="1">
      <c r="B990" s="61"/>
    </row>
    <row r="991" ht="14.25" customHeight="1">
      <c r="B991" s="61"/>
    </row>
    <row r="992" ht="14.25" customHeight="1">
      <c r="B992" s="61"/>
    </row>
    <row r="993" ht="14.25" customHeight="1">
      <c r="B993" s="61"/>
    </row>
    <row r="994" ht="14.25" customHeight="1">
      <c r="B994" s="61"/>
    </row>
    <row r="995" ht="14.25" customHeight="1">
      <c r="B995" s="61"/>
    </row>
    <row r="996" ht="14.25" customHeight="1">
      <c r="B996" s="61"/>
    </row>
    <row r="997" ht="14.25" customHeight="1">
      <c r="B997" s="61"/>
    </row>
    <row r="998" ht="14.25" customHeight="1">
      <c r="B998" s="61"/>
    </row>
    <row r="999" ht="14.25" customHeight="1">
      <c r="B999" s="61"/>
    </row>
    <row r="1000" ht="14.25" customHeight="1">
      <c r="B1000" s="61"/>
    </row>
  </sheetData>
  <conditionalFormatting sqref="A1:A1000">
    <cfRule type="containsText" dxfId="4" priority="1" operator="containsText" text="0">
      <formula>NOT(ISERROR(SEARCH(("0"),(A1))))</formula>
    </cfRule>
  </conditionalFormatting>
  <conditionalFormatting sqref="L16:Z16">
    <cfRule type="expression" dxfId="4" priority="2">
      <formula>"si(0;;)"</formula>
    </cfRule>
  </conditionalFormatting>
  <conditionalFormatting sqref="A1:A1000">
    <cfRule type="containsText" dxfId="4" priority="3" operator="containsText" text="0">
      <formula>NOT(ISERROR(SEARCH(("0"),(A1))))</formula>
    </cfRule>
  </conditionalFormatting>
  <conditionalFormatting sqref="L16:Z16">
    <cfRule type="expression" dxfId="4" priority="4">
      <formula>"si(0;;)"</formula>
    </cfRule>
  </conditionalFormatting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57</v>
      </c>
    </row>
    <row r="2" ht="14.25" customHeight="1">
      <c r="A2" s="62" t="str">
        <f>IFERROR(__xludf.DUMMYFUNCTION(" IMPORTRANGE(""https://docs.google.com/spreadsheets/d/1mvEEBs_O5ScEB5LPb-HUMtuNorwor4r39rQN1m70UJo/edit#gid=659344248"",""extrac-So SIX-1!A2:A161"")"),"Rukia_ichigo")</f>
        <v>Rukia_ichigo</v>
      </c>
      <c r="B2" s="55">
        <v>1.0</v>
      </c>
      <c r="C2" s="63">
        <f t="shared" ref="C2:C161" si="1">800*(1-(B2/($H$1+1)))*POWER((SQRT(($H$1+1)/B2)),1/2)</f>
        <v>2169.670817</v>
      </c>
      <c r="D2" s="57" t="str">
        <f>VLOOKUP(A2,'Classement S6'!$B$2:$C$150,1,0)</f>
        <v>Rukia_ichigo</v>
      </c>
      <c r="E2" s="58" t="str">
        <f t="shared" ref="E2:E161" si="2">IF(D2=A2,"","erreur")</f>
        <v/>
      </c>
      <c r="F2" s="57" t="str">
        <f>VLOOKUP(A2,'Classement Général'!$B$2:$B$150,1,0)</f>
        <v>Rukia_ichigo</v>
      </c>
    </row>
    <row r="3" ht="14.25" customHeight="1">
      <c r="A3" s="62" t="str">
        <f>IFERROR(__xludf.DUMMYFUNCTION("""COMPUTED_VALUE"""),"Sab86360")</f>
        <v>Sab86360</v>
      </c>
      <c r="B3" s="55">
        <v>2.0</v>
      </c>
      <c r="C3" s="63">
        <f t="shared" si="1"/>
        <v>1792.460194</v>
      </c>
      <c r="D3" s="57" t="str">
        <f>VLOOKUP(A3,'Classement S6'!$B$2:$C$150,1,0)</f>
        <v>Sab86360</v>
      </c>
      <c r="E3" s="58" t="str">
        <f t="shared" si="2"/>
        <v/>
      </c>
      <c r="F3" s="57" t="str">
        <f>VLOOKUP(A3,'Classement Général'!$B$2:$B$150,1,0)</f>
        <v>Sab86360</v>
      </c>
      <c r="G3" s="59"/>
    </row>
    <row r="4" ht="14.25" customHeight="1">
      <c r="A4" s="62" t="str">
        <f>IFERROR(__xludf.DUMMYFUNCTION("""COMPUTED_VALUE"""),"Abrakada")</f>
        <v>Abrakada</v>
      </c>
      <c r="B4" s="55">
        <v>3.0</v>
      </c>
      <c r="C4" s="63">
        <f t="shared" si="1"/>
        <v>1590.747933</v>
      </c>
      <c r="D4" s="57" t="str">
        <f>VLOOKUP(A4,'Classement S6'!$B$2:$C$150,1,0)</f>
        <v>Abrakada</v>
      </c>
      <c r="E4" s="58" t="str">
        <f t="shared" si="2"/>
        <v/>
      </c>
      <c r="F4" s="57" t="str">
        <f>VLOOKUP(A4,'Classement Général'!$B$2:$B$150,1,0)</f>
        <v>Abrakada</v>
      </c>
    </row>
    <row r="5" ht="14.25" customHeight="1">
      <c r="A5" s="62" t="str">
        <f>IFERROR(__xludf.DUMMYFUNCTION("""COMPUTED_VALUE"""),"belussac")</f>
        <v>belussac</v>
      </c>
      <c r="B5" s="55">
        <v>4.0</v>
      </c>
      <c r="C5" s="63">
        <f t="shared" si="1"/>
        <v>1453.442161</v>
      </c>
      <c r="D5" s="57" t="str">
        <f>VLOOKUP(A5,'Classement S6'!$B$2:$C$150,1,0)</f>
        <v>belussac</v>
      </c>
      <c r="E5" s="58" t="str">
        <f t="shared" si="2"/>
        <v/>
      </c>
      <c r="F5" s="57" t="str">
        <f>VLOOKUP(A5,'Classement Général'!$B$2:$B$150,1,0)</f>
        <v>belussac</v>
      </c>
    </row>
    <row r="6" ht="14.25" customHeight="1">
      <c r="A6" s="62" t="str">
        <f>IFERROR(__xludf.DUMMYFUNCTION("""COMPUTED_VALUE"""),"roudoudou759")</f>
        <v>roudoudou759</v>
      </c>
      <c r="B6" s="55">
        <v>5.0</v>
      </c>
      <c r="C6" s="63">
        <f t="shared" si="1"/>
        <v>1349.125529</v>
      </c>
      <c r="D6" s="57" t="str">
        <f>VLOOKUP(A6,'Classement S6'!$B$2:$C$150,1,0)</f>
        <v>roudoudou759</v>
      </c>
      <c r="E6" s="58" t="str">
        <f t="shared" si="2"/>
        <v/>
      </c>
      <c r="F6" s="57" t="str">
        <f>VLOOKUP(A6,'Classement Général'!$B$2:$B$150,1,0)</f>
        <v>roudoudou759</v>
      </c>
    </row>
    <row r="7" ht="14.25" customHeight="1">
      <c r="A7" s="62" t="str">
        <f>IFERROR(__xludf.DUMMYFUNCTION("""COMPUTED_VALUE"""),"Garou du 86")</f>
        <v>Garou du 86</v>
      </c>
      <c r="B7" s="55">
        <v>6.0</v>
      </c>
      <c r="C7" s="63">
        <f t="shared" si="1"/>
        <v>1264.691276</v>
      </c>
      <c r="D7" s="57" t="str">
        <f>VLOOKUP(A7,'Classement S6'!$B$2:$C$150,1,0)</f>
        <v>Garou du 86</v>
      </c>
      <c r="E7" s="58" t="str">
        <f t="shared" si="2"/>
        <v/>
      </c>
      <c r="F7" s="57" t="str">
        <f>VLOOKUP(A7,'Classement Général'!$B$2:$B$150,1,0)</f>
        <v>Garou du 86</v>
      </c>
    </row>
    <row r="8" ht="14.25" customHeight="1">
      <c r="A8" s="62" t="str">
        <f>IFERROR(__xludf.DUMMYFUNCTION("""COMPUTED_VALUE"""),"Dirty Bazaar")</f>
        <v>Dirty Bazaar</v>
      </c>
      <c r="B8" s="55">
        <v>7.0</v>
      </c>
      <c r="C8" s="63">
        <f t="shared" si="1"/>
        <v>1193.47866</v>
      </c>
      <c r="D8" s="57" t="str">
        <f>VLOOKUP(A8,'Classement S6'!$B$2:$C$150,1,0)</f>
        <v>Dirty Bazaar</v>
      </c>
      <c r="E8" s="58" t="str">
        <f t="shared" si="2"/>
        <v/>
      </c>
      <c r="F8" s="57" t="str">
        <f>VLOOKUP(A8,'Classement Général'!$B$2:$B$150,1,0)</f>
        <v>Dirty Bazaar</v>
      </c>
    </row>
    <row r="9" ht="14.25" customHeight="1">
      <c r="A9" s="62" t="str">
        <f>IFERROR(__xludf.DUMMYFUNCTION("""COMPUTED_VALUE"""),"Laklot2Cmort")</f>
        <v>Laklot2Cmort</v>
      </c>
      <c r="B9" s="55">
        <v>8.0</v>
      </c>
      <c r="C9" s="63">
        <f t="shared" si="1"/>
        <v>1131.661391</v>
      </c>
      <c r="D9" s="57" t="str">
        <f>VLOOKUP(A9,'Classement S6'!$B$2:$C$150,1,0)</f>
        <v>Laklot2Cmort</v>
      </c>
      <c r="E9" s="58" t="str">
        <f t="shared" si="2"/>
        <v/>
      </c>
      <c r="F9" s="57" t="str">
        <f>VLOOKUP(A9,'Classement Général'!$B$2:$B$150,1,0)</f>
        <v>Laklot2Cmort</v>
      </c>
    </row>
    <row r="10" ht="14.25" customHeight="1">
      <c r="A10" s="64" t="str">
        <f>IFERROR(__xludf.DUMMYFUNCTION("""COMPUTED_VALUE"""),"SIr_Tango")</f>
        <v>SIr_Tango</v>
      </c>
      <c r="B10" s="55">
        <v>9.0</v>
      </c>
      <c r="C10" s="63">
        <f t="shared" si="1"/>
        <v>1076.848096</v>
      </c>
      <c r="D10" s="57" t="str">
        <f>VLOOKUP(A10,'Classement S6'!$B$2:$C$150,1,0)</f>
        <v>Sir_Tango</v>
      </c>
      <c r="E10" s="58" t="str">
        <f t="shared" si="2"/>
        <v/>
      </c>
      <c r="F10" s="57" t="str">
        <f>VLOOKUP(A10,'Classement Général'!$B$2:$B$150,1,0)</f>
        <v>Sir_Tango</v>
      </c>
    </row>
    <row r="11" ht="14.25" customHeight="1">
      <c r="A11" s="62" t="str">
        <f>IFERROR(__xludf.DUMMYFUNCTION("""COMPUTED_VALUE"""),"Redblood92")</f>
        <v>Redblood92</v>
      </c>
      <c r="B11" s="55">
        <v>10.0</v>
      </c>
      <c r="C11" s="63">
        <f t="shared" si="1"/>
        <v>1027.448894</v>
      </c>
      <c r="D11" s="57" t="str">
        <f>VLOOKUP(A11,'Classement S6'!$B$2:$C$150,1,0)</f>
        <v>Redblood92</v>
      </c>
      <c r="E11" s="58" t="str">
        <f t="shared" si="2"/>
        <v/>
      </c>
      <c r="F11" s="57" t="str">
        <f>VLOOKUP(A11,'Classement Général'!$B$2:$B$150,1,0)</f>
        <v>Redblood92</v>
      </c>
    </row>
    <row r="12" ht="14.25" customHeight="1">
      <c r="A12" s="62" t="str">
        <f>IFERROR(__xludf.DUMMYFUNCTION("""COMPUTED_VALUE"""),"NOVICEMYSTIC")</f>
        <v>NOVICEMYSTIC</v>
      </c>
      <c r="B12" s="55">
        <v>11.0</v>
      </c>
      <c r="C12" s="63">
        <f t="shared" si="1"/>
        <v>982.3554942</v>
      </c>
      <c r="D12" s="57" t="str">
        <f>VLOOKUP(A12,'Classement S6'!$B$2:$C$150,1,0)</f>
        <v>NOVICEMYSTIC</v>
      </c>
      <c r="E12" s="58" t="str">
        <f t="shared" si="2"/>
        <v/>
      </c>
      <c r="F12" s="57" t="str">
        <f>VLOOKUP(A12,'Classement Général'!$B$2:$B$150,1,0)</f>
        <v>NOVICEMYSTIC</v>
      </c>
    </row>
    <row r="13" ht="14.25" customHeight="1">
      <c r="A13" s="62" t="str">
        <f>IFERROR(__xludf.DUMMYFUNCTION("""COMPUTED_VALUE"""),"Rod_John_VI")</f>
        <v>Rod_John_VI</v>
      </c>
      <c r="B13" s="55">
        <v>12.0</v>
      </c>
      <c r="C13" s="63">
        <f t="shared" si="1"/>
        <v>940.7657806</v>
      </c>
      <c r="D13" s="57" t="str">
        <f>VLOOKUP(A13,'Classement S6'!$B$2:$C$150,1,0)</f>
        <v>Rod_John_VI</v>
      </c>
      <c r="E13" s="58" t="str">
        <f t="shared" si="2"/>
        <v/>
      </c>
      <c r="F13" s="57" t="str">
        <f>VLOOKUP(A13,'Classement Général'!$B$2:$B$150,1,0)</f>
        <v>Rod_John_VI</v>
      </c>
    </row>
    <row r="14" ht="14.25" customHeight="1">
      <c r="A14" s="62" t="str">
        <f>IFERROR(__xludf.DUMMYFUNCTION("""COMPUTED_VALUE"""),"UniThe")</f>
        <v>UniThe</v>
      </c>
      <c r="B14" s="55">
        <v>13.0</v>
      </c>
      <c r="C14" s="63">
        <f t="shared" si="1"/>
        <v>902.081274</v>
      </c>
      <c r="D14" s="57" t="str">
        <f>VLOOKUP(A14,'Classement S6'!$B$2:$C$150,1,0)</f>
        <v>UniThe</v>
      </c>
      <c r="E14" s="58" t="str">
        <f t="shared" si="2"/>
        <v/>
      </c>
      <c r="F14" s="57" t="str">
        <f>VLOOKUP(A14,'Classement Général'!$B$2:$B$150,1,0)</f>
        <v>UniThe</v>
      </c>
    </row>
    <row r="15" ht="14.25" customHeight="1">
      <c r="A15" s="62" t="str">
        <f>IFERROR(__xludf.DUMMYFUNCTION("""COMPUTED_VALUE"""),"--WondeR--")</f>
        <v>--WondeR--</v>
      </c>
      <c r="B15" s="55">
        <v>14.0</v>
      </c>
      <c r="C15" s="63">
        <f t="shared" si="1"/>
        <v>865.8440152</v>
      </c>
      <c r="D15" s="57" t="str">
        <f>VLOOKUP(A15,'Classement S6'!$B$2:$C$150,1,0)</f>
        <v>--WondeR--</v>
      </c>
      <c r="E15" s="58" t="str">
        <f t="shared" si="2"/>
        <v/>
      </c>
      <c r="F15" s="57" t="str">
        <f>VLOOKUP(A15,'Classement Général'!$B$2:$B$150,1,0)</f>
        <v>--WondeR--</v>
      </c>
    </row>
    <row r="16" ht="14.25" customHeight="1">
      <c r="A16" s="62" t="str">
        <f>IFERROR(__xludf.DUMMYFUNCTION("""COMPUTED_VALUE"""),"Like_A_Fish")</f>
        <v>Like_A_Fish</v>
      </c>
      <c r="B16" s="55">
        <v>15.0</v>
      </c>
      <c r="C16" s="63">
        <f t="shared" si="1"/>
        <v>831.696038</v>
      </c>
      <c r="D16" s="57" t="str">
        <f>VLOOKUP(A16,'Classement S6'!$B$2:$C$150,1,0)</f>
        <v>Like_A_Fish</v>
      </c>
      <c r="E16" s="58" t="str">
        <f t="shared" si="2"/>
        <v/>
      </c>
      <c r="F16" s="57" t="str">
        <f>VLOOKUP(A16,'Classement Général'!$B$2:$B$150,1,0)</f>
        <v>Like_A_Fish</v>
      </c>
    </row>
    <row r="17" ht="14.25" customHeight="1">
      <c r="A17" s="62" t="str">
        <f>IFERROR(__xludf.DUMMYFUNCTION("""COMPUTED_VALUE"""),"BBH 75")</f>
        <v>BBH 75</v>
      </c>
      <c r="B17" s="55">
        <v>16.0</v>
      </c>
      <c r="C17" s="63">
        <f t="shared" si="1"/>
        <v>799.3524061</v>
      </c>
      <c r="D17" s="57" t="str">
        <f>VLOOKUP(A17,'Classement S6'!$B$2:$C$150,1,0)</f>
        <v>BBH 75</v>
      </c>
      <c r="E17" s="58" t="str">
        <f t="shared" si="2"/>
        <v/>
      </c>
      <c r="F17" s="57" t="str">
        <f>VLOOKUP(A17,'Classement Général'!$B$2:$B$150,1,0)</f>
        <v>BBH 75</v>
      </c>
    </row>
    <row r="18" ht="14.25" customHeight="1">
      <c r="A18" s="62" t="str">
        <f>IFERROR(__xludf.DUMMYFUNCTION("""COMPUTED_VALUE"""),"BARBAPAPA.")</f>
        <v>BARBAPAPA.</v>
      </c>
      <c r="B18" s="55">
        <v>17.0</v>
      </c>
      <c r="C18" s="63">
        <f t="shared" si="1"/>
        <v>768.5827238</v>
      </c>
      <c r="D18" s="57" t="str">
        <f>VLOOKUP(A18,'Classement S6'!$B$2:$C$150,1,0)</f>
        <v>BARBAPAPA.</v>
      </c>
      <c r="E18" s="58" t="str">
        <f t="shared" si="2"/>
        <v/>
      </c>
      <c r="F18" s="57" t="str">
        <f>VLOOKUP(A18,'Classement Général'!$B$2:$B$150,1,0)</f>
        <v>BARBAPAPA.</v>
      </c>
    </row>
    <row r="19" ht="14.25" customHeight="1">
      <c r="A19" s="62" t="str">
        <f>IFERROR(__xludf.DUMMYFUNCTION("""COMPUTED_VALUE"""),"Sozen")</f>
        <v>Sozen</v>
      </c>
      <c r="B19" s="55">
        <v>18.0</v>
      </c>
      <c r="C19" s="63">
        <f t="shared" si="1"/>
        <v>739.1981254</v>
      </c>
      <c r="D19" s="57" t="str">
        <f>VLOOKUP(A19,'Classement S6'!$B$2:$C$150,1,0)</f>
        <v>sozen</v>
      </c>
      <c r="E19" s="58" t="str">
        <f t="shared" si="2"/>
        <v/>
      </c>
      <c r="F19" s="57" t="str">
        <f>VLOOKUP(A19,'Classement Général'!$B$2:$B$150,1,0)</f>
        <v>sozen</v>
      </c>
    </row>
    <row r="20" ht="14.25" customHeight="1">
      <c r="A20" s="62" t="str">
        <f>IFERROR(__xludf.DUMMYFUNCTION("""COMPUTED_VALUE"""),"rastamokett")</f>
        <v>rastamokett</v>
      </c>
      <c r="B20" s="55">
        <v>19.0</v>
      </c>
      <c r="C20" s="63">
        <f t="shared" si="1"/>
        <v>711.0419085</v>
      </c>
      <c r="D20" s="57" t="str">
        <f>VLOOKUP(A20,'Classement S6'!$B$2:$C$150,1,0)</f>
        <v>rastamokett</v>
      </c>
      <c r="E20" s="58" t="str">
        <f t="shared" si="2"/>
        <v/>
      </c>
      <c r="F20" s="57" t="str">
        <f>VLOOKUP(A20,'Classement Général'!$B$2:$B$150,1,0)</f>
        <v>rastamokett</v>
      </c>
    </row>
    <row r="21" ht="14.25" customHeight="1">
      <c r="A21" s="62" t="str">
        <f>IFERROR(__xludf.DUMMYFUNCTION("""COMPUTED_VALUE"""),"_VisMaVie_")</f>
        <v>_VisMaVie_</v>
      </c>
      <c r="B21" s="55">
        <v>20.0</v>
      </c>
      <c r="C21" s="63">
        <f t="shared" si="1"/>
        <v>683.9826564</v>
      </c>
      <c r="D21" s="57" t="str">
        <f>VLOOKUP(A21,'Classement S6'!$B$2:$C$150,1,0)</f>
        <v>_VisMaVie_</v>
      </c>
      <c r="E21" s="58" t="str">
        <f t="shared" si="2"/>
        <v/>
      </c>
      <c r="F21" s="57" t="str">
        <f>VLOOKUP(A21,'Classement Général'!$B$2:$B$150,1,0)</f>
        <v>_VisMaVie_</v>
      </c>
    </row>
    <row r="22" ht="14.25" customHeight="1">
      <c r="A22" s="62" t="str">
        <f>IFERROR(__xludf.DUMMYFUNCTION("""COMPUTED_VALUE"""),"christ86000")</f>
        <v>christ86000</v>
      </c>
      <c r="B22" s="55">
        <v>21.0</v>
      </c>
      <c r="C22" s="63">
        <f t="shared" si="1"/>
        <v>657.9090981</v>
      </c>
      <c r="D22" s="57" t="str">
        <f>VLOOKUP(A22,'Classement S6'!$B$2:$C$150,1,0)</f>
        <v>christ86000</v>
      </c>
      <c r="E22" s="58" t="str">
        <f t="shared" si="2"/>
        <v/>
      </c>
      <c r="F22" s="57" t="str">
        <f>VLOOKUP(A22,'Classement Général'!$B$2:$B$150,1,0)</f>
        <v>christ86000</v>
      </c>
    </row>
    <row r="23" ht="14.25" customHeight="1">
      <c r="A23" s="62" t="str">
        <f>IFERROR(__xludf.DUMMYFUNCTION("""COMPUTED_VALUE"""),"Mikalack")</f>
        <v>Mikalack</v>
      </c>
      <c r="B23" s="55">
        <v>22.0</v>
      </c>
      <c r="C23" s="63">
        <f t="shared" si="1"/>
        <v>632.7262062</v>
      </c>
      <c r="D23" s="57" t="str">
        <f>VLOOKUP(A23,'Classement S6'!$B$2:$C$150,1,0)</f>
        <v>Mikalack</v>
      </c>
      <c r="E23" s="58" t="str">
        <f t="shared" si="2"/>
        <v/>
      </c>
      <c r="F23" s="57" t="str">
        <f>VLOOKUP(A23,'Classement Général'!$B$2:$B$150,1,0)</f>
        <v>Mikalack</v>
      </c>
    </row>
    <row r="24" ht="14.25" customHeight="1">
      <c r="A24" s="62" t="str">
        <f>IFERROR(__xludf.DUMMYFUNCTION("""COMPUTED_VALUE"""),"FridAKahlo")</f>
        <v>FridAKahlo</v>
      </c>
      <c r="B24" s="55">
        <v>23.0</v>
      </c>
      <c r="C24" s="63">
        <f t="shared" si="1"/>
        <v>608.3521919</v>
      </c>
      <c r="D24" s="57" t="str">
        <f>VLOOKUP(A24,'Classement S6'!$B$2:$C$150,1,0)</f>
        <v>FridAKahlo</v>
      </c>
      <c r="E24" s="58" t="str">
        <f t="shared" si="2"/>
        <v/>
      </c>
      <c r="F24" s="57" t="str">
        <f>VLOOKUP(A24,'Classement Général'!$B$2:$B$150,1,0)</f>
        <v>FridAKahlo</v>
      </c>
    </row>
    <row r="25" ht="14.25" customHeight="1">
      <c r="A25" s="62" t="str">
        <f>IFERROR(__xludf.DUMMYFUNCTION("""COMPUTED_VALUE"""),"SINGE7")</f>
        <v>SINGE7</v>
      </c>
      <c r="B25" s="55">
        <v>24.0</v>
      </c>
      <c r="C25" s="63">
        <f t="shared" si="1"/>
        <v>584.7161623</v>
      </c>
      <c r="D25" s="57" t="str">
        <f>VLOOKUP(A25,'Classement S6'!$B$2:$C$150,1,0)</f>
        <v>SINGE7</v>
      </c>
      <c r="E25" s="58" t="str">
        <f t="shared" si="2"/>
        <v/>
      </c>
      <c r="F25" s="57" t="str">
        <f>VLOOKUP(A25,'Classement Général'!$B$2:$B$150,1,0)</f>
        <v>SINGE7</v>
      </c>
    </row>
    <row r="26" ht="14.25" customHeight="1">
      <c r="A26" s="62" t="str">
        <f>IFERROR(__xludf.DUMMYFUNCTION("""COMPUTED_VALUE"""),"Patgaret")</f>
        <v>Patgaret</v>
      </c>
      <c r="B26" s="55">
        <v>25.0</v>
      </c>
      <c r="C26" s="63">
        <f t="shared" si="1"/>
        <v>561.7562714</v>
      </c>
      <c r="D26" s="57" t="str">
        <f>VLOOKUP(A26,'Classement S6'!$B$2:$C$150,1,0)</f>
        <v>Patgaret</v>
      </c>
      <c r="E26" s="58" t="str">
        <f t="shared" si="2"/>
        <v/>
      </c>
      <c r="F26" s="57" t="str">
        <f>VLOOKUP(A26,'Classement Général'!$B$2:$B$150,1,0)</f>
        <v>Patgaret</v>
      </c>
    </row>
    <row r="27" ht="14.25" customHeight="1">
      <c r="A27" s="62" t="str">
        <f>IFERROR(__xludf.DUMMYFUNCTION("""COMPUTED_VALUE"""),"Kevfurious")</f>
        <v>Kevfurious</v>
      </c>
      <c r="B27" s="55">
        <v>26.0</v>
      </c>
      <c r="C27" s="63">
        <f t="shared" si="1"/>
        <v>539.4182468</v>
      </c>
      <c r="D27" s="57" t="str">
        <f>VLOOKUP(A27,'Classement S6'!$B$2:$C$150,1,0)</f>
        <v>Kevfurious</v>
      </c>
      <c r="E27" s="58" t="str">
        <f t="shared" si="2"/>
        <v/>
      </c>
      <c r="F27" s="57" t="str">
        <f>VLOOKUP(A27,'Classement Général'!$B$2:$B$150,1,0)</f>
        <v>Kevfurious</v>
      </c>
    </row>
    <row r="28" ht="14.25" customHeight="1">
      <c r="A28" s="62" t="str">
        <f>IFERROR(__xludf.DUMMYFUNCTION("""COMPUTED_VALUE"""),"marypops64")</f>
        <v>marypops64</v>
      </c>
      <c r="B28" s="55">
        <v>27.0</v>
      </c>
      <c r="C28" s="63">
        <f t="shared" si="1"/>
        <v>517.6542031</v>
      </c>
      <c r="D28" s="57" t="str">
        <f>VLOOKUP(A28,'Classement S6'!$B$2:$C$150,1,0)</f>
        <v>marypops64</v>
      </c>
      <c r="E28" s="58" t="str">
        <f t="shared" si="2"/>
        <v/>
      </c>
      <c r="F28" s="57" t="str">
        <f>VLOOKUP(A28,'Classement Général'!$B$2:$B$150,1,0)</f>
        <v>marypops64</v>
      </c>
    </row>
    <row r="29" ht="14.25" customHeight="1">
      <c r="A29" s="62" t="str">
        <f>IFERROR(__xludf.DUMMYFUNCTION("""COMPUTED_VALUE"""),"Kiki Bazaar")</f>
        <v>Kiki Bazaar</v>
      </c>
      <c r="B29" s="55">
        <v>28.0</v>
      </c>
      <c r="C29" s="63">
        <f t="shared" si="1"/>
        <v>496.4216785</v>
      </c>
      <c r="D29" s="57" t="str">
        <f>VLOOKUP(A29,'Classement S6'!$B$2:$C$150,1,0)</f>
        <v>Kiki Bazaar</v>
      </c>
      <c r="E29" s="58" t="str">
        <f t="shared" si="2"/>
        <v/>
      </c>
      <c r="F29" s="57" t="str">
        <f>VLOOKUP(A29,'Classement Général'!$B$2:$B$150,1,0)</f>
        <v>Kiki Bazaar</v>
      </c>
    </row>
    <row r="30" ht="14.25" customHeight="1">
      <c r="A30" s="62" t="str">
        <f>IFERROR(__xludf.DUMMYFUNCTION("""COMPUTED_VALUE"""),"Mitch")</f>
        <v>Mitch</v>
      </c>
      <c r="B30" s="55">
        <v>29.0</v>
      </c>
      <c r="C30" s="63">
        <f t="shared" si="1"/>
        <v>475.682846</v>
      </c>
      <c r="D30" s="57" t="str">
        <f>VLOOKUP(A30,'Classement S6'!$B$2:$C$150,1,0)</f>
        <v>Mitch</v>
      </c>
      <c r="E30" s="58" t="str">
        <f t="shared" si="2"/>
        <v/>
      </c>
      <c r="F30" s="57" t="str">
        <f>VLOOKUP(A30,'Classement Général'!$B$2:$B$150,1,0)</f>
        <v>Mitch</v>
      </c>
    </row>
    <row r="31" ht="14.25" customHeight="1">
      <c r="A31" s="62" t="str">
        <f>IFERROR(__xludf.DUMMYFUNCTION("""COMPUTED_VALUE"""),"Mako Lemore")</f>
        <v>Mako Lemore</v>
      </c>
      <c r="B31" s="55">
        <v>30.0</v>
      </c>
      <c r="C31" s="63">
        <f t="shared" si="1"/>
        <v>455.4038622</v>
      </c>
      <c r="D31" s="57" t="str">
        <f>VLOOKUP(A31,'Classement S6'!$B$2:$C$150,1,0)</f>
        <v>Mako Lemore</v>
      </c>
      <c r="E31" s="58" t="str">
        <f t="shared" si="2"/>
        <v/>
      </c>
      <c r="F31" s="57" t="str">
        <f>VLOOKUP(A31,'Classement Général'!$B$2:$B$150,1,0)</f>
        <v>Mako Lemore</v>
      </c>
    </row>
    <row r="32" ht="14.25" customHeight="1">
      <c r="A32" s="62" t="str">
        <f>IFERROR(__xludf.DUMMYFUNCTION("""COMPUTED_VALUE"""),"sukkel")</f>
        <v>sukkel</v>
      </c>
      <c r="B32" s="55">
        <v>31.0</v>
      </c>
      <c r="C32" s="63">
        <f t="shared" si="1"/>
        <v>435.5543269</v>
      </c>
      <c r="D32" s="57" t="str">
        <f>VLOOKUP(A32,'Classement S6'!$B$2:$C$150,1,0)</f>
        <v>sukkel</v>
      </c>
      <c r="E32" s="58" t="str">
        <f t="shared" si="2"/>
        <v/>
      </c>
      <c r="F32" s="57" t="str">
        <f>VLOOKUP(A32,'Classement Général'!$B$2:$B$150,1,0)</f>
        <v>sukkel</v>
      </c>
    </row>
    <row r="33" ht="14.25" customHeight="1">
      <c r="A33" s="62" t="str">
        <f>IFERROR(__xludf.DUMMYFUNCTION("""COMPUTED_VALUE"""),"-Feline")</f>
        <v>-Feline</v>
      </c>
      <c r="B33" s="55">
        <v>32.0</v>
      </c>
      <c r="C33" s="63">
        <f t="shared" si="1"/>
        <v>416.1068308</v>
      </c>
      <c r="D33" s="57" t="str">
        <f>VLOOKUP(A33,'Classement S6'!$B$2:$C$150,1,0)</f>
        <v>-Feline</v>
      </c>
      <c r="E33" s="58" t="str">
        <f t="shared" si="2"/>
        <v/>
      </c>
      <c r="F33" s="57" t="str">
        <f>VLOOKUP(A33,'Classement Général'!$B$2:$B$150,1,0)</f>
        <v>-Feline</v>
      </c>
    </row>
    <row r="34" ht="14.25" customHeight="1">
      <c r="A34" s="62" t="str">
        <f>IFERROR(__xludf.DUMMYFUNCTION("""COMPUTED_VALUE"""),"Kaio Du Nord")</f>
        <v>Kaio Du Nord</v>
      </c>
      <c r="B34" s="55">
        <v>33.0</v>
      </c>
      <c r="C34" s="63">
        <f t="shared" si="1"/>
        <v>397.0365747</v>
      </c>
      <c r="D34" s="57" t="str">
        <f>VLOOKUP(A34,'Classement S6'!$B$2:$C$150,1,0)</f>
        <v>Kaio Du Nord</v>
      </c>
      <c r="E34" s="58" t="str">
        <f t="shared" si="2"/>
        <v/>
      </c>
      <c r="F34" s="57" t="str">
        <f>VLOOKUP(A34,'Classement Général'!$B$2:$B$150,1,0)</f>
        <v>Kaio Du Nord</v>
      </c>
    </row>
    <row r="35" ht="14.25" customHeight="1">
      <c r="A35" s="62" t="str">
        <f>IFERROR(__xludf.DUMMYFUNCTION("""COMPUTED_VALUE"""),"ariba")</f>
        <v>ariba</v>
      </c>
      <c r="B35" s="55">
        <v>34.0</v>
      </c>
      <c r="C35" s="63">
        <f t="shared" si="1"/>
        <v>378.3210482</v>
      </c>
      <c r="D35" s="57" t="str">
        <f>VLOOKUP(A35,'Classement S6'!$B$2:$C$150,1,0)</f>
        <v>ariba</v>
      </c>
      <c r="E35" s="58" t="str">
        <f t="shared" si="2"/>
        <v/>
      </c>
      <c r="F35" s="57" t="str">
        <f>VLOOKUP(A35,'Classement Général'!$B$2:$B$150,1,0)</f>
        <v>ariba</v>
      </c>
    </row>
    <row r="36" ht="14.25" customHeight="1">
      <c r="A36" s="62" t="str">
        <f>IFERROR(__xludf.DUMMYFUNCTION("""COMPUTED_VALUE"""),"chAAtAlere")</f>
        <v>chAAtAlere</v>
      </c>
      <c r="B36" s="55">
        <v>35.0</v>
      </c>
      <c r="C36" s="63">
        <f t="shared" si="1"/>
        <v>359.939755</v>
      </c>
      <c r="D36" s="57" t="str">
        <f>VLOOKUP(A36,'Classement S6'!$B$2:$C$150,1,0)</f>
        <v>chAAtAlere</v>
      </c>
      <c r="E36" s="58" t="str">
        <f t="shared" si="2"/>
        <v/>
      </c>
      <c r="F36" s="57" t="str">
        <f>VLOOKUP(A36,'Classement Général'!$B$2:$B$150,1,0)</f>
        <v>chAAtAlere</v>
      </c>
    </row>
    <row r="37" ht="14.25" customHeight="1">
      <c r="A37" s="62" t="str">
        <f>IFERROR(__xludf.DUMMYFUNCTION("""COMPUTED_VALUE"""),"POMB1664")</f>
        <v>POMB1664</v>
      </c>
      <c r="B37" s="55">
        <v>36.0</v>
      </c>
      <c r="C37" s="63">
        <f t="shared" si="1"/>
        <v>341.8739796</v>
      </c>
      <c r="D37" s="57" t="str">
        <f>VLOOKUP(A37,'Classement S6'!$B$2:$C$150,1,0)</f>
        <v>POMB1664</v>
      </c>
      <c r="E37" s="58" t="str">
        <f t="shared" si="2"/>
        <v/>
      </c>
      <c r="F37" s="57" t="str">
        <f>VLOOKUP(A37,'Classement Général'!$B$2:$B$150,1,0)</f>
        <v>POMB1664</v>
      </c>
    </row>
    <row r="38" ht="14.25" customHeight="1">
      <c r="A38" s="62" t="str">
        <f>IFERROR(__xludf.DUMMYFUNCTION("""COMPUTED_VALUE"""),"kiki86 x")</f>
        <v>kiki86 x</v>
      </c>
      <c r="B38" s="55">
        <v>37.0</v>
      </c>
      <c r="C38" s="63">
        <f t="shared" si="1"/>
        <v>324.1065855</v>
      </c>
      <c r="D38" s="57" t="str">
        <f>VLOOKUP(A38,'Classement S6'!$B$2:$C$150,1,0)</f>
        <v>kiki86 x</v>
      </c>
      <c r="E38" s="58" t="str">
        <f t="shared" si="2"/>
        <v/>
      </c>
      <c r="F38" s="57" t="str">
        <f>VLOOKUP(A38,'Classement Général'!$B$2:$B$150,1,0)</f>
        <v>kiki86 x</v>
      </c>
    </row>
    <row r="39" ht="14.25" customHeight="1">
      <c r="A39" s="62" t="str">
        <f>IFERROR(__xludf.DUMMYFUNCTION("""COMPUTED_VALUE"""),"Fistipanda")</f>
        <v>Fistipanda</v>
      </c>
      <c r="B39" s="55">
        <v>38.0</v>
      </c>
      <c r="C39" s="63">
        <f t="shared" si="1"/>
        <v>306.621842</v>
      </c>
      <c r="D39" s="57" t="str">
        <f>VLOOKUP(A39,'Classement S6'!$B$2:$C$150,1,0)</f>
        <v>Fistipanda</v>
      </c>
      <c r="E39" s="58" t="str">
        <f t="shared" si="2"/>
        <v/>
      </c>
      <c r="F39" s="57" t="str">
        <f>VLOOKUP(A39,'Classement Général'!$B$2:$B$150,1,0)</f>
        <v>Fistipanda</v>
      </c>
    </row>
    <row r="40" ht="14.25" customHeight="1">
      <c r="A40" s="62" t="str">
        <f>IFERROR(__xludf.DUMMYFUNCTION("""COMPUTED_VALUE"""),"KamehamehAS")</f>
        <v>KamehamehAS</v>
      </c>
      <c r="B40" s="55">
        <v>39.0</v>
      </c>
      <c r="C40" s="63">
        <f t="shared" si="1"/>
        <v>289.4052738</v>
      </c>
      <c r="D40" s="57" t="str">
        <f>VLOOKUP(A40,'Classement S6'!$B$2:$C$150,1,0)</f>
        <v>KamehamehAS</v>
      </c>
      <c r="E40" s="58" t="str">
        <f t="shared" si="2"/>
        <v/>
      </c>
      <c r="F40" s="57" t="str">
        <f>VLOOKUP(A40,'Classement Général'!$B$2:$B$150,1,0)</f>
        <v>KamehamehAS</v>
      </c>
    </row>
    <row r="41" ht="14.25" customHeight="1">
      <c r="A41" s="62" t="str">
        <f>IFERROR(__xludf.DUMMYFUNCTION("""COMPUTED_VALUE"""),"waasp.")</f>
        <v>waasp.</v>
      </c>
      <c r="B41" s="55">
        <v>40.0</v>
      </c>
      <c r="C41" s="63">
        <f t="shared" si="1"/>
        <v>272.4435302</v>
      </c>
      <c r="D41" s="57" t="str">
        <f>VLOOKUP(A41,'Classement S6'!$B$2:$C$150,1,0)</f>
        <v>Waasp.</v>
      </c>
      <c r="E41" s="58" t="str">
        <f t="shared" si="2"/>
        <v/>
      </c>
      <c r="F41" s="57" t="str">
        <f>VLOOKUP(A41,'Classement Général'!$B$2:$B$150,1,0)</f>
        <v>Waasp.</v>
      </c>
    </row>
    <row r="42" ht="14.25" customHeight="1">
      <c r="A42" s="62" t="str">
        <f>IFERROR(__xludf.DUMMYFUNCTION("""COMPUTED_VALUE"""),"Dug")</f>
        <v>Dug</v>
      </c>
      <c r="B42" s="55">
        <v>41.0</v>
      </c>
      <c r="C42" s="63">
        <f t="shared" si="1"/>
        <v>255.7242709</v>
      </c>
      <c r="D42" s="57" t="str">
        <f>VLOOKUP(A42,'Classement S6'!$B$2:$C$150,1,0)</f>
        <v>Dug</v>
      </c>
      <c r="E42" s="58" t="str">
        <f t="shared" si="2"/>
        <v/>
      </c>
      <c r="F42" s="57" t="str">
        <f>VLOOKUP(A42,'Classement Général'!$B$2:$B$150,1,0)</f>
        <v>Dug</v>
      </c>
    </row>
    <row r="43" ht="14.25" customHeight="1">
      <c r="A43" s="62" t="str">
        <f>IFERROR(__xludf.DUMMYFUNCTION("""COMPUTED_VALUE"""),"patrick86370")</f>
        <v>patrick86370</v>
      </c>
      <c r="B43" s="55">
        <v>42.0</v>
      </c>
      <c r="C43" s="63">
        <f t="shared" si="1"/>
        <v>239.2360658</v>
      </c>
      <c r="D43" s="57" t="str">
        <f>VLOOKUP(A43,'Classement S6'!$B$2:$C$150,1,0)</f>
        <v>patrick86370</v>
      </c>
      <c r="E43" s="58" t="str">
        <f t="shared" si="2"/>
        <v/>
      </c>
      <c r="F43" s="57" t="str">
        <f>VLOOKUP(A43,'Classement Général'!$B$2:$B$150,1,0)</f>
        <v>patrick86370</v>
      </c>
    </row>
    <row r="44" ht="14.25" customHeight="1">
      <c r="A44" s="62" t="str">
        <f>IFERROR(__xludf.DUMMYFUNCTION("""COMPUTED_VALUE"""),"chatouill86")</f>
        <v>chatouill86</v>
      </c>
      <c r="B44" s="55">
        <v>43.0</v>
      </c>
      <c r="C44" s="63">
        <f t="shared" si="1"/>
        <v>222.9683074</v>
      </c>
      <c r="D44" s="57" t="str">
        <f>VLOOKUP(A44,'Classement S6'!$B$2:$C$150,1,0)</f>
        <v>chatouill86</v>
      </c>
      <c r="E44" s="58" t="str">
        <f t="shared" si="2"/>
        <v/>
      </c>
      <c r="F44" s="57" t="str">
        <f>VLOOKUP(A44,'Classement Général'!$B$2:$B$150,1,0)</f>
        <v>chatouill86</v>
      </c>
    </row>
    <row r="45" ht="14.25" customHeight="1">
      <c r="A45" s="62" t="str">
        <f>IFERROR(__xludf.DUMMYFUNCTION("""COMPUTED_VALUE"""),"Phil1308")</f>
        <v>Phil1308</v>
      </c>
      <c r="B45" s="55">
        <v>44.0</v>
      </c>
      <c r="C45" s="63">
        <f t="shared" si="1"/>
        <v>206.9111328</v>
      </c>
      <c r="D45" s="57" t="str">
        <f>VLOOKUP(A45,'Classement S6'!$B$2:$C$150,1,0)</f>
        <v>Phil1308</v>
      </c>
      <c r="E45" s="58" t="str">
        <f t="shared" si="2"/>
        <v/>
      </c>
      <c r="F45" s="57" t="str">
        <f>VLOOKUP(A45,'Classement Général'!$B$2:$B$150,1,0)</f>
        <v>Phil1308</v>
      </c>
    </row>
    <row r="46" ht="14.25" customHeight="1">
      <c r="A46" s="62" t="str">
        <f>IFERROR(__xludf.DUMMYFUNCTION("""COMPUTED_VALUE"""),"immond")</f>
        <v>immond</v>
      </c>
      <c r="B46" s="55">
        <v>45.0</v>
      </c>
      <c r="C46" s="63">
        <f t="shared" si="1"/>
        <v>191.0553554</v>
      </c>
      <c r="D46" s="57" t="str">
        <f>VLOOKUP(A46,'Classement S6'!$B$2:$C$150,1,0)</f>
        <v>immond</v>
      </c>
      <c r="E46" s="58" t="str">
        <f t="shared" si="2"/>
        <v/>
      </c>
      <c r="F46" s="57" t="str">
        <f>VLOOKUP(A46,'Classement Général'!$B$2:$B$150,1,0)</f>
        <v>immond</v>
      </c>
    </row>
    <row r="47" ht="14.25" customHeight="1">
      <c r="A47" s="62" t="str">
        <f>IFERROR(__xludf.DUMMYFUNCTION("""COMPUTED_VALUE"""),"8kinder6")</f>
        <v>8kinder6</v>
      </c>
      <c r="B47" s="55">
        <v>46.0</v>
      </c>
      <c r="C47" s="63">
        <f t="shared" si="1"/>
        <v>175.3924037</v>
      </c>
      <c r="D47" s="57" t="str">
        <f>VLOOKUP(A47,'Classement S6'!$B$2:$C$150,1,0)</f>
        <v>8kinder6</v>
      </c>
      <c r="E47" s="58" t="str">
        <f t="shared" si="2"/>
        <v/>
      </c>
      <c r="F47" s="57" t="str">
        <f>VLOOKUP(A47,'Classement Général'!$B$2:$B$150,1,0)</f>
        <v>8kinder6</v>
      </c>
    </row>
    <row r="48" ht="14.25" customHeight="1">
      <c r="A48" s="62" t="str">
        <f>IFERROR(__xludf.DUMMYFUNCTION("""COMPUTED_VALUE"""),"fr2d2")</f>
        <v>fr2d2</v>
      </c>
      <c r="B48" s="55">
        <v>47.0</v>
      </c>
      <c r="C48" s="63">
        <f t="shared" si="1"/>
        <v>159.9142673</v>
      </c>
      <c r="D48" s="57" t="str">
        <f>VLOOKUP(A48,'Classement S6'!$B$2:$C$150,1,0)</f>
        <v>Fr2d2</v>
      </c>
      <c r="E48" s="58" t="str">
        <f t="shared" si="2"/>
        <v/>
      </c>
      <c r="F48" s="57" t="str">
        <f>VLOOKUP(A48,'Classement Général'!$B$2:$B$150,1,0)</f>
        <v>Fr2d2</v>
      </c>
    </row>
    <row r="49" ht="14.25" customHeight="1">
      <c r="A49" s="62" t="str">
        <f>IFERROR(__xludf.DUMMYFUNCTION("""COMPUTED_VALUE"""),"UrsaffMyLove")</f>
        <v>UrsaffMyLove</v>
      </c>
      <c r="B49" s="55">
        <v>48.0</v>
      </c>
      <c r="C49" s="63">
        <f t="shared" si="1"/>
        <v>144.6134485</v>
      </c>
      <c r="D49" s="57" t="str">
        <f>VLOOKUP(A49,'Classement S6'!$B$2:$C$150,1,0)</f>
        <v>UrsaffMyLove</v>
      </c>
      <c r="E49" s="58" t="str">
        <f t="shared" si="2"/>
        <v/>
      </c>
      <c r="F49" s="57" t="str">
        <f>VLOOKUP(A49,'Classement Général'!$B$2:$B$150,1,0)</f>
        <v>UrsaffMyLove</v>
      </c>
    </row>
    <row r="50" ht="14.25" customHeight="1">
      <c r="A50" s="62" t="str">
        <f>IFERROR(__xludf.DUMMYFUNCTION("""COMPUTED_VALUE"""),"fiodor86")</f>
        <v>fiodor86</v>
      </c>
      <c r="B50" s="55">
        <v>49.0</v>
      </c>
      <c r="C50" s="63">
        <f t="shared" si="1"/>
        <v>129.482919</v>
      </c>
      <c r="D50" s="57" t="str">
        <f>VLOOKUP(A50,'Classement S6'!$B$2:$C$150,1,0)</f>
        <v>fiodor86</v>
      </c>
      <c r="E50" s="58" t="str">
        <f t="shared" si="2"/>
        <v/>
      </c>
      <c r="F50" s="57" t="str">
        <f>VLOOKUP(A50,'Classement Général'!$B$2:$B$150,1,0)</f>
        <v>fiodor86</v>
      </c>
    </row>
    <row r="51" ht="14.25" customHeight="1">
      <c r="A51" s="62" t="str">
        <f>IFERROR(__xludf.DUMMYFUNCTION("""COMPUTED_VALUE"""),"Pachavi")</f>
        <v>Pachavi</v>
      </c>
      <c r="B51" s="55">
        <v>50.0</v>
      </c>
      <c r="C51" s="63">
        <f t="shared" si="1"/>
        <v>114.5160812</v>
      </c>
      <c r="D51" s="57" t="str">
        <f>VLOOKUP(A51,'Classement S6'!$B$2:$C$150,1,0)</f>
        <v>Pachavi</v>
      </c>
      <c r="E51" s="58" t="str">
        <f t="shared" si="2"/>
        <v/>
      </c>
      <c r="F51" s="57" t="str">
        <f>VLOOKUP(A51,'Classement Général'!$B$2:$B$150,1,0)</f>
        <v>Pachavi</v>
      </c>
    </row>
    <row r="52" ht="14.25" customHeight="1">
      <c r="A52" s="62" t="str">
        <f>IFERROR(__xludf.DUMMYFUNCTION("""COMPUTED_VALUE"""),"..mamat86..")</f>
        <v>..mamat86..</v>
      </c>
      <c r="B52" s="55">
        <v>51.0</v>
      </c>
      <c r="C52" s="63">
        <f t="shared" si="1"/>
        <v>99.70673333</v>
      </c>
      <c r="D52" s="57" t="str">
        <f>VLOOKUP(A52,'Classement S6'!$B$2:$C$150,1,0)</f>
        <v>..mamat86..</v>
      </c>
      <c r="E52" s="58" t="str">
        <f t="shared" si="2"/>
        <v/>
      </c>
      <c r="F52" s="57" t="str">
        <f>VLOOKUP(A52,'Classement Général'!$B$2:$B$150,1,0)</f>
        <v>..mamat86..</v>
      </c>
    </row>
    <row r="53" ht="14.25" customHeight="1">
      <c r="A53" s="62" t="str">
        <f>IFERROR(__xludf.DUMMYFUNCTION("""COMPUTED_VALUE"""),"Amichocolat")</f>
        <v>Amichocolat</v>
      </c>
      <c r="B53" s="55">
        <v>52.0</v>
      </c>
      <c r="C53" s="63">
        <f t="shared" si="1"/>
        <v>85.04903813</v>
      </c>
      <c r="D53" s="57" t="str">
        <f>VLOOKUP(A53,'Classement S6'!$B$2:$C$150,1,0)</f>
        <v>Amichocolat</v>
      </c>
      <c r="E53" s="58" t="str">
        <f t="shared" si="2"/>
        <v/>
      </c>
      <c r="F53" s="57" t="str">
        <f>VLOOKUP(A53,'Classement Général'!$B$2:$B$150,1,0)</f>
        <v>Amichocolat</v>
      </c>
    </row>
    <row r="54" ht="14.25" customHeight="1">
      <c r="A54" s="62" t="str">
        <f>IFERROR(__xludf.DUMMYFUNCTION("""COMPUTED_VALUE"""),"Crok2BN")</f>
        <v>Crok2BN</v>
      </c>
      <c r="B54" s="55">
        <v>53.0</v>
      </c>
      <c r="C54" s="63">
        <f t="shared" si="1"/>
        <v>70.53749439</v>
      </c>
      <c r="D54" s="57" t="str">
        <f>VLOOKUP(A54,'Classement S6'!$B$2:$C$150,1,0)</f>
        <v>Crok2BN</v>
      </c>
      <c r="E54" s="58" t="str">
        <f t="shared" si="2"/>
        <v/>
      </c>
      <c r="F54" s="57" t="str">
        <f>VLOOKUP(A54,'Classement Général'!$B$2:$B$150,1,0)</f>
        <v>Crok2BN</v>
      </c>
    </row>
    <row r="55" ht="14.25" customHeight="1">
      <c r="A55" s="62" t="str">
        <f>IFERROR(__xludf.DUMMYFUNCTION("""COMPUTED_VALUE"""),"m86600b")</f>
        <v>m86600b</v>
      </c>
      <c r="B55" s="55">
        <v>54.0</v>
      </c>
      <c r="C55" s="63">
        <f t="shared" si="1"/>
        <v>56.16691145</v>
      </c>
      <c r="D55" s="57" t="str">
        <f>VLOOKUP(A55,'Classement S6'!$B$2:$C$150,1,0)</f>
        <v>m86600b</v>
      </c>
      <c r="E55" s="58" t="str">
        <f t="shared" si="2"/>
        <v/>
      </c>
      <c r="F55" s="57" t="str">
        <f>VLOOKUP(A55,'Classement Général'!$B$2:$B$150,1,0)</f>
        <v>m86600b</v>
      </c>
    </row>
    <row r="56" ht="14.25" customHeight="1">
      <c r="A56" s="62" t="str">
        <f>IFERROR(__xludf.DUMMYFUNCTION("""COMPUTED_VALUE"""),"Vaillant 86")</f>
        <v>Vaillant 86</v>
      </c>
      <c r="B56" s="55">
        <v>55.0</v>
      </c>
      <c r="C56" s="63">
        <f t="shared" si="1"/>
        <v>41.93238592</v>
      </c>
      <c r="D56" s="57" t="str">
        <f>VLOOKUP(A56,'Classement S6'!$B$2:$C$150,1,0)</f>
        <v>Vaillant 86</v>
      </c>
      <c r="E56" s="58" t="str">
        <f t="shared" si="2"/>
        <v/>
      </c>
      <c r="F56" s="57" t="str">
        <f>VLOOKUP(A56,'Classement Général'!$B$2:$B$150,1,0)</f>
        <v>Vaillant 86</v>
      </c>
    </row>
    <row r="57" ht="14.25" customHeight="1">
      <c r="A57" s="62" t="str">
        <f>IFERROR(__xludf.DUMMYFUNCTION("""COMPUTED_VALUE"""),"erniedog56x")</f>
        <v>erniedog56x</v>
      </c>
      <c r="B57" s="55">
        <v>56.0</v>
      </c>
      <c r="C57" s="63">
        <f t="shared" si="1"/>
        <v>27.82928066</v>
      </c>
      <c r="D57" s="57" t="str">
        <f>VLOOKUP(A57,'Classement S6'!$B$2:$C$150,1,0)</f>
        <v>erniedog56x</v>
      </c>
      <c r="E57" s="58" t="str">
        <f t="shared" si="2"/>
        <v/>
      </c>
      <c r="F57" s="57" t="str">
        <f>VLOOKUP(A57,'Classement Général'!$B$2:$B$150,1,0)</f>
        <v>erniedog56x</v>
      </c>
    </row>
    <row r="58" ht="14.25" customHeight="1">
      <c r="A58" s="65" t="str">
        <f>IFERROR(__xludf.DUMMYFUNCTION("""COMPUTED_VALUE"""),"AKlibur")</f>
        <v>AKlibur</v>
      </c>
      <c r="B58" s="55">
        <v>57.0</v>
      </c>
      <c r="C58" s="63">
        <f t="shared" si="1"/>
        <v>13.85320554</v>
      </c>
      <c r="D58" s="57" t="str">
        <f>VLOOKUP(A58,'Classement S6'!$B$2:$C$150,1,0)</f>
        <v>AKlibur</v>
      </c>
      <c r="E58" s="58" t="str">
        <f t="shared" si="2"/>
        <v/>
      </c>
      <c r="F58" s="57" t="str">
        <f>VLOOKUP(A58,'Classement Général'!$B$2:$B$150,1,0)</f>
        <v>AKlibur</v>
      </c>
    </row>
    <row r="59" ht="14.25" customHeight="1">
      <c r="A59" s="62"/>
      <c r="B59" s="55">
        <v>58.0</v>
      </c>
      <c r="C59" s="63">
        <f t="shared" si="1"/>
        <v>0</v>
      </c>
      <c r="D59" s="57" t="str">
        <f>VLOOKUP(A59,'Classement S6'!$B$2:$C$150,1,0)</f>
        <v>#N/A</v>
      </c>
      <c r="E59" s="58" t="str">
        <f t="shared" si="2"/>
        <v>#N/A</v>
      </c>
      <c r="F59" s="57" t="str">
        <f>VLOOKUP(A59,'Classement Général'!$B$2:$B$150,1,0)</f>
        <v>#N/A</v>
      </c>
    </row>
    <row r="60" ht="14.25" customHeight="1">
      <c r="A60" s="62"/>
      <c r="B60" s="55">
        <v>59.0</v>
      </c>
      <c r="C60" s="63">
        <f t="shared" si="1"/>
        <v>-13.7342829</v>
      </c>
      <c r="D60" s="57" t="str">
        <f>VLOOKUP(A60,'Classement S6'!$B$2:$C$150,1,0)</f>
        <v>#N/A</v>
      </c>
      <c r="E60" s="58" t="str">
        <f t="shared" si="2"/>
        <v>#N/A</v>
      </c>
      <c r="F60" s="57" t="str">
        <f>VLOOKUP(A60,'Classement Général'!$B$2:$B$150,1,0)</f>
        <v>#N/A</v>
      </c>
    </row>
    <row r="61" ht="14.25" customHeight="1">
      <c r="A61" s="62"/>
      <c r="B61" s="55">
        <v>60.0</v>
      </c>
      <c r="C61" s="63">
        <f t="shared" si="1"/>
        <v>-27.35339109</v>
      </c>
      <c r="D61" s="57" t="str">
        <f>VLOOKUP(A61,'Classement S6'!$B$2:$C$150,1,0)</f>
        <v>#N/A</v>
      </c>
      <c r="E61" s="58" t="str">
        <f t="shared" si="2"/>
        <v>#N/A</v>
      </c>
      <c r="F61" s="57" t="str">
        <f>VLOOKUP(A61,'Classement Général'!$B$2:$B$150,1,0)</f>
        <v>#N/A</v>
      </c>
    </row>
    <row r="62" ht="14.25" customHeight="1">
      <c r="A62" s="62"/>
      <c r="B62" s="55">
        <v>61.0</v>
      </c>
      <c r="C62" s="63">
        <f t="shared" si="1"/>
        <v>-40.86088679</v>
      </c>
      <c r="D62" s="57" t="str">
        <f>VLOOKUP(A62,'Classement S6'!$B$2:$C$150,1,0)</f>
        <v>#N/A</v>
      </c>
      <c r="E62" s="58" t="str">
        <f t="shared" si="2"/>
        <v>#N/A</v>
      </c>
      <c r="F62" s="57" t="str">
        <f>VLOOKUP(A62,'Classement Général'!$B$2:$B$150,1,0)</f>
        <v>#N/A</v>
      </c>
    </row>
    <row r="63" ht="14.25" customHeight="1">
      <c r="A63" s="62"/>
      <c r="B63" s="55">
        <v>62.0</v>
      </c>
      <c r="C63" s="63">
        <f t="shared" si="1"/>
        <v>-54.26015884</v>
      </c>
      <c r="D63" s="57" t="str">
        <f>VLOOKUP(A63,'Classement S6'!$B$2:$C$150,1,0)</f>
        <v>#N/A</v>
      </c>
      <c r="E63" s="58" t="str">
        <f t="shared" si="2"/>
        <v>#N/A</v>
      </c>
      <c r="F63" s="57" t="str">
        <f>VLOOKUP(A63,'Classement Général'!$B$2:$B$150,1,0)</f>
        <v>#N/A</v>
      </c>
    </row>
    <row r="64" ht="14.25" customHeight="1">
      <c r="A64" s="62"/>
      <c r="B64" s="55">
        <v>63.0</v>
      </c>
      <c r="C64" s="63">
        <f t="shared" si="1"/>
        <v>-67.55443387</v>
      </c>
      <c r="D64" s="57" t="str">
        <f>VLOOKUP(A64,'Classement S6'!$B$2:$C$150,1,0)</f>
        <v>#N/A</v>
      </c>
      <c r="E64" s="58" t="str">
        <f t="shared" si="2"/>
        <v>#N/A</v>
      </c>
      <c r="F64" s="57" t="str">
        <f>VLOOKUP(A64,'Classement Général'!$B$2:$B$150,1,0)</f>
        <v>#N/A</v>
      </c>
    </row>
    <row r="65" ht="14.25" customHeight="1">
      <c r="A65" s="62"/>
      <c r="B65" s="55">
        <v>64.0</v>
      </c>
      <c r="C65" s="63">
        <f t="shared" si="1"/>
        <v>-80.7467867</v>
      </c>
      <c r="D65" s="57" t="str">
        <f>VLOOKUP(A65,'Classement S6'!$B$2:$C$150,1,0)</f>
        <v>#N/A</v>
      </c>
      <c r="E65" s="58" t="str">
        <f t="shared" si="2"/>
        <v>#N/A</v>
      </c>
      <c r="F65" s="57" t="str">
        <f>VLOOKUP(A65,'Classement Général'!$B$2:$B$150,1,0)</f>
        <v>#N/A</v>
      </c>
    </row>
    <row r="66" ht="14.25" customHeight="1">
      <c r="A66" s="62"/>
      <c r="B66" s="55">
        <v>65.0</v>
      </c>
      <c r="C66" s="63">
        <f t="shared" si="1"/>
        <v>-93.84014986</v>
      </c>
      <c r="D66" s="57" t="str">
        <f>VLOOKUP(A66,'Classement S6'!$B$2:$C$150,1,0)</f>
        <v>#N/A</v>
      </c>
      <c r="E66" s="58" t="str">
        <f t="shared" si="2"/>
        <v>#N/A</v>
      </c>
      <c r="F66" s="57" t="str">
        <f>VLOOKUP(A66,'Classement Général'!$B$2:$B$150,1,0)</f>
        <v>#N/A</v>
      </c>
    </row>
    <row r="67" ht="14.25" customHeight="1">
      <c r="A67" s="62"/>
      <c r="B67" s="55">
        <v>66.0</v>
      </c>
      <c r="C67" s="63">
        <f t="shared" si="1"/>
        <v>-106.8373224</v>
      </c>
      <c r="D67" s="57" t="str">
        <f>VLOOKUP(A67,'Classement S6'!$B$2:$C$150,1,0)</f>
        <v>#N/A</v>
      </c>
      <c r="E67" s="58" t="str">
        <f t="shared" si="2"/>
        <v>#N/A</v>
      </c>
      <c r="F67" s="57" t="str">
        <f>VLOOKUP(A67,'Classement Général'!$B$2:$B$150,1,0)</f>
        <v>#N/A</v>
      </c>
    </row>
    <row r="68" ht="14.25" customHeight="1">
      <c r="A68" s="62"/>
      <c r="B68" s="55">
        <v>67.0</v>
      </c>
      <c r="C68" s="63">
        <f t="shared" si="1"/>
        <v>-119.7409779</v>
      </c>
      <c r="D68" s="57" t="str">
        <f>VLOOKUP(A68,'Classement S6'!$B$2:$C$150,1,0)</f>
        <v>#N/A</v>
      </c>
      <c r="E68" s="58" t="str">
        <f t="shared" si="2"/>
        <v>#N/A</v>
      </c>
      <c r="F68" s="57" t="str">
        <f>VLOOKUP(A68,'Classement Général'!$B$2:$B$150,1,0)</f>
        <v>#N/A</v>
      </c>
    </row>
    <row r="69" ht="14.25" customHeight="1">
      <c r="A69" s="62"/>
      <c r="B69" s="55">
        <v>68.0</v>
      </c>
      <c r="C69" s="63">
        <f t="shared" si="1"/>
        <v>-132.5536722</v>
      </c>
      <c r="D69" s="57" t="str">
        <f>VLOOKUP(A69,'Classement S6'!$B$2:$C$150,1,0)</f>
        <v>#N/A</v>
      </c>
      <c r="E69" s="58" t="str">
        <f t="shared" si="2"/>
        <v>#N/A</v>
      </c>
      <c r="F69" s="57" t="str">
        <f>VLOOKUP(A69,'Classement Général'!$B$2:$B$150,1,0)</f>
        <v>#N/A</v>
      </c>
    </row>
    <row r="70" ht="14.25" customHeight="1">
      <c r="A70" s="62"/>
      <c r="B70" s="55">
        <v>69.0</v>
      </c>
      <c r="C70" s="63">
        <f t="shared" si="1"/>
        <v>-145.2778501</v>
      </c>
      <c r="D70" s="57" t="str">
        <f>VLOOKUP(A70,'Classement S6'!$B$2:$C$150,1,0)</f>
        <v>#N/A</v>
      </c>
      <c r="E70" s="58" t="str">
        <f t="shared" si="2"/>
        <v>#N/A</v>
      </c>
      <c r="F70" s="57" t="str">
        <f>VLOOKUP(A70,'Classement Général'!$B$2:$B$150,1,0)</f>
        <v>#N/A</v>
      </c>
    </row>
    <row r="71" ht="14.25" customHeight="1">
      <c r="A71" s="62"/>
      <c r="B71" s="55">
        <v>70.0</v>
      </c>
      <c r="C71" s="63">
        <f t="shared" si="1"/>
        <v>-157.915852</v>
      </c>
      <c r="D71" s="57" t="str">
        <f>VLOOKUP(A71,'Classement S6'!$B$2:$C$150,1,0)</f>
        <v>#N/A</v>
      </c>
      <c r="E71" s="58" t="str">
        <f t="shared" si="2"/>
        <v>#N/A</v>
      </c>
      <c r="F71" s="57" t="str">
        <f>VLOOKUP(A71,'Classement Général'!$B$2:$B$150,1,0)</f>
        <v>#N/A</v>
      </c>
    </row>
    <row r="72" ht="14.25" customHeight="1">
      <c r="A72" s="62"/>
      <c r="B72" s="55">
        <v>71.0</v>
      </c>
      <c r="C72" s="63">
        <f t="shared" si="1"/>
        <v>-170.4699198</v>
      </c>
      <c r="D72" s="57" t="str">
        <f>VLOOKUP(A72,'Classement S6'!$B$2:$C$150,1,0)</f>
        <v>#N/A</v>
      </c>
      <c r="E72" s="58" t="str">
        <f t="shared" si="2"/>
        <v>#N/A</v>
      </c>
      <c r="F72" s="57" t="str">
        <f>VLOOKUP(A72,'Classement Général'!$B$2:$B$150,1,0)</f>
        <v>#N/A</v>
      </c>
    </row>
    <row r="73" ht="14.25" customHeight="1">
      <c r="A73" s="62"/>
      <c r="B73" s="55">
        <v>72.0</v>
      </c>
      <c r="C73" s="63">
        <f t="shared" si="1"/>
        <v>-182.9422025</v>
      </c>
      <c r="D73" s="57" t="str">
        <f>VLOOKUP(A73,'Classement S6'!$B$2:$C$150,1,0)</f>
        <v>#N/A</v>
      </c>
      <c r="E73" s="58" t="str">
        <f t="shared" si="2"/>
        <v>#N/A</v>
      </c>
      <c r="F73" s="57" t="str">
        <f>VLOOKUP(A73,'Classement Général'!$B$2:$B$150,1,0)</f>
        <v>#N/A</v>
      </c>
    </row>
    <row r="74" ht="14.25" customHeight="1">
      <c r="A74" s="62"/>
      <c r="B74" s="55">
        <v>73.0</v>
      </c>
      <c r="C74" s="63">
        <f t="shared" si="1"/>
        <v>-195.3347612</v>
      </c>
      <c r="D74" s="57" t="str">
        <f>VLOOKUP(A74,'Classement S6'!$B$2:$C$150,1,0)</f>
        <v>#N/A</v>
      </c>
      <c r="E74" s="58" t="str">
        <f t="shared" si="2"/>
        <v>#N/A</v>
      </c>
      <c r="F74" s="57" t="str">
        <f>VLOOKUP(A74,'Classement Général'!$B$2:$B$150,1,0)</f>
        <v>#N/A</v>
      </c>
    </row>
    <row r="75" ht="14.25" customHeight="1">
      <c r="A75" s="62"/>
      <c r="B75" s="55">
        <v>74.0</v>
      </c>
      <c r="C75" s="63">
        <f t="shared" si="1"/>
        <v>-207.649574</v>
      </c>
      <c r="D75" s="57" t="str">
        <f>VLOOKUP(A75,'Classement S6'!$B$2:$C$150,1,0)</f>
        <v>#N/A</v>
      </c>
      <c r="E75" s="58" t="str">
        <f t="shared" si="2"/>
        <v>#N/A</v>
      </c>
      <c r="F75" s="57" t="str">
        <f>VLOOKUP(A75,'Classement Général'!$B$2:$B$150,1,0)</f>
        <v>#N/A</v>
      </c>
    </row>
    <row r="76" ht="14.25" customHeight="1">
      <c r="A76" s="62"/>
      <c r="B76" s="55">
        <v>75.0</v>
      </c>
      <c r="C76" s="63">
        <f t="shared" si="1"/>
        <v>-219.8885408</v>
      </c>
      <c r="D76" s="57" t="str">
        <f>VLOOKUP(A76,'Classement S6'!$B$2:$C$150,1,0)</f>
        <v>#N/A</v>
      </c>
      <c r="E76" s="58" t="str">
        <f t="shared" si="2"/>
        <v>#N/A</v>
      </c>
      <c r="F76" s="57" t="str">
        <f>VLOOKUP(A76,'Classement Général'!$B$2:$B$150,1,0)</f>
        <v>#N/A</v>
      </c>
    </row>
    <row r="77" ht="14.25" customHeight="1">
      <c r="A77" s="62"/>
      <c r="B77" s="55">
        <v>76.0</v>
      </c>
      <c r="C77" s="63">
        <f t="shared" si="1"/>
        <v>-232.053487</v>
      </c>
      <c r="D77" s="57" t="str">
        <f>VLOOKUP(A77,'Classement S6'!$B$2:$C$150,1,0)</f>
        <v>#N/A</v>
      </c>
      <c r="E77" s="58" t="str">
        <f t="shared" si="2"/>
        <v>#N/A</v>
      </c>
      <c r="F77" s="57" t="str">
        <f>VLOOKUP(A77,'Classement Général'!$B$2:$B$150,1,0)</f>
        <v>#N/A</v>
      </c>
    </row>
    <row r="78" ht="14.25" customHeight="1">
      <c r="A78" s="62"/>
      <c r="B78" s="55">
        <v>77.0</v>
      </c>
      <c r="C78" s="63">
        <f t="shared" si="1"/>
        <v>-244.1461676</v>
      </c>
      <c r="D78" s="57" t="str">
        <f>VLOOKUP(A78,'Classement S6'!$B$2:$C$150,1,0)</f>
        <v>#N/A</v>
      </c>
      <c r="E78" s="58" t="str">
        <f t="shared" si="2"/>
        <v>#N/A</v>
      </c>
      <c r="F78" s="57" t="str">
        <f>VLOOKUP(A78,'Classement Général'!$B$2:$B$150,1,0)</f>
        <v>#N/A</v>
      </c>
    </row>
    <row r="79" ht="14.25" customHeight="1">
      <c r="A79" s="62"/>
      <c r="B79" s="55">
        <v>78.0</v>
      </c>
      <c r="C79" s="63">
        <f t="shared" si="1"/>
        <v>-256.1682709</v>
      </c>
      <c r="D79" s="57" t="str">
        <f>VLOOKUP(A79,'Classement S6'!$B$2:$C$150,1,0)</f>
        <v>#N/A</v>
      </c>
      <c r="E79" s="58" t="str">
        <f t="shared" si="2"/>
        <v>#N/A</v>
      </c>
      <c r="F79" s="57" t="str">
        <f>VLOOKUP(A79,'Classement Général'!$B$2:$B$150,1,0)</f>
        <v>#N/A</v>
      </c>
    </row>
    <row r="80" ht="14.25" customHeight="1">
      <c r="A80" s="62"/>
      <c r="B80" s="55">
        <v>79.0</v>
      </c>
      <c r="C80" s="63">
        <f t="shared" si="1"/>
        <v>-268.1214218</v>
      </c>
      <c r="D80" s="57" t="str">
        <f>VLOOKUP(A80,'Classement S6'!$B$2:$C$150,1,0)</f>
        <v>#N/A</v>
      </c>
      <c r="E80" s="58" t="str">
        <f t="shared" si="2"/>
        <v>#N/A</v>
      </c>
      <c r="F80" s="57" t="str">
        <f>VLOOKUP(A80,'Classement Général'!$B$2:$B$150,1,0)</f>
        <v>#N/A</v>
      </c>
    </row>
    <row r="81" ht="14.25" customHeight="1">
      <c r="A81" s="62"/>
      <c r="B81" s="55">
        <v>80.0</v>
      </c>
      <c r="C81" s="63">
        <f t="shared" si="1"/>
        <v>-280.0071853</v>
      </c>
      <c r="D81" s="57" t="str">
        <f>VLOOKUP(A81,'Classement S6'!$B$2:$C$150,1,0)</f>
        <v>#N/A</v>
      </c>
      <c r="E81" s="58" t="str">
        <f t="shared" si="2"/>
        <v>#N/A</v>
      </c>
      <c r="F81" s="57" t="str">
        <f>VLOOKUP(A81,'Classement Général'!$B$2:$B$150,1,0)</f>
        <v>#N/A</v>
      </c>
    </row>
    <row r="82" ht="14.25" customHeight="1">
      <c r="A82" s="62"/>
      <c r="B82" s="55">
        <v>81.0</v>
      </c>
      <c r="C82" s="63">
        <f t="shared" si="1"/>
        <v>-291.8270689</v>
      </c>
      <c r="D82" s="57" t="str">
        <f>VLOOKUP(A82,'Classement S6'!$B$2:$C$150,1,0)</f>
        <v>#N/A</v>
      </c>
      <c r="E82" s="58" t="str">
        <f t="shared" si="2"/>
        <v>#N/A</v>
      </c>
      <c r="F82" s="57" t="str">
        <f>VLOOKUP(A82,'Classement Général'!$B$2:$B$150,1,0)</f>
        <v>#N/A</v>
      </c>
    </row>
    <row r="83" ht="14.25" customHeight="1">
      <c r="A83" s="62"/>
      <c r="B83" s="55">
        <v>82.0</v>
      </c>
      <c r="C83" s="63">
        <f t="shared" si="1"/>
        <v>-303.5825261</v>
      </c>
      <c r="D83" s="57" t="str">
        <f>VLOOKUP(A83,'Classement S6'!$B$2:$C$150,1,0)</f>
        <v>#N/A</v>
      </c>
      <c r="E83" s="58" t="str">
        <f t="shared" si="2"/>
        <v>#N/A</v>
      </c>
      <c r="F83" s="57" t="str">
        <f>VLOOKUP(A83,'Classement Général'!$B$2:$B$150,1,0)</f>
        <v>#N/A</v>
      </c>
    </row>
    <row r="84" ht="14.25" customHeight="1">
      <c r="A84" s="62"/>
      <c r="B84" s="55">
        <v>83.0</v>
      </c>
      <c r="C84" s="63">
        <f t="shared" si="1"/>
        <v>-315.2749586</v>
      </c>
      <c r="D84" s="57" t="str">
        <f>VLOOKUP(A84,'Classement S6'!$B$2:$C$150,1,0)</f>
        <v>#N/A</v>
      </c>
      <c r="E84" s="58" t="str">
        <f t="shared" si="2"/>
        <v>#N/A</v>
      </c>
      <c r="F84" s="57" t="str">
        <f>VLOOKUP(A84,'Classement Général'!$B$2:$B$150,1,0)</f>
        <v>#N/A</v>
      </c>
    </row>
    <row r="85" ht="14.25" customHeight="1">
      <c r="A85" s="62"/>
      <c r="B85" s="55">
        <v>84.0</v>
      </c>
      <c r="C85" s="63">
        <f t="shared" si="1"/>
        <v>-326.9057189</v>
      </c>
      <c r="D85" s="57" t="str">
        <f>VLOOKUP(A85,'Classement S6'!$B$2:$C$150,1,0)</f>
        <v>#N/A</v>
      </c>
      <c r="E85" s="58" t="str">
        <f t="shared" si="2"/>
        <v>#N/A</v>
      </c>
      <c r="F85" s="57" t="str">
        <f>VLOOKUP(A85,'Classement Général'!$B$2:$B$150,1,0)</f>
        <v>#N/A</v>
      </c>
    </row>
    <row r="86" ht="14.25" customHeight="1">
      <c r="A86" s="62"/>
      <c r="B86" s="55">
        <v>85.0</v>
      </c>
      <c r="C86" s="63">
        <f t="shared" si="1"/>
        <v>-338.4761127</v>
      </c>
      <c r="D86" s="57" t="str">
        <f>VLOOKUP(A86,'Classement S6'!$B$2:$C$150,1,0)</f>
        <v>#N/A</v>
      </c>
      <c r="E86" s="58" t="str">
        <f t="shared" si="2"/>
        <v>#N/A</v>
      </c>
      <c r="F86" s="57" t="str">
        <f>VLOOKUP(A86,'Classement Général'!$B$2:$B$150,1,0)</f>
        <v>#N/A</v>
      </c>
    </row>
    <row r="87" ht="14.25" customHeight="1">
      <c r="A87" s="62"/>
      <c r="B87" s="55">
        <v>86.0</v>
      </c>
      <c r="C87" s="63">
        <f t="shared" si="1"/>
        <v>-349.9874007</v>
      </c>
      <c r="D87" s="57" t="str">
        <f>VLOOKUP(A87,'Classement S6'!$B$2:$C$150,1,0)</f>
        <v>#N/A</v>
      </c>
      <c r="E87" s="58" t="str">
        <f t="shared" si="2"/>
        <v>#N/A</v>
      </c>
      <c r="F87" s="57" t="str">
        <f>VLOOKUP(A87,'Classement Général'!$B$2:$B$150,1,0)</f>
        <v>#N/A</v>
      </c>
    </row>
    <row r="88" ht="14.25" customHeight="1">
      <c r="A88" s="62"/>
      <c r="B88" s="55">
        <v>87.0</v>
      </c>
      <c r="C88" s="63">
        <f t="shared" si="1"/>
        <v>-361.4408014</v>
      </c>
      <c r="D88" s="57" t="str">
        <f>VLOOKUP(A88,'Classement S6'!$B$2:$C$150,1,0)</f>
        <v>#N/A</v>
      </c>
      <c r="E88" s="58" t="str">
        <f t="shared" si="2"/>
        <v>#N/A</v>
      </c>
      <c r="F88" s="57" t="str">
        <f>VLOOKUP(A88,'Classement Général'!$B$2:$B$150,1,0)</f>
        <v>#N/A</v>
      </c>
    </row>
    <row r="89" ht="14.25" customHeight="1">
      <c r="A89" s="62"/>
      <c r="B89" s="55">
        <v>88.0</v>
      </c>
      <c r="C89" s="63">
        <f t="shared" si="1"/>
        <v>-372.8374925</v>
      </c>
      <c r="D89" s="57" t="str">
        <f>VLOOKUP(A89,'Classement S6'!$B$2:$C$150,1,0)</f>
        <v>#N/A</v>
      </c>
      <c r="E89" s="58" t="str">
        <f t="shared" si="2"/>
        <v>#N/A</v>
      </c>
      <c r="F89" s="57" t="str">
        <f>VLOOKUP(A89,'Classement Général'!$B$2:$B$150,1,0)</f>
        <v>#N/A</v>
      </c>
    </row>
    <row r="90" ht="14.25" customHeight="1">
      <c r="A90" s="62"/>
      <c r="B90" s="55">
        <v>89.0</v>
      </c>
      <c r="C90" s="63">
        <f t="shared" si="1"/>
        <v>-384.1786127</v>
      </c>
      <c r="D90" s="57" t="str">
        <f>VLOOKUP(A90,'Classement S6'!$B$2:$C$150,1,0)</f>
        <v>#N/A</v>
      </c>
      <c r="E90" s="58" t="str">
        <f t="shared" si="2"/>
        <v>#N/A</v>
      </c>
      <c r="F90" s="57" t="str">
        <f>VLOOKUP(A90,'Classement Général'!$B$2:$B$150,1,0)</f>
        <v>#N/A</v>
      </c>
    </row>
    <row r="91" ht="14.25" customHeight="1">
      <c r="A91" s="62"/>
      <c r="B91" s="55">
        <v>90.0</v>
      </c>
      <c r="C91" s="63">
        <f t="shared" si="1"/>
        <v>-395.4652639</v>
      </c>
      <c r="D91" s="57" t="str">
        <f>VLOOKUP(A91,'Classement S6'!$B$2:$C$150,1,0)</f>
        <v>#N/A</v>
      </c>
      <c r="E91" s="58" t="str">
        <f t="shared" si="2"/>
        <v>#N/A</v>
      </c>
      <c r="F91" s="57" t="str">
        <f>VLOOKUP(A91,'Classement Général'!$B$2:$B$150,1,0)</f>
        <v>#N/A</v>
      </c>
    </row>
    <row r="92" ht="14.25" customHeight="1">
      <c r="A92" s="62"/>
      <c r="B92" s="55">
        <v>91.0</v>
      </c>
      <c r="C92" s="63">
        <f t="shared" si="1"/>
        <v>-406.6985122</v>
      </c>
      <c r="D92" s="57" t="str">
        <f>VLOOKUP(A92,'Classement S6'!$B$2:$C$150,1,0)</f>
        <v>#N/A</v>
      </c>
      <c r="E92" s="58" t="str">
        <f t="shared" si="2"/>
        <v>#N/A</v>
      </c>
      <c r="F92" s="57" t="str">
        <f>VLOOKUP(A92,'Classement Général'!$B$2:$B$150,1,0)</f>
        <v>#N/A</v>
      </c>
    </row>
    <row r="93" ht="14.25" customHeight="1">
      <c r="A93" s="62"/>
      <c r="B93" s="55">
        <v>92.0</v>
      </c>
      <c r="C93" s="63">
        <f t="shared" si="1"/>
        <v>-417.87939</v>
      </c>
      <c r="D93" s="57" t="str">
        <f>VLOOKUP(A93,'Classement S6'!$B$2:$C$150,1,0)</f>
        <v>#N/A</v>
      </c>
      <c r="E93" s="58" t="str">
        <f t="shared" si="2"/>
        <v>#N/A</v>
      </c>
      <c r="F93" s="57" t="str">
        <f>VLOOKUP(A93,'Classement Général'!$B$2:$B$150,1,0)</f>
        <v>#N/A</v>
      </c>
    </row>
    <row r="94" ht="14.25" customHeight="1">
      <c r="A94" s="62"/>
      <c r="B94" s="55">
        <v>93.0</v>
      </c>
      <c r="C94" s="63">
        <f t="shared" si="1"/>
        <v>-429.0088971</v>
      </c>
      <c r="D94" s="57" t="str">
        <f>VLOOKUP(A94,'Classement S6'!$B$2:$C$150,1,0)</f>
        <v>#N/A</v>
      </c>
      <c r="E94" s="58" t="str">
        <f t="shared" si="2"/>
        <v>#N/A</v>
      </c>
      <c r="F94" s="57" t="str">
        <f>VLOOKUP(A94,'Classement Général'!$B$2:$B$150,1,0)</f>
        <v>#N/A</v>
      </c>
    </row>
    <row r="95" ht="14.25" customHeight="1">
      <c r="A95" s="62"/>
      <c r="B95" s="55">
        <v>94.0</v>
      </c>
      <c r="C95" s="63">
        <f t="shared" si="1"/>
        <v>-440.0880025</v>
      </c>
      <c r="D95" s="57" t="str">
        <f>VLOOKUP(A95,'Classement S6'!$B$2:$C$150,1,0)</f>
        <v>#N/A</v>
      </c>
      <c r="E95" s="58" t="str">
        <f t="shared" si="2"/>
        <v>#N/A</v>
      </c>
      <c r="F95" s="57" t="str">
        <f>VLOOKUP(A95,'Classement Général'!$B$2:$B$150,1,0)</f>
        <v>#N/A</v>
      </c>
    </row>
    <row r="96" ht="14.25" customHeight="1">
      <c r="A96" s="62"/>
      <c r="B96" s="55">
        <v>95.0</v>
      </c>
      <c r="C96" s="63">
        <f t="shared" si="1"/>
        <v>-451.1176452</v>
      </c>
      <c r="D96" s="57" t="str">
        <f>VLOOKUP(A96,'Classement S6'!$B$2:$C$150,1,0)</f>
        <v>#N/A</v>
      </c>
      <c r="E96" s="58" t="str">
        <f t="shared" si="2"/>
        <v>#N/A</v>
      </c>
      <c r="F96" s="57" t="str">
        <f>VLOOKUP(A96,'Classement Général'!$B$2:$B$150,1,0)</f>
        <v>#N/A</v>
      </c>
    </row>
    <row r="97" ht="14.25" customHeight="1">
      <c r="A97" s="62"/>
      <c r="B97" s="55">
        <v>96.0</v>
      </c>
      <c r="C97" s="63">
        <f t="shared" si="1"/>
        <v>-462.0987356</v>
      </c>
      <c r="D97" s="57" t="str">
        <f>VLOOKUP(A97,'Classement S6'!$B$2:$C$150,1,0)</f>
        <v>#N/A</v>
      </c>
      <c r="E97" s="58" t="str">
        <f t="shared" si="2"/>
        <v>#N/A</v>
      </c>
      <c r="F97" s="57" t="str">
        <f>VLOOKUP(A97,'Classement Général'!$B$2:$B$150,1,0)</f>
        <v>#N/A</v>
      </c>
    </row>
    <row r="98" ht="14.25" customHeight="1">
      <c r="A98" s="62"/>
      <c r="B98" s="55">
        <v>97.0</v>
      </c>
      <c r="C98" s="63">
        <f t="shared" si="1"/>
        <v>-473.0321569</v>
      </c>
      <c r="D98" s="57" t="str">
        <f>VLOOKUP(A98,'Classement S6'!$B$2:$C$150,1,0)</f>
        <v>#N/A</v>
      </c>
      <c r="E98" s="58" t="str">
        <f t="shared" si="2"/>
        <v>#N/A</v>
      </c>
      <c r="F98" s="57" t="str">
        <f>VLOOKUP(A98,'Classement Général'!$B$2:$B$150,1,0)</f>
        <v>#N/A</v>
      </c>
    </row>
    <row r="99" ht="14.25" customHeight="1">
      <c r="A99" s="62"/>
      <c r="B99" s="55">
        <v>98.0</v>
      </c>
      <c r="C99" s="63">
        <f t="shared" si="1"/>
        <v>-483.9187662</v>
      </c>
      <c r="D99" s="57" t="str">
        <f>VLOOKUP(A99,'Classement S6'!$B$2:$C$150,1,0)</f>
        <v>#N/A</v>
      </c>
      <c r="E99" s="58" t="str">
        <f t="shared" si="2"/>
        <v>#N/A</v>
      </c>
      <c r="F99" s="57" t="str">
        <f>VLOOKUP(A99,'Classement Général'!$B$2:$B$150,1,0)</f>
        <v>#N/A</v>
      </c>
    </row>
    <row r="100" ht="14.25" customHeight="1">
      <c r="A100" s="62"/>
      <c r="B100" s="55">
        <v>99.0</v>
      </c>
      <c r="C100" s="63">
        <f t="shared" si="1"/>
        <v>-494.7593951</v>
      </c>
      <c r="D100" s="57" t="str">
        <f>VLOOKUP(A100,'Classement S6'!$B$2:$C$150,1,0)</f>
        <v>#N/A</v>
      </c>
      <c r="E100" s="58" t="str">
        <f t="shared" si="2"/>
        <v>#N/A</v>
      </c>
      <c r="F100" s="57" t="str">
        <f>VLOOKUP(A100,'Classement Général'!$B$2:$B$150,1,0)</f>
        <v>#N/A</v>
      </c>
    </row>
    <row r="101" ht="14.25" customHeight="1">
      <c r="A101" s="62"/>
      <c r="B101" s="55">
        <v>100.0</v>
      </c>
      <c r="C101" s="63">
        <f t="shared" si="1"/>
        <v>-505.5548513</v>
      </c>
      <c r="D101" s="57" t="str">
        <f>VLOOKUP(A101,'Classement S6'!$B$2:$C$150,1,0)</f>
        <v>#N/A</v>
      </c>
      <c r="E101" s="58" t="str">
        <f t="shared" si="2"/>
        <v>#N/A</v>
      </c>
      <c r="F101" s="57" t="str">
        <f>VLOOKUP(A101,'Classement Général'!$B$2:$B$150,1,0)</f>
        <v>#N/A</v>
      </c>
    </row>
    <row r="102" ht="14.25" customHeight="1">
      <c r="A102" s="62"/>
      <c r="B102" s="55">
        <v>101.0</v>
      </c>
      <c r="C102" s="63">
        <f t="shared" si="1"/>
        <v>-516.3059191</v>
      </c>
      <c r="D102" s="57" t="str">
        <f>VLOOKUP(A102,'Classement S6'!$B$2:$C$150,1,0)</f>
        <v>#N/A</v>
      </c>
      <c r="E102" s="58" t="str">
        <f t="shared" si="2"/>
        <v>#N/A</v>
      </c>
      <c r="F102" s="57" t="str">
        <f>VLOOKUP(A102,'Classement Général'!$B$2:$B$150,1,0)</f>
        <v>#N/A</v>
      </c>
    </row>
    <row r="103" ht="14.25" customHeight="1">
      <c r="A103" s="62"/>
      <c r="B103" s="55">
        <v>102.0</v>
      </c>
      <c r="C103" s="63">
        <f t="shared" si="1"/>
        <v>-527.0133606</v>
      </c>
      <c r="D103" s="57" t="str">
        <f>VLOOKUP(A103,'Classement S6'!$B$2:$C$150,1,0)</f>
        <v>#N/A</v>
      </c>
      <c r="E103" s="58" t="str">
        <f t="shared" si="2"/>
        <v>#N/A</v>
      </c>
      <c r="F103" s="57" t="str">
        <f>VLOOKUP(A103,'Classement Général'!$B$2:$B$150,1,0)</f>
        <v>#N/A</v>
      </c>
    </row>
    <row r="104" ht="14.25" customHeight="1">
      <c r="A104" s="62"/>
      <c r="B104" s="55">
        <v>103.0</v>
      </c>
      <c r="C104" s="63">
        <f t="shared" si="1"/>
        <v>-537.6779164</v>
      </c>
      <c r="D104" s="57" t="str">
        <f>VLOOKUP(A104,'Classement S6'!$B$2:$C$150,1,0)</f>
        <v>#N/A</v>
      </c>
      <c r="E104" s="58" t="str">
        <f t="shared" si="2"/>
        <v>#N/A</v>
      </c>
      <c r="F104" s="57" t="str">
        <f>VLOOKUP(A104,'Classement Général'!$B$2:$B$150,1,0)</f>
        <v>#N/A</v>
      </c>
    </row>
    <row r="105" ht="14.25" customHeight="1">
      <c r="A105" s="62"/>
      <c r="B105" s="55">
        <v>104.0</v>
      </c>
      <c r="C105" s="63">
        <f t="shared" si="1"/>
        <v>-548.3003065</v>
      </c>
      <c r="D105" s="57" t="str">
        <f>VLOOKUP(A105,'Classement S6'!$B$2:$C$150,1,0)</f>
        <v>#N/A</v>
      </c>
      <c r="E105" s="58" t="str">
        <f t="shared" si="2"/>
        <v>#N/A</v>
      </c>
      <c r="F105" s="57" t="str">
        <f>VLOOKUP(A105,'Classement Général'!$B$2:$B$150,1,0)</f>
        <v>#N/A</v>
      </c>
    </row>
    <row r="106" ht="14.25" customHeight="1">
      <c r="A106" s="62"/>
      <c r="B106" s="55">
        <v>105.0</v>
      </c>
      <c r="C106" s="63">
        <f t="shared" si="1"/>
        <v>-558.8812311</v>
      </c>
      <c r="D106" s="57" t="str">
        <f>VLOOKUP(A106,'Classement S6'!$B$2:$C$150,1,0)</f>
        <v>#N/A</v>
      </c>
      <c r="E106" s="58" t="str">
        <f t="shared" si="2"/>
        <v>#N/A</v>
      </c>
      <c r="F106" s="57" t="str">
        <f>VLOOKUP(A106,'Classement Général'!$B$2:$B$150,1,0)</f>
        <v>#N/A</v>
      </c>
    </row>
    <row r="107" ht="14.25" customHeight="1">
      <c r="A107" s="62"/>
      <c r="B107" s="55">
        <v>106.0</v>
      </c>
      <c r="C107" s="63">
        <f t="shared" si="1"/>
        <v>-569.4213713</v>
      </c>
      <c r="D107" s="57" t="str">
        <f>VLOOKUP(A107,'Classement S6'!$B$2:$C$150,1,0)</f>
        <v>#N/A</v>
      </c>
      <c r="E107" s="58" t="str">
        <f t="shared" si="2"/>
        <v>#N/A</v>
      </c>
      <c r="F107" s="57" t="str">
        <f>VLOOKUP(A107,'Classement Général'!$B$2:$B$150,1,0)</f>
        <v>#N/A</v>
      </c>
    </row>
    <row r="108" ht="14.25" customHeight="1">
      <c r="A108" s="62"/>
      <c r="B108" s="55">
        <v>107.0</v>
      </c>
      <c r="C108" s="63">
        <f t="shared" si="1"/>
        <v>-579.9213896</v>
      </c>
      <c r="D108" s="57" t="str">
        <f>VLOOKUP(A108,'Classement S6'!$B$2:$C$150,1,0)</f>
        <v>#N/A</v>
      </c>
      <c r="E108" s="58" t="str">
        <f t="shared" si="2"/>
        <v>#N/A</v>
      </c>
      <c r="F108" s="57" t="str">
        <f>VLOOKUP(A108,'Classement Général'!$B$2:$B$150,1,0)</f>
        <v>#N/A</v>
      </c>
    </row>
    <row r="109" ht="14.25" customHeight="1">
      <c r="A109" s="62"/>
      <c r="B109" s="55">
        <v>108.0</v>
      </c>
      <c r="C109" s="63">
        <f t="shared" si="1"/>
        <v>-590.3819312</v>
      </c>
      <c r="D109" s="57" t="str">
        <f>VLOOKUP(A109,'Classement S6'!$B$2:$C$150,1,0)</f>
        <v>#N/A</v>
      </c>
      <c r="E109" s="58" t="str">
        <f t="shared" si="2"/>
        <v>#N/A</v>
      </c>
      <c r="F109" s="57" t="str">
        <f>VLOOKUP(A109,'Classement Général'!$B$2:$B$150,1,0)</f>
        <v>#N/A</v>
      </c>
    </row>
    <row r="110" ht="14.25" customHeight="1">
      <c r="A110" s="62"/>
      <c r="B110" s="55">
        <v>109.0</v>
      </c>
      <c r="C110" s="63">
        <f t="shared" si="1"/>
        <v>-600.8036237</v>
      </c>
      <c r="D110" s="57" t="str">
        <f>VLOOKUP(A110,'Classement S6'!$B$2:$C$150,1,0)</f>
        <v>#N/A</v>
      </c>
      <c r="E110" s="58" t="str">
        <f t="shared" si="2"/>
        <v>#N/A</v>
      </c>
      <c r="F110" s="57" t="str">
        <f>VLOOKUP(A110,'Classement Général'!$B$2:$B$150,1,0)</f>
        <v>#N/A</v>
      </c>
    </row>
    <row r="111" ht="14.25" customHeight="1">
      <c r="A111" s="62"/>
      <c r="B111" s="55">
        <v>110.0</v>
      </c>
      <c r="C111" s="63">
        <f t="shared" si="1"/>
        <v>-611.1870788</v>
      </c>
      <c r="D111" s="57" t="str">
        <f>VLOOKUP(A111,'Classement S6'!$B$2:$C$150,1,0)</f>
        <v>#N/A</v>
      </c>
      <c r="E111" s="58" t="str">
        <f t="shared" si="2"/>
        <v>#N/A</v>
      </c>
      <c r="F111" s="57" t="str">
        <f>VLOOKUP(A111,'Classement Général'!$B$2:$B$150,1,0)</f>
        <v>#N/A</v>
      </c>
    </row>
    <row r="112" ht="14.25" customHeight="1">
      <c r="A112" s="62"/>
      <c r="B112" s="55">
        <v>111.0</v>
      </c>
      <c r="C112" s="63">
        <f t="shared" si="1"/>
        <v>-621.5328919</v>
      </c>
      <c r="D112" s="57" t="str">
        <f>VLOOKUP(A112,'Classement S6'!$B$2:$C$150,1,0)</f>
        <v>#N/A</v>
      </c>
      <c r="E112" s="58" t="str">
        <f t="shared" si="2"/>
        <v>#N/A</v>
      </c>
      <c r="F112" s="57" t="str">
        <f>VLOOKUP(A112,'Classement Général'!$B$2:$B$150,1,0)</f>
        <v>#N/A</v>
      </c>
    </row>
    <row r="113" ht="14.25" customHeight="1">
      <c r="A113" s="62"/>
      <c r="B113" s="55">
        <v>112.0</v>
      </c>
      <c r="C113" s="63">
        <f t="shared" si="1"/>
        <v>-631.8416434</v>
      </c>
      <c r="D113" s="57" t="str">
        <f>VLOOKUP(A113,'Classement S6'!$B$2:$C$150,1,0)</f>
        <v>#N/A</v>
      </c>
      <c r="E113" s="58" t="str">
        <f t="shared" si="2"/>
        <v>#N/A</v>
      </c>
      <c r="F113" s="57" t="str">
        <f>VLOOKUP(A113,'Classement Général'!$B$2:$B$150,1,0)</f>
        <v>#N/A</v>
      </c>
    </row>
    <row r="114" ht="14.25" customHeight="1">
      <c r="A114" s="62"/>
      <c r="B114" s="55">
        <v>113.0</v>
      </c>
      <c r="C114" s="63">
        <f t="shared" si="1"/>
        <v>-642.1138987</v>
      </c>
      <c r="D114" s="57" t="str">
        <f>VLOOKUP(A114,'Classement S6'!$B$2:$C$150,1,0)</f>
        <v>#N/A</v>
      </c>
      <c r="E114" s="58" t="str">
        <f t="shared" si="2"/>
        <v>#N/A</v>
      </c>
      <c r="F114" s="57" t="str">
        <f>VLOOKUP(A114,'Classement Général'!$B$2:$B$150,1,0)</f>
        <v>#N/A</v>
      </c>
    </row>
    <row r="115" ht="14.25" customHeight="1">
      <c r="A115" s="62"/>
      <c r="B115" s="55">
        <v>114.0</v>
      </c>
      <c r="C115" s="63">
        <f t="shared" si="1"/>
        <v>-652.3502092</v>
      </c>
      <c r="D115" s="57" t="str">
        <f>VLOOKUP(A115,'Classement S6'!$B$2:$C$150,1,0)</f>
        <v>#N/A</v>
      </c>
      <c r="E115" s="58" t="str">
        <f t="shared" si="2"/>
        <v>#N/A</v>
      </c>
      <c r="F115" s="57" t="str">
        <f>VLOOKUP(A115,'Classement Général'!$B$2:$B$150,1,0)</f>
        <v>#N/A</v>
      </c>
    </row>
    <row r="116" ht="14.25" customHeight="1">
      <c r="A116" s="62"/>
      <c r="B116" s="55">
        <v>115.0</v>
      </c>
      <c r="C116" s="63">
        <f t="shared" si="1"/>
        <v>-662.5511123</v>
      </c>
      <c r="D116" s="57" t="str">
        <f>VLOOKUP(A116,'Classement S6'!$B$2:$C$150,1,0)</f>
        <v>#N/A</v>
      </c>
      <c r="E116" s="58" t="str">
        <f t="shared" si="2"/>
        <v>#N/A</v>
      </c>
      <c r="F116" s="57" t="str">
        <f>VLOOKUP(A116,'Classement Général'!$B$2:$B$150,1,0)</f>
        <v>#N/A</v>
      </c>
    </row>
    <row r="117" ht="14.25" customHeight="1">
      <c r="A117" s="62"/>
      <c r="B117" s="55">
        <v>116.0</v>
      </c>
      <c r="C117" s="63">
        <f t="shared" si="1"/>
        <v>-672.7171322</v>
      </c>
      <c r="D117" s="57" t="str">
        <f>VLOOKUP(A117,'Classement S6'!$B$2:$C$150,1,0)</f>
        <v>#N/A</v>
      </c>
      <c r="E117" s="58" t="str">
        <f t="shared" si="2"/>
        <v>#N/A</v>
      </c>
      <c r="F117" s="57" t="str">
        <f>VLOOKUP(A117,'Classement Général'!$B$2:$B$150,1,0)</f>
        <v>#N/A</v>
      </c>
    </row>
    <row r="118" ht="14.25" customHeight="1">
      <c r="A118" s="62"/>
      <c r="B118" s="55">
        <v>117.0</v>
      </c>
      <c r="C118" s="63">
        <f t="shared" si="1"/>
        <v>-682.8487803</v>
      </c>
      <c r="D118" s="57" t="str">
        <f>VLOOKUP(A118,'Classement S6'!$B$2:$C$150,1,0)</f>
        <v>#N/A</v>
      </c>
      <c r="E118" s="58" t="str">
        <f t="shared" si="2"/>
        <v>#N/A</v>
      </c>
      <c r="F118" s="57" t="str">
        <f>VLOOKUP(A118,'Classement Général'!$B$2:$B$150,1,0)</f>
        <v>#N/A</v>
      </c>
    </row>
    <row r="119" ht="14.25" customHeight="1">
      <c r="A119" s="62"/>
      <c r="B119" s="55">
        <v>118.0</v>
      </c>
      <c r="C119" s="63">
        <f t="shared" si="1"/>
        <v>-692.9465556</v>
      </c>
      <c r="D119" s="57" t="str">
        <f>VLOOKUP(A119,'Classement S6'!$B$2:$C$150,1,0)</f>
        <v>#N/A</v>
      </c>
      <c r="E119" s="58" t="str">
        <f t="shared" si="2"/>
        <v>#N/A</v>
      </c>
      <c r="F119" s="57" t="str">
        <f>VLOOKUP(A119,'Classement Général'!$B$2:$B$150,1,0)</f>
        <v>#N/A</v>
      </c>
    </row>
    <row r="120" ht="14.25" customHeight="1">
      <c r="A120" s="62"/>
      <c r="B120" s="55">
        <v>119.0</v>
      </c>
      <c r="C120" s="63">
        <f t="shared" si="1"/>
        <v>-703.010945</v>
      </c>
      <c r="D120" s="57" t="str">
        <f>VLOOKUP(A120,'Classement S6'!$B$2:$C$150,1,0)</f>
        <v>#N/A</v>
      </c>
      <c r="E120" s="58" t="str">
        <f t="shared" si="2"/>
        <v>#N/A</v>
      </c>
      <c r="F120" s="57" t="str">
        <f>VLOOKUP(A120,'Classement Général'!$B$2:$B$150,1,0)</f>
        <v>#N/A</v>
      </c>
    </row>
    <row r="121" ht="14.25" customHeight="1">
      <c r="A121" s="62"/>
      <c r="B121" s="55">
        <v>120.0</v>
      </c>
      <c r="C121" s="63">
        <f t="shared" si="1"/>
        <v>-713.0424238</v>
      </c>
      <c r="D121" s="57" t="str">
        <f>VLOOKUP(A121,'Classement S6'!$B$2:$C$150,1,0)</f>
        <v>#N/A</v>
      </c>
      <c r="E121" s="58" t="str">
        <f t="shared" si="2"/>
        <v>#N/A</v>
      </c>
      <c r="F121" s="57" t="str">
        <f>VLOOKUP(A121,'Classement Général'!$B$2:$B$150,1,0)</f>
        <v>#N/A</v>
      </c>
    </row>
    <row r="122" ht="14.25" customHeight="1">
      <c r="A122" s="62"/>
      <c r="B122" s="55">
        <v>121.0</v>
      </c>
      <c r="C122" s="63">
        <f t="shared" si="1"/>
        <v>-723.0414563</v>
      </c>
      <c r="D122" s="57" t="str">
        <f>VLOOKUP(A122,'Classement S6'!$B$2:$C$150,1,0)</f>
        <v>#N/A</v>
      </c>
      <c r="E122" s="58" t="str">
        <f t="shared" si="2"/>
        <v>#N/A</v>
      </c>
      <c r="F122" s="57" t="str">
        <f>VLOOKUP(A122,'Classement Général'!$B$2:$B$150,1,0)</f>
        <v>#N/A</v>
      </c>
    </row>
    <row r="123" ht="14.25" customHeight="1">
      <c r="A123" s="62"/>
      <c r="B123" s="55">
        <v>122.0</v>
      </c>
      <c r="C123" s="63">
        <f t="shared" si="1"/>
        <v>-733.0084956</v>
      </c>
      <c r="D123" s="57" t="str">
        <f>VLOOKUP(A123,'Classement S6'!$B$2:$C$150,1,0)</f>
        <v>#N/A</v>
      </c>
      <c r="E123" s="58" t="str">
        <f t="shared" si="2"/>
        <v>#N/A</v>
      </c>
      <c r="F123" s="57" t="str">
        <f>VLOOKUP(A123,'Classement Général'!$B$2:$B$150,1,0)</f>
        <v>#N/A</v>
      </c>
    </row>
    <row r="124" ht="14.25" customHeight="1">
      <c r="A124" s="62"/>
      <c r="B124" s="55">
        <v>123.0</v>
      </c>
      <c r="C124" s="63">
        <f t="shared" si="1"/>
        <v>-742.9439844</v>
      </c>
      <c r="D124" s="57" t="str">
        <f>VLOOKUP(A124,'Classement S6'!$B$2:$C$150,1,0)</f>
        <v>#N/A</v>
      </c>
      <c r="E124" s="58" t="str">
        <f t="shared" si="2"/>
        <v>#N/A</v>
      </c>
      <c r="F124" s="57" t="str">
        <f>VLOOKUP(A124,'Classement Général'!$B$2:$B$150,1,0)</f>
        <v>#N/A</v>
      </c>
    </row>
    <row r="125" ht="14.25" customHeight="1">
      <c r="A125" s="62"/>
      <c r="B125" s="55">
        <v>124.0</v>
      </c>
      <c r="C125" s="63">
        <f t="shared" si="1"/>
        <v>-752.8483555</v>
      </c>
      <c r="D125" s="57" t="str">
        <f>VLOOKUP(A125,'Classement S6'!$B$2:$C$150,1,0)</f>
        <v>#N/A</v>
      </c>
      <c r="E125" s="58" t="str">
        <f t="shared" si="2"/>
        <v>#N/A</v>
      </c>
      <c r="F125" s="57" t="str">
        <f>VLOOKUP(A125,'Classement Général'!$B$2:$B$150,1,0)</f>
        <v>#N/A</v>
      </c>
    </row>
    <row r="126" ht="14.25" customHeight="1">
      <c r="A126" s="62"/>
      <c r="B126" s="55">
        <v>125.0</v>
      </c>
      <c r="C126" s="63">
        <f t="shared" si="1"/>
        <v>-762.7220314</v>
      </c>
      <c r="D126" s="57" t="str">
        <f>VLOOKUP(A126,'Classement S6'!$B$2:$C$150,1,0)</f>
        <v>#N/A</v>
      </c>
      <c r="E126" s="58" t="str">
        <f t="shared" si="2"/>
        <v>#N/A</v>
      </c>
      <c r="F126" s="57" t="str">
        <f>VLOOKUP(A126,'Classement Général'!$B$2:$B$150,1,0)</f>
        <v>#N/A</v>
      </c>
    </row>
    <row r="127" ht="14.25" customHeight="1">
      <c r="A127" s="62"/>
      <c r="B127" s="55">
        <v>126.0</v>
      </c>
      <c r="C127" s="63">
        <f t="shared" si="1"/>
        <v>-772.5654254</v>
      </c>
      <c r="D127" s="57" t="str">
        <f>VLOOKUP(A127,'Classement S6'!$B$2:$C$150,1,0)</f>
        <v>#N/A</v>
      </c>
      <c r="E127" s="58" t="str">
        <f t="shared" si="2"/>
        <v>#N/A</v>
      </c>
      <c r="F127" s="57" t="str">
        <f>VLOOKUP(A127,'Classement Général'!$B$2:$B$150,1,0)</f>
        <v>#N/A</v>
      </c>
    </row>
    <row r="128" ht="14.25" customHeight="1">
      <c r="A128" s="62"/>
      <c r="B128" s="55">
        <v>127.0</v>
      </c>
      <c r="C128" s="63">
        <f t="shared" si="1"/>
        <v>-782.3789412</v>
      </c>
      <c r="D128" s="57" t="str">
        <f>VLOOKUP(A128,'Classement S6'!$B$2:$C$150,1,0)</f>
        <v>#N/A</v>
      </c>
      <c r="E128" s="58" t="str">
        <f t="shared" si="2"/>
        <v>#N/A</v>
      </c>
      <c r="F128" s="57" t="str">
        <f>VLOOKUP(A128,'Classement Général'!$B$2:$B$150,1,0)</f>
        <v>#N/A</v>
      </c>
    </row>
    <row r="129" ht="14.25" customHeight="1">
      <c r="A129" s="62"/>
      <c r="B129" s="55">
        <v>128.0</v>
      </c>
      <c r="C129" s="63">
        <f t="shared" si="1"/>
        <v>-792.1629739</v>
      </c>
      <c r="D129" s="57" t="str">
        <f>VLOOKUP(A129,'Classement S6'!$B$2:$C$150,1,0)</f>
        <v>#N/A</v>
      </c>
      <c r="E129" s="58" t="str">
        <f t="shared" si="2"/>
        <v>#N/A</v>
      </c>
      <c r="F129" s="57" t="str">
        <f>VLOOKUP(A129,'Classement Général'!$B$2:$B$150,1,0)</f>
        <v>#N/A</v>
      </c>
    </row>
    <row r="130" ht="14.25" customHeight="1">
      <c r="A130" s="62"/>
      <c r="B130" s="55">
        <v>129.0</v>
      </c>
      <c r="C130" s="63">
        <f t="shared" si="1"/>
        <v>-801.9179098</v>
      </c>
      <c r="D130" s="57" t="str">
        <f>VLOOKUP(A130,'Classement S6'!$B$2:$C$150,1,0)</f>
        <v>#N/A</v>
      </c>
      <c r="E130" s="58" t="str">
        <f t="shared" si="2"/>
        <v>#N/A</v>
      </c>
      <c r="F130" s="57" t="str">
        <f>VLOOKUP(A130,'Classement Général'!$B$2:$B$150,1,0)</f>
        <v>#N/A</v>
      </c>
    </row>
    <row r="131" ht="14.25" customHeight="1">
      <c r="A131" s="62"/>
      <c r="B131" s="55">
        <v>130.0</v>
      </c>
      <c r="C131" s="63">
        <f t="shared" si="1"/>
        <v>-811.6441264</v>
      </c>
      <c r="D131" s="57" t="str">
        <f>VLOOKUP(A131,'Classement S6'!$B$2:$C$150,1,0)</f>
        <v>#N/A</v>
      </c>
      <c r="E131" s="58" t="str">
        <f t="shared" si="2"/>
        <v>#N/A</v>
      </c>
      <c r="F131" s="57" t="str">
        <f>VLOOKUP(A131,'Classement Général'!$B$2:$B$150,1,0)</f>
        <v>#N/A</v>
      </c>
    </row>
    <row r="132" ht="14.25" customHeight="1">
      <c r="A132" s="62"/>
      <c r="B132" s="55">
        <v>131.0</v>
      </c>
      <c r="C132" s="63">
        <f t="shared" si="1"/>
        <v>-821.3419936</v>
      </c>
      <c r="D132" s="57" t="str">
        <f>VLOOKUP(A132,'Classement S6'!$B$2:$C$150,1,0)</f>
        <v>#N/A</v>
      </c>
      <c r="E132" s="58" t="str">
        <f t="shared" si="2"/>
        <v>#N/A</v>
      </c>
      <c r="F132" s="57" t="str">
        <f>VLOOKUP(A132,'Classement Général'!$B$2:$B$150,1,0)</f>
        <v>#N/A</v>
      </c>
    </row>
    <row r="133" ht="14.25" customHeight="1">
      <c r="A133" s="62"/>
      <c r="B133" s="55">
        <v>132.0</v>
      </c>
      <c r="C133" s="63">
        <f t="shared" si="1"/>
        <v>-831.011873</v>
      </c>
      <c r="D133" s="57" t="str">
        <f>VLOOKUP(A133,'Classement S6'!$B$2:$C$150,1,0)</f>
        <v>#N/A</v>
      </c>
      <c r="E133" s="58" t="str">
        <f t="shared" si="2"/>
        <v>#N/A</v>
      </c>
      <c r="F133" s="57" t="str">
        <f>VLOOKUP(A133,'Classement Général'!$B$2:$B$150,1,0)</f>
        <v>#N/A</v>
      </c>
    </row>
    <row r="134" ht="14.25" customHeight="1">
      <c r="A134" s="62"/>
      <c r="B134" s="55">
        <v>133.0</v>
      </c>
      <c r="C134" s="63">
        <f t="shared" si="1"/>
        <v>-840.6541185</v>
      </c>
      <c r="D134" s="57" t="str">
        <f>VLOOKUP(A134,'Classement S6'!$B$2:$C$150,1,0)</f>
        <v>#N/A</v>
      </c>
      <c r="E134" s="58" t="str">
        <f t="shared" si="2"/>
        <v>#N/A</v>
      </c>
      <c r="F134" s="57" t="str">
        <f>VLOOKUP(A134,'Classement Général'!$B$2:$B$150,1,0)</f>
        <v>#N/A</v>
      </c>
    </row>
    <row r="135" ht="14.25" customHeight="1">
      <c r="A135" s="62"/>
      <c r="B135" s="55">
        <v>134.0</v>
      </c>
      <c r="C135" s="63">
        <f t="shared" si="1"/>
        <v>-850.2690766</v>
      </c>
      <c r="D135" s="57" t="str">
        <f>VLOOKUP(A135,'Classement S6'!$B$2:$C$150,1,0)</f>
        <v>#N/A</v>
      </c>
      <c r="E135" s="58" t="str">
        <f t="shared" si="2"/>
        <v>#N/A</v>
      </c>
      <c r="F135" s="57" t="str">
        <f>VLOOKUP(A135,'Classement Général'!$B$2:$B$150,1,0)</f>
        <v>#N/A</v>
      </c>
    </row>
    <row r="136" ht="14.25" customHeight="1">
      <c r="A136" s="62"/>
      <c r="B136" s="55">
        <v>135.0</v>
      </c>
      <c r="C136" s="63">
        <f t="shared" si="1"/>
        <v>-859.8570865</v>
      </c>
      <c r="D136" s="57" t="str">
        <f>VLOOKUP(A136,'Classement S6'!$B$2:$C$150,1,0)</f>
        <v>#N/A</v>
      </c>
      <c r="E136" s="58" t="str">
        <f t="shared" si="2"/>
        <v>#N/A</v>
      </c>
      <c r="F136" s="57" t="str">
        <f>VLOOKUP(A136,'Classement Général'!$B$2:$B$150,1,0)</f>
        <v>#N/A</v>
      </c>
    </row>
    <row r="137" ht="14.25" customHeight="1">
      <c r="A137" s="62"/>
      <c r="B137" s="55">
        <v>136.0</v>
      </c>
      <c r="C137" s="63">
        <f t="shared" si="1"/>
        <v>-869.4184806</v>
      </c>
      <c r="D137" s="57" t="str">
        <f>VLOOKUP(A137,'Classement S6'!$B$2:$C$150,1,0)</f>
        <v>#N/A</v>
      </c>
      <c r="E137" s="58" t="str">
        <f t="shared" si="2"/>
        <v>#N/A</v>
      </c>
      <c r="F137" s="57" t="str">
        <f>VLOOKUP(A137,'Classement Général'!$B$2:$B$150,1,0)</f>
        <v>#N/A</v>
      </c>
    </row>
    <row r="138" ht="14.25" customHeight="1">
      <c r="A138" s="62"/>
      <c r="B138" s="55">
        <v>137.0</v>
      </c>
      <c r="C138" s="63">
        <f t="shared" si="1"/>
        <v>-878.9535839</v>
      </c>
      <c r="D138" s="57" t="str">
        <f>VLOOKUP(A138,'Classement S6'!$B$2:$C$150,1,0)</f>
        <v>#N/A</v>
      </c>
      <c r="E138" s="58" t="str">
        <f t="shared" si="2"/>
        <v>#N/A</v>
      </c>
      <c r="F138" s="57" t="str">
        <f>VLOOKUP(A138,'Classement Général'!$B$2:$B$150,1,0)</f>
        <v>#N/A</v>
      </c>
    </row>
    <row r="139" ht="14.25" customHeight="1">
      <c r="A139" s="62"/>
      <c r="B139" s="55">
        <v>138.0</v>
      </c>
      <c r="C139" s="63">
        <f t="shared" si="1"/>
        <v>-888.4627154</v>
      </c>
      <c r="D139" s="57" t="str">
        <f>VLOOKUP(A139,'Classement S6'!$B$2:$C$150,1,0)</f>
        <v>#N/A</v>
      </c>
      <c r="E139" s="58" t="str">
        <f t="shared" si="2"/>
        <v>#N/A</v>
      </c>
      <c r="F139" s="57" t="str">
        <f>VLOOKUP(A139,'Classement Général'!$B$2:$B$150,1,0)</f>
        <v>#N/A</v>
      </c>
    </row>
    <row r="140" ht="14.25" customHeight="1">
      <c r="A140" s="62"/>
      <c r="B140" s="55">
        <v>139.0</v>
      </c>
      <c r="C140" s="63">
        <f t="shared" si="1"/>
        <v>-897.946187</v>
      </c>
      <c r="D140" s="57" t="str">
        <f>VLOOKUP(A140,'Classement S6'!$B$2:$C$150,1,0)</f>
        <v>#N/A</v>
      </c>
      <c r="E140" s="58" t="str">
        <f t="shared" si="2"/>
        <v>#N/A</v>
      </c>
      <c r="F140" s="57" t="str">
        <f>VLOOKUP(A140,'Classement Général'!$B$2:$B$150,1,0)</f>
        <v>#N/A</v>
      </c>
    </row>
    <row r="141" ht="14.25" customHeight="1">
      <c r="A141" s="62"/>
      <c r="B141" s="55">
        <v>140.0</v>
      </c>
      <c r="C141" s="63">
        <f t="shared" si="1"/>
        <v>-907.4043048</v>
      </c>
      <c r="D141" s="57" t="str">
        <f>VLOOKUP(A141,'Classement S6'!$B$2:$C$150,1,0)</f>
        <v>#N/A</v>
      </c>
      <c r="E141" s="58" t="str">
        <f t="shared" si="2"/>
        <v>#N/A</v>
      </c>
      <c r="F141" s="57" t="str">
        <f>VLOOKUP(A141,'Classement Général'!$B$2:$B$150,1,0)</f>
        <v>#N/A</v>
      </c>
    </row>
    <row r="142" ht="14.25" customHeight="1">
      <c r="A142" s="62"/>
      <c r="B142" s="55">
        <v>141.0</v>
      </c>
      <c r="C142" s="63">
        <f t="shared" si="1"/>
        <v>-916.8373686</v>
      </c>
      <c r="D142" s="57" t="str">
        <f>VLOOKUP(A142,'Classement S6'!$B$2:$C$150,1,0)</f>
        <v>#N/A</v>
      </c>
      <c r="E142" s="58" t="str">
        <f t="shared" si="2"/>
        <v>#N/A</v>
      </c>
      <c r="F142" s="57" t="str">
        <f>VLOOKUP(A142,'Classement Général'!$B$2:$B$150,1,0)</f>
        <v>#N/A</v>
      </c>
    </row>
    <row r="143" ht="14.25" customHeight="1">
      <c r="A143" s="62"/>
      <c r="B143" s="55">
        <v>142.0</v>
      </c>
      <c r="C143" s="63">
        <f t="shared" si="1"/>
        <v>-926.2456722</v>
      </c>
      <c r="D143" s="57" t="str">
        <f>VLOOKUP(A143,'Classement S6'!$B$2:$C$150,1,0)</f>
        <v>#N/A</v>
      </c>
      <c r="E143" s="58" t="str">
        <f t="shared" si="2"/>
        <v>#N/A</v>
      </c>
      <c r="F143" s="57" t="str">
        <f>VLOOKUP(A143,'Classement Général'!$B$2:$B$150,1,0)</f>
        <v>#N/A</v>
      </c>
    </row>
    <row r="144" ht="14.25" customHeight="1">
      <c r="A144" s="62"/>
      <c r="B144" s="55">
        <v>143.0</v>
      </c>
      <c r="C144" s="63">
        <f t="shared" si="1"/>
        <v>-935.6295037</v>
      </c>
      <c r="D144" s="57" t="str">
        <f>VLOOKUP(A144,'Classement S6'!$B$2:$C$150,1,0)</f>
        <v>#N/A</v>
      </c>
      <c r="E144" s="58" t="str">
        <f t="shared" si="2"/>
        <v>#N/A</v>
      </c>
      <c r="F144" s="57" t="str">
        <f>VLOOKUP(A144,'Classement Général'!$B$2:$B$150,1,0)</f>
        <v>#N/A</v>
      </c>
    </row>
    <row r="145" ht="14.25" customHeight="1">
      <c r="A145" s="62"/>
      <c r="B145" s="55">
        <v>144.0</v>
      </c>
      <c r="C145" s="63">
        <f t="shared" si="1"/>
        <v>-944.9891454</v>
      </c>
      <c r="D145" s="57" t="str">
        <f>VLOOKUP(A145,'Classement S6'!$B$2:$C$150,1,0)</f>
        <v>#N/A</v>
      </c>
      <c r="E145" s="58" t="str">
        <f t="shared" si="2"/>
        <v>#N/A</v>
      </c>
      <c r="F145" s="57" t="str">
        <f>VLOOKUP(A145,'Classement Général'!$B$2:$B$150,1,0)</f>
        <v>#N/A</v>
      </c>
    </row>
    <row r="146" ht="14.25" customHeight="1">
      <c r="A146" s="62"/>
      <c r="B146" s="55">
        <v>145.0</v>
      </c>
      <c r="C146" s="63">
        <f t="shared" si="1"/>
        <v>-954.3248745</v>
      </c>
      <c r="D146" s="57" t="str">
        <f>VLOOKUP(A146,'Classement S6'!$B$2:$C$150,1,0)</f>
        <v>#N/A</v>
      </c>
      <c r="E146" s="58" t="str">
        <f t="shared" si="2"/>
        <v>#N/A</v>
      </c>
      <c r="F146" s="57" t="str">
        <f>VLOOKUP(A146,'Classement Général'!$B$2:$B$150,1,0)</f>
        <v>#N/A</v>
      </c>
    </row>
    <row r="147" ht="14.25" customHeight="1">
      <c r="A147" s="62"/>
      <c r="B147" s="55">
        <v>146.0</v>
      </c>
      <c r="C147" s="63">
        <f t="shared" si="1"/>
        <v>-963.6369625</v>
      </c>
      <c r="D147" s="57" t="str">
        <f>VLOOKUP(A147,'Classement S6'!$B$2:$C$150,1,0)</f>
        <v>#N/A</v>
      </c>
      <c r="E147" s="58" t="str">
        <f t="shared" si="2"/>
        <v>#N/A</v>
      </c>
      <c r="F147" s="57" t="str">
        <f>VLOOKUP(A147,'Classement Général'!$B$2:$B$150,1,0)</f>
        <v>#N/A</v>
      </c>
    </row>
    <row r="148" ht="14.25" customHeight="1">
      <c r="A148" s="62"/>
      <c r="B148" s="55">
        <v>147.0</v>
      </c>
      <c r="C148" s="63">
        <f t="shared" si="1"/>
        <v>-972.925676</v>
      </c>
      <c r="D148" s="57" t="str">
        <f>VLOOKUP(A148,'Classement S6'!$B$2:$C$150,1,0)</f>
        <v>#N/A</v>
      </c>
      <c r="E148" s="58" t="str">
        <f t="shared" si="2"/>
        <v>#N/A</v>
      </c>
      <c r="F148" s="57" t="str">
        <f>VLOOKUP(A148,'Classement Général'!$B$2:$B$150,1,0)</f>
        <v>#N/A</v>
      </c>
    </row>
    <row r="149" ht="14.25" customHeight="1">
      <c r="A149" s="62"/>
      <c r="B149" s="55">
        <v>148.0</v>
      </c>
      <c r="C149" s="63">
        <f t="shared" si="1"/>
        <v>-982.1912762</v>
      </c>
      <c r="D149" s="57" t="str">
        <f>VLOOKUP(A149,'Classement S6'!$B$2:$C$150,1,0)</f>
        <v>#N/A</v>
      </c>
      <c r="E149" s="58" t="str">
        <f t="shared" si="2"/>
        <v>#N/A</v>
      </c>
      <c r="F149" s="57" t="str">
        <f>VLOOKUP(A149,'Classement Général'!$B$2:$B$150,1,0)</f>
        <v>#N/A</v>
      </c>
    </row>
    <row r="150" ht="14.25" customHeight="1">
      <c r="A150" s="62"/>
      <c r="B150" s="55">
        <v>149.0</v>
      </c>
      <c r="C150" s="63">
        <f t="shared" si="1"/>
        <v>-991.4340197</v>
      </c>
      <c r="D150" s="57" t="str">
        <f>VLOOKUP(A150,'Classement S6'!$B$2:$C$150,1,0)</f>
        <v>#N/A</v>
      </c>
      <c r="E150" s="58" t="str">
        <f t="shared" si="2"/>
        <v>#N/A</v>
      </c>
      <c r="F150" s="57" t="str">
        <f>VLOOKUP(A150,'Classement Général'!$B$2:$B$150,1,0)</f>
        <v>#N/A</v>
      </c>
    </row>
    <row r="151" ht="14.25" customHeight="1">
      <c r="A151" s="62"/>
      <c r="B151" s="55">
        <v>150.0</v>
      </c>
      <c r="C151" s="63">
        <f t="shared" si="1"/>
        <v>-1000.654158</v>
      </c>
      <c r="D151" s="57" t="str">
        <f>VLOOKUP(A151,'Classement S6'!$B$2:$C$150,1,0)</f>
        <v>#N/A</v>
      </c>
      <c r="E151" s="58" t="str">
        <f t="shared" si="2"/>
        <v>#N/A</v>
      </c>
      <c r="F151" s="57" t="str">
        <f>VLOOKUP(A151,'Classement Général'!$B$2:$B$150,1,0)</f>
        <v>#N/A</v>
      </c>
    </row>
    <row r="152" ht="14.25" customHeight="1">
      <c r="A152" s="62"/>
      <c r="B152" s="55">
        <v>151.0</v>
      </c>
      <c r="C152" s="63">
        <f t="shared" si="1"/>
        <v>-1009.851939</v>
      </c>
      <c r="D152" s="57" t="str">
        <f>VLOOKUP(A152,'Classement S6'!$B$2:$C$150,1,0)</f>
        <v>#N/A</v>
      </c>
      <c r="E152" s="58" t="str">
        <f t="shared" si="2"/>
        <v>#N/A</v>
      </c>
      <c r="F152" s="57" t="str">
        <f>VLOOKUP(A152,'Classement Général'!$B$2:$B$150,1,0)</f>
        <v>#N/A</v>
      </c>
    </row>
    <row r="153" ht="14.25" customHeight="1">
      <c r="A153" s="62"/>
      <c r="B153" s="55">
        <v>152.0</v>
      </c>
      <c r="C153" s="63">
        <f t="shared" si="1"/>
        <v>-1019.027604</v>
      </c>
      <c r="D153" s="57" t="str">
        <f>VLOOKUP(A153,'Classement S6'!$B$2:$C$150,1,0)</f>
        <v>#N/A</v>
      </c>
      <c r="E153" s="58" t="str">
        <f t="shared" si="2"/>
        <v>#N/A</v>
      </c>
      <c r="F153" s="57" t="str">
        <f>VLOOKUP(A153,'Classement Général'!$B$2:$B$150,1,0)</f>
        <v>#N/A</v>
      </c>
    </row>
    <row r="154" ht="14.25" customHeight="1">
      <c r="A154" s="62"/>
      <c r="B154" s="55">
        <v>153.0</v>
      </c>
      <c r="C154" s="63">
        <f t="shared" si="1"/>
        <v>-1028.181391</v>
      </c>
      <c r="D154" s="57" t="str">
        <f>VLOOKUP(A154,'Classement S6'!$B$2:$C$150,1,0)</f>
        <v>#N/A</v>
      </c>
      <c r="E154" s="58" t="str">
        <f t="shared" si="2"/>
        <v>#N/A</v>
      </c>
      <c r="F154" s="57" t="str">
        <f>VLOOKUP(A154,'Classement Général'!$B$2:$B$150,1,0)</f>
        <v>#N/A</v>
      </c>
    </row>
    <row r="155" ht="14.25" customHeight="1">
      <c r="A155" s="62"/>
      <c r="B155" s="55">
        <v>154.0</v>
      </c>
      <c r="C155" s="63">
        <f t="shared" si="1"/>
        <v>-1037.313535</v>
      </c>
      <c r="D155" s="57" t="str">
        <f>VLOOKUP(A155,'Classement S6'!$B$2:$C$150,1,0)</f>
        <v>#N/A</v>
      </c>
      <c r="E155" s="58" t="str">
        <f t="shared" si="2"/>
        <v>#N/A</v>
      </c>
      <c r="F155" s="57" t="str">
        <f>VLOOKUP(A155,'Classement Général'!$B$2:$B$150,1,0)</f>
        <v>#N/A</v>
      </c>
    </row>
    <row r="156" ht="14.25" customHeight="1">
      <c r="A156" s="62"/>
      <c r="B156" s="55">
        <v>155.0</v>
      </c>
      <c r="C156" s="63">
        <f t="shared" si="1"/>
        <v>-1046.424265</v>
      </c>
      <c r="D156" s="57" t="str">
        <f>VLOOKUP(A156,'Classement S6'!$B$2:$C$150,1,0)</f>
        <v>#N/A</v>
      </c>
      <c r="E156" s="58" t="str">
        <f t="shared" si="2"/>
        <v>#N/A</v>
      </c>
      <c r="F156" s="57" t="str">
        <f>VLOOKUP(A156,'Classement Général'!$B$2:$B$150,1,0)</f>
        <v>#N/A</v>
      </c>
    </row>
    <row r="157" ht="14.25" customHeight="1">
      <c r="A157" s="62"/>
      <c r="B157" s="55">
        <v>156.0</v>
      </c>
      <c r="C157" s="63">
        <f t="shared" si="1"/>
        <v>-1055.513805</v>
      </c>
      <c r="D157" s="57" t="str">
        <f>VLOOKUP(A157,'Classement S6'!$B$2:$C$150,1,0)</f>
        <v>#N/A</v>
      </c>
      <c r="E157" s="58" t="str">
        <f t="shared" si="2"/>
        <v>#N/A</v>
      </c>
      <c r="F157" s="57" t="str">
        <f>VLOOKUP(A157,'Classement Général'!$B$2:$B$150,1,0)</f>
        <v>#N/A</v>
      </c>
    </row>
    <row r="158" ht="14.25" customHeight="1">
      <c r="A158" s="62"/>
      <c r="B158" s="55">
        <v>157.0</v>
      </c>
      <c r="C158" s="63">
        <f t="shared" si="1"/>
        <v>-1064.582379</v>
      </c>
      <c r="D158" s="57" t="str">
        <f>VLOOKUP(A158,'Classement S6'!$B$2:$C$150,1,0)</f>
        <v>#N/A</v>
      </c>
      <c r="E158" s="58" t="str">
        <f t="shared" si="2"/>
        <v>#N/A</v>
      </c>
      <c r="F158" s="57" t="str">
        <f>VLOOKUP(A158,'Classement Général'!$B$2:$B$150,1,0)</f>
        <v>#N/A</v>
      </c>
    </row>
    <row r="159" ht="14.25" customHeight="1">
      <c r="A159" s="62"/>
      <c r="B159" s="55">
        <v>158.0</v>
      </c>
      <c r="C159" s="63">
        <f t="shared" si="1"/>
        <v>-1073.630202</v>
      </c>
      <c r="D159" s="57" t="str">
        <f>VLOOKUP(A159,'Classement S6'!$B$2:$C$150,1,0)</f>
        <v>#N/A</v>
      </c>
      <c r="E159" s="58" t="str">
        <f t="shared" si="2"/>
        <v>#N/A</v>
      </c>
      <c r="F159" s="57" t="str">
        <f>VLOOKUP(A159,'Classement Général'!$B$2:$B$150,1,0)</f>
        <v>#N/A</v>
      </c>
    </row>
    <row r="160" ht="14.25" customHeight="1">
      <c r="A160" s="62"/>
      <c r="B160" s="55">
        <v>159.0</v>
      </c>
      <c r="C160" s="63">
        <f t="shared" si="1"/>
        <v>-1082.657489</v>
      </c>
      <c r="D160" s="57" t="str">
        <f>VLOOKUP(A160,'Classement S6'!$B$2:$C$150,1,0)</f>
        <v>#N/A</v>
      </c>
      <c r="E160" s="58" t="str">
        <f t="shared" si="2"/>
        <v>#N/A</v>
      </c>
      <c r="F160" s="57" t="str">
        <f>VLOOKUP(A160,'Classement Général'!$B$2:$B$150,1,0)</f>
        <v>#N/A</v>
      </c>
    </row>
    <row r="161" ht="14.25" customHeight="1">
      <c r="A161" s="62"/>
      <c r="B161" s="66">
        <v>160.0</v>
      </c>
      <c r="C161" s="67">
        <f t="shared" si="1"/>
        <v>-1091.66445</v>
      </c>
      <c r="D161" s="57" t="str">
        <f>VLOOKUP(A161,'Classement S6'!$B$2:$C$150,1,0)</f>
        <v>#N/A</v>
      </c>
      <c r="E161" s="58" t="str">
        <f t="shared" si="2"/>
        <v>#N/A</v>
      </c>
      <c r="F161" s="57" t="str">
        <f>VLOOKUP(A161,'Classement Général'!$B$2:$B$150,1,0)</f>
        <v>#N/A</v>
      </c>
    </row>
    <row r="162" ht="14.25" customHeight="1">
      <c r="B162" s="61"/>
    </row>
    <row r="163" ht="14.25" customHeight="1">
      <c r="B163" s="61"/>
    </row>
    <row r="164" ht="14.25" customHeight="1">
      <c r="B164" s="61"/>
    </row>
    <row r="165" ht="14.25" customHeight="1">
      <c r="B165" s="61"/>
    </row>
    <row r="166" ht="14.25" customHeight="1">
      <c r="B166" s="61"/>
    </row>
    <row r="167" ht="14.25" customHeight="1">
      <c r="B167" s="61"/>
    </row>
    <row r="168" ht="14.25" customHeight="1">
      <c r="B168" s="61"/>
    </row>
    <row r="169" ht="14.25" customHeight="1">
      <c r="B169" s="61"/>
    </row>
    <row r="170" ht="14.25" customHeight="1">
      <c r="B170" s="61"/>
    </row>
    <row r="171" ht="14.25" customHeight="1">
      <c r="B171" s="61"/>
    </row>
    <row r="172" ht="14.25" customHeight="1">
      <c r="B172" s="61"/>
    </row>
    <row r="173" ht="14.25" customHeight="1">
      <c r="B173" s="61"/>
    </row>
    <row r="174" ht="14.25" customHeight="1">
      <c r="B174" s="61"/>
    </row>
    <row r="175" ht="14.25" customHeight="1">
      <c r="B175" s="61"/>
    </row>
    <row r="176" ht="14.25" customHeight="1">
      <c r="B176" s="61"/>
    </row>
    <row r="177" ht="14.25" customHeight="1">
      <c r="B177" s="61"/>
    </row>
    <row r="178" ht="14.25" customHeight="1">
      <c r="B178" s="61"/>
    </row>
    <row r="179" ht="14.25" customHeight="1">
      <c r="B179" s="61"/>
    </row>
    <row r="180" ht="14.25" customHeight="1">
      <c r="B180" s="61"/>
    </row>
    <row r="181" ht="14.25" customHeight="1">
      <c r="B181" s="61"/>
    </row>
    <row r="182" ht="14.25" customHeight="1">
      <c r="B182" s="61"/>
    </row>
    <row r="183" ht="14.25" customHeight="1">
      <c r="B183" s="61"/>
    </row>
    <row r="184" ht="14.25" customHeight="1">
      <c r="B184" s="61"/>
    </row>
    <row r="185" ht="14.25" customHeight="1">
      <c r="B185" s="61"/>
    </row>
    <row r="186" ht="14.25" customHeight="1">
      <c r="B186" s="61"/>
    </row>
    <row r="187" ht="14.25" customHeight="1">
      <c r="B187" s="61"/>
    </row>
    <row r="188" ht="14.25" customHeight="1">
      <c r="B188" s="61"/>
    </row>
    <row r="189" ht="14.25" customHeight="1">
      <c r="B189" s="61"/>
    </row>
    <row r="190" ht="14.25" customHeight="1">
      <c r="B190" s="61"/>
    </row>
    <row r="191" ht="14.25" customHeight="1">
      <c r="B191" s="61"/>
    </row>
    <row r="192" ht="14.25" customHeight="1">
      <c r="B192" s="61"/>
    </row>
    <row r="193" ht="14.25" customHeight="1">
      <c r="B193" s="61"/>
    </row>
    <row r="194" ht="14.25" customHeight="1">
      <c r="B194" s="61"/>
    </row>
    <row r="195" ht="14.25" customHeight="1">
      <c r="B195" s="61"/>
    </row>
    <row r="196" ht="14.25" customHeight="1">
      <c r="B196" s="61"/>
    </row>
    <row r="197" ht="14.25" customHeight="1">
      <c r="B197" s="61"/>
    </row>
    <row r="198" ht="14.25" customHeight="1">
      <c r="B198" s="61"/>
    </row>
    <row r="199" ht="14.25" customHeight="1">
      <c r="B199" s="61"/>
    </row>
    <row r="200" ht="14.25" customHeight="1">
      <c r="B200" s="61"/>
    </row>
    <row r="201" ht="14.25" customHeight="1">
      <c r="B201" s="61"/>
    </row>
    <row r="202" ht="14.25" customHeight="1">
      <c r="B202" s="61"/>
    </row>
    <row r="203" ht="14.25" customHeight="1">
      <c r="B203" s="61"/>
    </row>
    <row r="204" ht="14.25" customHeight="1">
      <c r="B204" s="61"/>
    </row>
    <row r="205" ht="14.25" customHeight="1">
      <c r="B205" s="61"/>
    </row>
    <row r="206" ht="14.25" customHeight="1">
      <c r="B206" s="61"/>
    </row>
    <row r="207" ht="14.25" customHeight="1">
      <c r="B207" s="61"/>
    </row>
    <row r="208" ht="14.25" customHeight="1">
      <c r="B208" s="61"/>
    </row>
    <row r="209" ht="14.25" customHeight="1">
      <c r="B209" s="61"/>
    </row>
    <row r="210" ht="14.25" customHeight="1">
      <c r="B210" s="61"/>
    </row>
    <row r="211" ht="14.25" customHeight="1">
      <c r="B211" s="61"/>
    </row>
    <row r="212" ht="14.25" customHeight="1">
      <c r="B212" s="61"/>
    </row>
    <row r="213" ht="14.25" customHeight="1">
      <c r="B213" s="61"/>
    </row>
    <row r="214" ht="14.25" customHeight="1">
      <c r="B214" s="61"/>
    </row>
    <row r="215" ht="14.25" customHeight="1">
      <c r="B215" s="61"/>
    </row>
    <row r="216" ht="14.25" customHeight="1">
      <c r="B216" s="61"/>
    </row>
    <row r="217" ht="14.25" customHeight="1">
      <c r="B217" s="61"/>
    </row>
    <row r="218" ht="14.25" customHeight="1">
      <c r="B218" s="61"/>
    </row>
    <row r="219" ht="14.25" customHeight="1">
      <c r="B219" s="61"/>
    </row>
    <row r="220" ht="14.25" customHeight="1">
      <c r="B220" s="61"/>
    </row>
    <row r="221" ht="14.25" customHeight="1">
      <c r="B221" s="61"/>
    </row>
    <row r="222" ht="14.25" customHeight="1">
      <c r="B222" s="61"/>
    </row>
    <row r="223" ht="14.25" customHeight="1">
      <c r="B223" s="61"/>
    </row>
    <row r="224" ht="14.25" customHeight="1">
      <c r="B224" s="61"/>
    </row>
    <row r="225" ht="14.25" customHeight="1">
      <c r="B225" s="61"/>
    </row>
    <row r="226" ht="14.25" customHeight="1">
      <c r="B226" s="61"/>
    </row>
    <row r="227" ht="14.25" customHeight="1">
      <c r="B227" s="61"/>
    </row>
    <row r="228" ht="14.25" customHeight="1">
      <c r="B228" s="61"/>
    </row>
    <row r="229" ht="14.25" customHeight="1">
      <c r="B229" s="61"/>
    </row>
    <row r="230" ht="14.25" customHeight="1">
      <c r="B230" s="61"/>
    </row>
    <row r="231" ht="14.25" customHeight="1">
      <c r="B231" s="61"/>
    </row>
    <row r="232" ht="14.25" customHeight="1">
      <c r="B232" s="61"/>
    </row>
    <row r="233" ht="14.25" customHeight="1">
      <c r="B233" s="61"/>
    </row>
    <row r="234" ht="14.25" customHeight="1">
      <c r="B234" s="61"/>
    </row>
    <row r="235" ht="14.25" customHeight="1">
      <c r="B235" s="61"/>
    </row>
    <row r="236" ht="14.25" customHeight="1">
      <c r="B236" s="61"/>
    </row>
    <row r="237" ht="14.25" customHeight="1">
      <c r="B237" s="61"/>
    </row>
    <row r="238" ht="14.25" customHeight="1">
      <c r="B238" s="61"/>
    </row>
    <row r="239" ht="14.25" customHeight="1">
      <c r="B239" s="61"/>
    </row>
    <row r="240" ht="14.25" customHeight="1">
      <c r="B240" s="61"/>
    </row>
    <row r="241" ht="14.25" customHeight="1">
      <c r="B241" s="61"/>
    </row>
    <row r="242" ht="14.25" customHeight="1">
      <c r="B242" s="61"/>
    </row>
    <row r="243" ht="14.25" customHeight="1">
      <c r="B243" s="61"/>
    </row>
    <row r="244" ht="14.25" customHeight="1">
      <c r="B244" s="61"/>
    </row>
    <row r="245" ht="14.25" customHeight="1">
      <c r="B245" s="61"/>
    </row>
    <row r="246" ht="14.25" customHeight="1">
      <c r="B246" s="61"/>
    </row>
    <row r="247" ht="14.25" customHeight="1">
      <c r="B247" s="61"/>
    </row>
    <row r="248" ht="14.25" customHeight="1">
      <c r="B248" s="61"/>
    </row>
    <row r="249" ht="14.25" customHeight="1">
      <c r="B249" s="61"/>
    </row>
    <row r="250" ht="14.25" customHeight="1">
      <c r="B250" s="61"/>
    </row>
    <row r="251" ht="14.25" customHeight="1">
      <c r="B251" s="61"/>
    </row>
    <row r="252" ht="14.25" customHeight="1">
      <c r="B252" s="61"/>
    </row>
    <row r="253" ht="14.25" customHeight="1">
      <c r="B253" s="61"/>
    </row>
    <row r="254" ht="14.25" customHeight="1">
      <c r="B254" s="61"/>
    </row>
    <row r="255" ht="14.25" customHeight="1">
      <c r="B255" s="61"/>
    </row>
    <row r="256" ht="14.25" customHeight="1">
      <c r="B256" s="61"/>
    </row>
    <row r="257" ht="14.25" customHeight="1">
      <c r="B257" s="61"/>
    </row>
    <row r="258" ht="14.25" customHeight="1">
      <c r="B258" s="61"/>
    </row>
    <row r="259" ht="14.25" customHeight="1">
      <c r="B259" s="61"/>
    </row>
    <row r="260" ht="14.25" customHeight="1">
      <c r="B260" s="61"/>
    </row>
    <row r="261" ht="14.25" customHeight="1">
      <c r="B261" s="61"/>
    </row>
    <row r="262" ht="14.25" customHeight="1">
      <c r="B262" s="61"/>
    </row>
    <row r="263" ht="14.25" customHeight="1">
      <c r="B263" s="61"/>
    </row>
    <row r="264" ht="14.25" customHeight="1">
      <c r="B264" s="61"/>
    </row>
    <row r="265" ht="14.25" customHeight="1">
      <c r="B265" s="61"/>
    </row>
    <row r="266" ht="14.25" customHeight="1">
      <c r="B266" s="61"/>
    </row>
    <row r="267" ht="14.25" customHeight="1">
      <c r="B267" s="61"/>
    </row>
    <row r="268" ht="14.25" customHeight="1">
      <c r="B268" s="61"/>
    </row>
    <row r="269" ht="14.25" customHeight="1">
      <c r="B269" s="61"/>
    </row>
    <row r="270" ht="14.25" customHeight="1">
      <c r="B270" s="61"/>
    </row>
    <row r="271" ht="14.25" customHeight="1">
      <c r="B271" s="61"/>
    </row>
    <row r="272" ht="14.25" customHeight="1">
      <c r="B272" s="61"/>
    </row>
    <row r="273" ht="14.25" customHeight="1">
      <c r="B273" s="61"/>
    </row>
    <row r="274" ht="14.25" customHeight="1">
      <c r="B274" s="61"/>
    </row>
    <row r="275" ht="14.25" customHeight="1">
      <c r="B275" s="61"/>
    </row>
    <row r="276" ht="14.25" customHeight="1">
      <c r="B276" s="61"/>
    </row>
    <row r="277" ht="14.25" customHeight="1">
      <c r="B277" s="61"/>
    </row>
    <row r="278" ht="14.25" customHeight="1">
      <c r="B278" s="61"/>
    </row>
    <row r="279" ht="14.25" customHeight="1">
      <c r="B279" s="61"/>
    </row>
    <row r="280" ht="14.25" customHeight="1">
      <c r="B280" s="61"/>
    </row>
    <row r="281" ht="14.25" customHeight="1">
      <c r="B281" s="61"/>
    </row>
    <row r="282" ht="14.25" customHeight="1">
      <c r="B282" s="61"/>
    </row>
    <row r="283" ht="14.25" customHeight="1">
      <c r="B283" s="61"/>
    </row>
    <row r="284" ht="14.25" customHeight="1">
      <c r="B284" s="61"/>
    </row>
    <row r="285" ht="14.25" customHeight="1">
      <c r="B285" s="61"/>
    </row>
    <row r="286" ht="14.25" customHeight="1">
      <c r="B286" s="61"/>
    </row>
    <row r="287" ht="14.25" customHeight="1">
      <c r="B287" s="61"/>
    </row>
    <row r="288" ht="14.25" customHeight="1">
      <c r="B288" s="61"/>
    </row>
    <row r="289" ht="14.25" customHeight="1">
      <c r="B289" s="61"/>
    </row>
    <row r="290" ht="14.25" customHeight="1">
      <c r="B290" s="61"/>
    </row>
    <row r="291" ht="14.25" customHeight="1">
      <c r="B291" s="61"/>
    </row>
    <row r="292" ht="14.25" customHeight="1">
      <c r="B292" s="61"/>
    </row>
    <row r="293" ht="14.25" customHeight="1">
      <c r="B293" s="61"/>
    </row>
    <row r="294" ht="14.25" customHeight="1">
      <c r="B294" s="61"/>
    </row>
    <row r="295" ht="14.25" customHeight="1">
      <c r="B295" s="61"/>
    </row>
    <row r="296" ht="14.25" customHeight="1">
      <c r="B296" s="61"/>
    </row>
    <row r="297" ht="14.25" customHeight="1">
      <c r="B297" s="61"/>
    </row>
    <row r="298" ht="14.25" customHeight="1">
      <c r="B298" s="61"/>
    </row>
    <row r="299" ht="14.25" customHeight="1">
      <c r="B299" s="61"/>
    </row>
    <row r="300" ht="14.25" customHeight="1">
      <c r="B300" s="61"/>
    </row>
    <row r="301" ht="14.25" customHeight="1">
      <c r="B301" s="61"/>
    </row>
    <row r="302" ht="14.25" customHeight="1">
      <c r="B302" s="61"/>
    </row>
    <row r="303" ht="14.25" customHeight="1">
      <c r="B303" s="61"/>
    </row>
    <row r="304" ht="14.25" customHeight="1">
      <c r="B304" s="61"/>
    </row>
    <row r="305" ht="14.25" customHeight="1">
      <c r="B305" s="61"/>
    </row>
    <row r="306" ht="14.25" customHeight="1">
      <c r="B306" s="61"/>
    </row>
    <row r="307" ht="14.25" customHeight="1">
      <c r="B307" s="61"/>
    </row>
    <row r="308" ht="14.25" customHeight="1">
      <c r="B308" s="61"/>
    </row>
    <row r="309" ht="14.25" customHeight="1">
      <c r="B309" s="61"/>
    </row>
    <row r="310" ht="14.25" customHeight="1">
      <c r="B310" s="61"/>
    </row>
    <row r="311" ht="14.25" customHeight="1">
      <c r="B311" s="61"/>
    </row>
    <row r="312" ht="14.25" customHeight="1">
      <c r="B312" s="61"/>
    </row>
    <row r="313" ht="14.25" customHeight="1">
      <c r="B313" s="61"/>
    </row>
    <row r="314" ht="14.25" customHeight="1">
      <c r="B314" s="61"/>
    </row>
    <row r="315" ht="14.25" customHeight="1">
      <c r="B315" s="61"/>
    </row>
    <row r="316" ht="14.25" customHeight="1">
      <c r="B316" s="61"/>
    </row>
    <row r="317" ht="14.25" customHeight="1">
      <c r="B317" s="61"/>
    </row>
    <row r="318" ht="14.25" customHeight="1">
      <c r="B318" s="61"/>
    </row>
    <row r="319" ht="14.25" customHeight="1">
      <c r="B319" s="61"/>
    </row>
    <row r="320" ht="14.25" customHeight="1">
      <c r="B320" s="61"/>
    </row>
    <row r="321" ht="14.25" customHeight="1">
      <c r="B321" s="61"/>
    </row>
    <row r="322" ht="14.25" customHeight="1">
      <c r="B322" s="61"/>
    </row>
    <row r="323" ht="14.25" customHeight="1">
      <c r="B323" s="61"/>
    </row>
    <row r="324" ht="14.25" customHeight="1">
      <c r="B324" s="61"/>
    </row>
    <row r="325" ht="14.25" customHeight="1">
      <c r="B325" s="61"/>
    </row>
    <row r="326" ht="14.25" customHeight="1">
      <c r="B326" s="61"/>
    </row>
    <row r="327" ht="14.25" customHeight="1">
      <c r="B327" s="61"/>
    </row>
    <row r="328" ht="14.25" customHeight="1">
      <c r="B328" s="61"/>
    </row>
    <row r="329" ht="14.25" customHeight="1">
      <c r="B329" s="61"/>
    </row>
    <row r="330" ht="14.25" customHeight="1">
      <c r="B330" s="61"/>
    </row>
    <row r="331" ht="14.25" customHeight="1">
      <c r="B331" s="61"/>
    </row>
    <row r="332" ht="14.25" customHeight="1">
      <c r="B332" s="61"/>
    </row>
    <row r="333" ht="14.25" customHeight="1">
      <c r="B333" s="61"/>
    </row>
    <row r="334" ht="14.25" customHeight="1">
      <c r="B334" s="61"/>
    </row>
    <row r="335" ht="14.25" customHeight="1">
      <c r="B335" s="61"/>
    </row>
    <row r="336" ht="14.25" customHeight="1">
      <c r="B336" s="61"/>
    </row>
    <row r="337" ht="14.25" customHeight="1">
      <c r="B337" s="61"/>
    </row>
    <row r="338" ht="14.25" customHeight="1">
      <c r="B338" s="61"/>
    </row>
    <row r="339" ht="14.25" customHeight="1">
      <c r="B339" s="61"/>
    </row>
    <row r="340" ht="14.25" customHeight="1">
      <c r="B340" s="61"/>
    </row>
    <row r="341" ht="14.25" customHeight="1">
      <c r="B341" s="61"/>
    </row>
    <row r="342" ht="14.25" customHeight="1">
      <c r="B342" s="61"/>
    </row>
    <row r="343" ht="14.25" customHeight="1">
      <c r="B343" s="61"/>
    </row>
    <row r="344" ht="14.25" customHeight="1">
      <c r="B344" s="61"/>
    </row>
    <row r="345" ht="14.25" customHeight="1">
      <c r="B345" s="61"/>
    </row>
    <row r="346" ht="14.25" customHeight="1">
      <c r="B346" s="61"/>
    </row>
    <row r="347" ht="14.25" customHeight="1">
      <c r="B347" s="61"/>
    </row>
    <row r="348" ht="14.25" customHeight="1">
      <c r="B348" s="61"/>
    </row>
    <row r="349" ht="14.25" customHeight="1">
      <c r="B349" s="61"/>
    </row>
    <row r="350" ht="14.25" customHeight="1">
      <c r="B350" s="61"/>
    </row>
    <row r="351" ht="14.25" customHeight="1">
      <c r="B351" s="61"/>
    </row>
    <row r="352" ht="14.25" customHeight="1">
      <c r="B352" s="61"/>
    </row>
    <row r="353" ht="14.25" customHeight="1">
      <c r="B353" s="61"/>
    </row>
    <row r="354" ht="14.25" customHeight="1">
      <c r="B354" s="61"/>
    </row>
    <row r="355" ht="14.25" customHeight="1">
      <c r="B355" s="61"/>
    </row>
    <row r="356" ht="14.25" customHeight="1">
      <c r="B356" s="61"/>
    </row>
    <row r="357" ht="14.25" customHeight="1">
      <c r="B357" s="61"/>
    </row>
    <row r="358" ht="14.25" customHeight="1">
      <c r="B358" s="61"/>
    </row>
    <row r="359" ht="14.25" customHeight="1">
      <c r="B359" s="61"/>
    </row>
    <row r="360" ht="14.25" customHeight="1">
      <c r="B360" s="61"/>
    </row>
    <row r="361" ht="14.25" customHeight="1">
      <c r="B361" s="61"/>
    </row>
    <row r="362" ht="14.25" customHeight="1">
      <c r="B362" s="61"/>
    </row>
    <row r="363" ht="14.25" customHeight="1">
      <c r="B363" s="61"/>
    </row>
    <row r="364" ht="14.25" customHeight="1">
      <c r="B364" s="61"/>
    </row>
    <row r="365" ht="14.25" customHeight="1">
      <c r="B365" s="61"/>
    </row>
    <row r="366" ht="14.25" customHeight="1">
      <c r="B366" s="61"/>
    </row>
    <row r="367" ht="14.25" customHeight="1">
      <c r="B367" s="61"/>
    </row>
    <row r="368" ht="14.25" customHeight="1">
      <c r="B368" s="61"/>
    </row>
    <row r="369" ht="14.25" customHeight="1">
      <c r="B369" s="61"/>
    </row>
    <row r="370" ht="14.25" customHeight="1">
      <c r="B370" s="61"/>
    </row>
    <row r="371" ht="14.25" customHeight="1">
      <c r="B371" s="61"/>
    </row>
    <row r="372" ht="14.25" customHeight="1">
      <c r="B372" s="61"/>
    </row>
    <row r="373" ht="14.25" customHeight="1">
      <c r="B373" s="61"/>
    </row>
    <row r="374" ht="14.25" customHeight="1">
      <c r="B374" s="61"/>
    </row>
    <row r="375" ht="14.25" customHeight="1">
      <c r="B375" s="61"/>
    </row>
    <row r="376" ht="14.25" customHeight="1">
      <c r="B376" s="61"/>
    </row>
    <row r="377" ht="14.25" customHeight="1">
      <c r="B377" s="61"/>
    </row>
    <row r="378" ht="14.25" customHeight="1">
      <c r="B378" s="61"/>
    </row>
    <row r="379" ht="14.25" customHeight="1">
      <c r="B379" s="61"/>
    </row>
    <row r="380" ht="14.25" customHeight="1">
      <c r="B380" s="61"/>
    </row>
    <row r="381" ht="14.25" customHeight="1">
      <c r="B381" s="61"/>
    </row>
    <row r="382" ht="14.25" customHeight="1">
      <c r="B382" s="61"/>
    </row>
    <row r="383" ht="14.25" customHeight="1">
      <c r="B383" s="61"/>
    </row>
    <row r="384" ht="14.25" customHeight="1">
      <c r="B384" s="61"/>
    </row>
    <row r="385" ht="14.25" customHeight="1">
      <c r="B385" s="61"/>
    </row>
    <row r="386" ht="14.25" customHeight="1">
      <c r="B386" s="61"/>
    </row>
    <row r="387" ht="14.25" customHeight="1">
      <c r="B387" s="61"/>
    </row>
    <row r="388" ht="14.25" customHeight="1">
      <c r="B388" s="61"/>
    </row>
    <row r="389" ht="14.25" customHeight="1">
      <c r="B389" s="61"/>
    </row>
    <row r="390" ht="14.25" customHeight="1">
      <c r="B390" s="61"/>
    </row>
    <row r="391" ht="14.25" customHeight="1">
      <c r="B391" s="61"/>
    </row>
    <row r="392" ht="14.25" customHeight="1">
      <c r="B392" s="61"/>
    </row>
    <row r="393" ht="14.25" customHeight="1">
      <c r="B393" s="61"/>
    </row>
    <row r="394" ht="14.25" customHeight="1">
      <c r="B394" s="61"/>
    </row>
    <row r="395" ht="14.25" customHeight="1">
      <c r="B395" s="61"/>
    </row>
    <row r="396" ht="14.25" customHeight="1">
      <c r="B396" s="61"/>
    </row>
    <row r="397" ht="14.25" customHeight="1">
      <c r="B397" s="61"/>
    </row>
    <row r="398" ht="14.25" customHeight="1">
      <c r="B398" s="61"/>
    </row>
    <row r="399" ht="14.25" customHeight="1">
      <c r="B399" s="61"/>
    </row>
    <row r="400" ht="14.25" customHeight="1">
      <c r="B400" s="61"/>
    </row>
    <row r="401" ht="14.25" customHeight="1">
      <c r="B401" s="61"/>
    </row>
    <row r="402" ht="14.25" customHeight="1">
      <c r="B402" s="61"/>
    </row>
    <row r="403" ht="14.25" customHeight="1">
      <c r="B403" s="61"/>
    </row>
    <row r="404" ht="14.25" customHeight="1">
      <c r="B404" s="61"/>
    </row>
    <row r="405" ht="14.25" customHeight="1">
      <c r="B405" s="61"/>
    </row>
    <row r="406" ht="14.25" customHeight="1">
      <c r="B406" s="61"/>
    </row>
    <row r="407" ht="14.25" customHeight="1">
      <c r="B407" s="61"/>
    </row>
    <row r="408" ht="14.25" customHeight="1">
      <c r="B408" s="61"/>
    </row>
    <row r="409" ht="14.25" customHeight="1">
      <c r="B409" s="61"/>
    </row>
    <row r="410" ht="14.25" customHeight="1">
      <c r="B410" s="61"/>
    </row>
    <row r="411" ht="14.25" customHeight="1">
      <c r="B411" s="61"/>
    </row>
    <row r="412" ht="14.25" customHeight="1">
      <c r="B412" s="61"/>
    </row>
    <row r="413" ht="14.25" customHeight="1">
      <c r="B413" s="61"/>
    </row>
    <row r="414" ht="14.25" customHeight="1">
      <c r="B414" s="61"/>
    </row>
    <row r="415" ht="14.25" customHeight="1">
      <c r="B415" s="61"/>
    </row>
    <row r="416" ht="14.25" customHeight="1">
      <c r="B416" s="61"/>
    </row>
    <row r="417" ht="14.25" customHeight="1">
      <c r="B417" s="61"/>
    </row>
    <row r="418" ht="14.25" customHeight="1">
      <c r="B418" s="61"/>
    </row>
    <row r="419" ht="14.25" customHeight="1">
      <c r="B419" s="61"/>
    </row>
    <row r="420" ht="14.25" customHeight="1">
      <c r="B420" s="61"/>
    </row>
    <row r="421" ht="14.25" customHeight="1">
      <c r="B421" s="61"/>
    </row>
    <row r="422" ht="14.25" customHeight="1">
      <c r="B422" s="61"/>
    </row>
    <row r="423" ht="14.25" customHeight="1">
      <c r="B423" s="61"/>
    </row>
    <row r="424" ht="14.25" customHeight="1">
      <c r="B424" s="61"/>
    </row>
    <row r="425" ht="14.25" customHeight="1">
      <c r="B425" s="61"/>
    </row>
    <row r="426" ht="14.25" customHeight="1">
      <c r="B426" s="61"/>
    </row>
    <row r="427" ht="14.25" customHeight="1">
      <c r="B427" s="61"/>
    </row>
    <row r="428" ht="14.25" customHeight="1">
      <c r="B428" s="61"/>
    </row>
    <row r="429" ht="14.25" customHeight="1">
      <c r="B429" s="61"/>
    </row>
    <row r="430" ht="14.25" customHeight="1">
      <c r="B430" s="61"/>
    </row>
    <row r="431" ht="14.25" customHeight="1">
      <c r="B431" s="61"/>
    </row>
    <row r="432" ht="14.25" customHeight="1">
      <c r="B432" s="61"/>
    </row>
    <row r="433" ht="14.25" customHeight="1">
      <c r="B433" s="61"/>
    </row>
    <row r="434" ht="14.25" customHeight="1">
      <c r="B434" s="61"/>
    </row>
    <row r="435" ht="14.25" customHeight="1">
      <c r="B435" s="61"/>
    </row>
    <row r="436" ht="14.25" customHeight="1">
      <c r="B436" s="61"/>
    </row>
    <row r="437" ht="14.25" customHeight="1">
      <c r="B437" s="61"/>
    </row>
    <row r="438" ht="14.25" customHeight="1">
      <c r="B438" s="61"/>
    </row>
    <row r="439" ht="14.25" customHeight="1">
      <c r="B439" s="61"/>
    </row>
    <row r="440" ht="14.25" customHeight="1">
      <c r="B440" s="61"/>
    </row>
    <row r="441" ht="14.25" customHeight="1">
      <c r="B441" s="61"/>
    </row>
    <row r="442" ht="14.25" customHeight="1">
      <c r="B442" s="61"/>
    </row>
    <row r="443" ht="14.25" customHeight="1">
      <c r="B443" s="61"/>
    </row>
    <row r="444" ht="14.25" customHeight="1">
      <c r="B444" s="61"/>
    </row>
    <row r="445" ht="14.25" customHeight="1">
      <c r="B445" s="61"/>
    </row>
    <row r="446" ht="14.25" customHeight="1">
      <c r="B446" s="61"/>
    </row>
    <row r="447" ht="14.25" customHeight="1">
      <c r="B447" s="61"/>
    </row>
    <row r="448" ht="14.25" customHeight="1">
      <c r="B448" s="61"/>
    </row>
    <row r="449" ht="14.25" customHeight="1">
      <c r="B449" s="61"/>
    </row>
    <row r="450" ht="14.25" customHeight="1">
      <c r="B450" s="61"/>
    </row>
    <row r="451" ht="14.25" customHeight="1">
      <c r="B451" s="61"/>
    </row>
    <row r="452" ht="14.25" customHeight="1">
      <c r="B452" s="61"/>
    </row>
    <row r="453" ht="14.25" customHeight="1">
      <c r="B453" s="61"/>
    </row>
    <row r="454" ht="14.25" customHeight="1">
      <c r="B454" s="61"/>
    </row>
    <row r="455" ht="14.25" customHeight="1">
      <c r="B455" s="61"/>
    </row>
    <row r="456" ht="14.25" customHeight="1">
      <c r="B456" s="61"/>
    </row>
    <row r="457" ht="14.25" customHeight="1">
      <c r="B457" s="61"/>
    </row>
    <row r="458" ht="14.25" customHeight="1">
      <c r="B458" s="61"/>
    </row>
    <row r="459" ht="14.25" customHeight="1">
      <c r="B459" s="61"/>
    </row>
    <row r="460" ht="14.25" customHeight="1">
      <c r="B460" s="61"/>
    </row>
    <row r="461" ht="14.25" customHeight="1">
      <c r="B461" s="61"/>
    </row>
    <row r="462" ht="14.25" customHeight="1">
      <c r="B462" s="61"/>
    </row>
    <row r="463" ht="14.25" customHeight="1">
      <c r="B463" s="61"/>
    </row>
    <row r="464" ht="14.25" customHeight="1">
      <c r="B464" s="61"/>
    </row>
    <row r="465" ht="14.25" customHeight="1">
      <c r="B465" s="61"/>
    </row>
    <row r="466" ht="14.25" customHeight="1">
      <c r="B466" s="61"/>
    </row>
    <row r="467" ht="14.25" customHeight="1">
      <c r="B467" s="61"/>
    </row>
    <row r="468" ht="14.25" customHeight="1">
      <c r="B468" s="61"/>
    </row>
    <row r="469" ht="14.25" customHeight="1">
      <c r="B469" s="61"/>
    </row>
    <row r="470" ht="14.25" customHeight="1">
      <c r="B470" s="61"/>
    </row>
    <row r="471" ht="14.25" customHeight="1">
      <c r="B471" s="61"/>
    </row>
    <row r="472" ht="14.25" customHeight="1">
      <c r="B472" s="61"/>
    </row>
    <row r="473" ht="14.25" customHeight="1">
      <c r="B473" s="61"/>
    </row>
    <row r="474" ht="14.25" customHeight="1">
      <c r="B474" s="61"/>
    </row>
    <row r="475" ht="14.25" customHeight="1">
      <c r="B475" s="61"/>
    </row>
    <row r="476" ht="14.25" customHeight="1">
      <c r="B476" s="61"/>
    </row>
    <row r="477" ht="14.25" customHeight="1">
      <c r="B477" s="61"/>
    </row>
    <row r="478" ht="14.25" customHeight="1">
      <c r="B478" s="61"/>
    </row>
    <row r="479" ht="14.25" customHeight="1">
      <c r="B479" s="61"/>
    </row>
    <row r="480" ht="14.25" customHeight="1">
      <c r="B480" s="61"/>
    </row>
    <row r="481" ht="14.25" customHeight="1">
      <c r="B481" s="61"/>
    </row>
    <row r="482" ht="14.25" customHeight="1">
      <c r="B482" s="61"/>
    </row>
    <row r="483" ht="14.25" customHeight="1">
      <c r="B483" s="61"/>
    </row>
    <row r="484" ht="14.25" customHeight="1">
      <c r="B484" s="61"/>
    </row>
    <row r="485" ht="14.25" customHeight="1">
      <c r="B485" s="61"/>
    </row>
    <row r="486" ht="14.25" customHeight="1">
      <c r="B486" s="61"/>
    </row>
    <row r="487" ht="14.25" customHeight="1">
      <c r="B487" s="61"/>
    </row>
    <row r="488" ht="14.25" customHeight="1">
      <c r="B488" s="61"/>
    </row>
    <row r="489" ht="14.25" customHeight="1">
      <c r="B489" s="61"/>
    </row>
    <row r="490" ht="14.25" customHeight="1">
      <c r="B490" s="61"/>
    </row>
    <row r="491" ht="14.25" customHeight="1">
      <c r="B491" s="61"/>
    </row>
    <row r="492" ht="14.25" customHeight="1">
      <c r="B492" s="61"/>
    </row>
    <row r="493" ht="14.25" customHeight="1">
      <c r="B493" s="61"/>
    </row>
    <row r="494" ht="14.25" customHeight="1">
      <c r="B494" s="61"/>
    </row>
    <row r="495" ht="14.25" customHeight="1">
      <c r="B495" s="61"/>
    </row>
    <row r="496" ht="14.25" customHeight="1">
      <c r="B496" s="61"/>
    </row>
    <row r="497" ht="14.25" customHeight="1">
      <c r="B497" s="61"/>
    </row>
    <row r="498" ht="14.25" customHeight="1">
      <c r="B498" s="61"/>
    </row>
    <row r="499" ht="14.25" customHeight="1">
      <c r="B499" s="61"/>
    </row>
    <row r="500" ht="14.25" customHeight="1">
      <c r="B500" s="61"/>
    </row>
    <row r="501" ht="14.25" customHeight="1">
      <c r="B501" s="61"/>
    </row>
    <row r="502" ht="14.25" customHeight="1">
      <c r="B502" s="61"/>
    </row>
    <row r="503" ht="14.25" customHeight="1">
      <c r="B503" s="61"/>
    </row>
    <row r="504" ht="14.25" customHeight="1">
      <c r="B504" s="61"/>
    </row>
    <row r="505" ht="14.25" customHeight="1">
      <c r="B505" s="61"/>
    </row>
    <row r="506" ht="14.25" customHeight="1">
      <c r="B506" s="61"/>
    </row>
    <row r="507" ht="14.25" customHeight="1">
      <c r="B507" s="61"/>
    </row>
    <row r="508" ht="14.25" customHeight="1">
      <c r="B508" s="61"/>
    </row>
    <row r="509" ht="14.25" customHeight="1">
      <c r="B509" s="61"/>
    </row>
    <row r="510" ht="14.25" customHeight="1">
      <c r="B510" s="61"/>
    </row>
    <row r="511" ht="14.25" customHeight="1">
      <c r="B511" s="61"/>
    </row>
    <row r="512" ht="14.25" customHeight="1">
      <c r="B512" s="61"/>
    </row>
    <row r="513" ht="14.25" customHeight="1">
      <c r="B513" s="61"/>
    </row>
    <row r="514" ht="14.25" customHeight="1">
      <c r="B514" s="61"/>
    </row>
    <row r="515" ht="14.25" customHeight="1">
      <c r="B515" s="61"/>
    </row>
    <row r="516" ht="14.25" customHeight="1">
      <c r="B516" s="61"/>
    </row>
    <row r="517" ht="14.25" customHeight="1">
      <c r="B517" s="61"/>
    </row>
    <row r="518" ht="14.25" customHeight="1">
      <c r="B518" s="61"/>
    </row>
    <row r="519" ht="14.25" customHeight="1">
      <c r="B519" s="61"/>
    </row>
    <row r="520" ht="14.25" customHeight="1">
      <c r="B520" s="61"/>
    </row>
    <row r="521" ht="14.25" customHeight="1">
      <c r="B521" s="61"/>
    </row>
    <row r="522" ht="14.25" customHeight="1">
      <c r="B522" s="61"/>
    </row>
    <row r="523" ht="14.25" customHeight="1">
      <c r="B523" s="61"/>
    </row>
    <row r="524" ht="14.25" customHeight="1">
      <c r="B524" s="61"/>
    </row>
    <row r="525" ht="14.25" customHeight="1">
      <c r="B525" s="61"/>
    </row>
    <row r="526" ht="14.25" customHeight="1">
      <c r="B526" s="61"/>
    </row>
    <row r="527" ht="14.25" customHeight="1">
      <c r="B527" s="61"/>
    </row>
    <row r="528" ht="14.25" customHeight="1">
      <c r="B528" s="61"/>
    </row>
    <row r="529" ht="14.25" customHeight="1">
      <c r="B529" s="61"/>
    </row>
    <row r="530" ht="14.25" customHeight="1">
      <c r="B530" s="61"/>
    </row>
    <row r="531" ht="14.25" customHeight="1">
      <c r="B531" s="61"/>
    </row>
    <row r="532" ht="14.25" customHeight="1">
      <c r="B532" s="61"/>
    </row>
    <row r="533" ht="14.25" customHeight="1">
      <c r="B533" s="61"/>
    </row>
    <row r="534" ht="14.25" customHeight="1">
      <c r="B534" s="61"/>
    </row>
    <row r="535" ht="14.25" customHeight="1">
      <c r="B535" s="61"/>
    </row>
    <row r="536" ht="14.25" customHeight="1">
      <c r="B536" s="61"/>
    </row>
    <row r="537" ht="14.25" customHeight="1">
      <c r="B537" s="61"/>
    </row>
    <row r="538" ht="14.25" customHeight="1">
      <c r="B538" s="61"/>
    </row>
    <row r="539" ht="14.25" customHeight="1">
      <c r="B539" s="61"/>
    </row>
    <row r="540" ht="14.25" customHeight="1">
      <c r="B540" s="61"/>
    </row>
    <row r="541" ht="14.25" customHeight="1">
      <c r="B541" s="61"/>
    </row>
    <row r="542" ht="14.25" customHeight="1">
      <c r="B542" s="61"/>
    </row>
    <row r="543" ht="14.25" customHeight="1">
      <c r="B543" s="61"/>
    </row>
    <row r="544" ht="14.25" customHeight="1">
      <c r="B544" s="61"/>
    </row>
    <row r="545" ht="14.25" customHeight="1">
      <c r="B545" s="61"/>
    </row>
    <row r="546" ht="14.25" customHeight="1">
      <c r="B546" s="61"/>
    </row>
    <row r="547" ht="14.25" customHeight="1">
      <c r="B547" s="61"/>
    </row>
    <row r="548" ht="14.25" customHeight="1">
      <c r="B548" s="61"/>
    </row>
    <row r="549" ht="14.25" customHeight="1">
      <c r="B549" s="61"/>
    </row>
    <row r="550" ht="14.25" customHeight="1">
      <c r="B550" s="61"/>
    </row>
    <row r="551" ht="14.25" customHeight="1">
      <c r="B551" s="61"/>
    </row>
    <row r="552" ht="14.25" customHeight="1">
      <c r="B552" s="61"/>
    </row>
    <row r="553" ht="14.25" customHeight="1">
      <c r="B553" s="61"/>
    </row>
    <row r="554" ht="14.25" customHeight="1">
      <c r="B554" s="61"/>
    </row>
    <row r="555" ht="14.25" customHeight="1">
      <c r="B555" s="61"/>
    </row>
    <row r="556" ht="14.25" customHeight="1">
      <c r="B556" s="61"/>
    </row>
    <row r="557" ht="14.25" customHeight="1">
      <c r="B557" s="61"/>
    </row>
    <row r="558" ht="14.25" customHeight="1">
      <c r="B558" s="61"/>
    </row>
    <row r="559" ht="14.25" customHeight="1">
      <c r="B559" s="61"/>
    </row>
    <row r="560" ht="14.25" customHeight="1">
      <c r="B560" s="61"/>
    </row>
    <row r="561" ht="14.25" customHeight="1">
      <c r="B561" s="61"/>
    </row>
    <row r="562" ht="14.25" customHeight="1">
      <c r="B562" s="61"/>
    </row>
    <row r="563" ht="14.25" customHeight="1">
      <c r="B563" s="61"/>
    </row>
    <row r="564" ht="14.25" customHeight="1">
      <c r="B564" s="61"/>
    </row>
    <row r="565" ht="14.25" customHeight="1">
      <c r="B565" s="61"/>
    </row>
    <row r="566" ht="14.25" customHeight="1">
      <c r="B566" s="61"/>
    </row>
    <row r="567" ht="14.25" customHeight="1">
      <c r="B567" s="61"/>
    </row>
    <row r="568" ht="14.25" customHeight="1">
      <c r="B568" s="61"/>
    </row>
    <row r="569" ht="14.25" customHeight="1">
      <c r="B569" s="61"/>
    </row>
    <row r="570" ht="14.25" customHeight="1">
      <c r="B570" s="61"/>
    </row>
    <row r="571" ht="14.25" customHeight="1">
      <c r="B571" s="61"/>
    </row>
    <row r="572" ht="14.25" customHeight="1">
      <c r="B572" s="61"/>
    </row>
    <row r="573" ht="14.25" customHeight="1">
      <c r="B573" s="61"/>
    </row>
    <row r="574" ht="14.25" customHeight="1">
      <c r="B574" s="61"/>
    </row>
    <row r="575" ht="14.25" customHeight="1">
      <c r="B575" s="61"/>
    </row>
    <row r="576" ht="14.25" customHeight="1">
      <c r="B576" s="61"/>
    </row>
    <row r="577" ht="14.25" customHeight="1">
      <c r="B577" s="61"/>
    </row>
    <row r="578" ht="14.25" customHeight="1">
      <c r="B578" s="61"/>
    </row>
    <row r="579" ht="14.25" customHeight="1">
      <c r="B579" s="61"/>
    </row>
    <row r="580" ht="14.25" customHeight="1">
      <c r="B580" s="61"/>
    </row>
    <row r="581" ht="14.25" customHeight="1">
      <c r="B581" s="61"/>
    </row>
    <row r="582" ht="14.25" customHeight="1">
      <c r="B582" s="61"/>
    </row>
    <row r="583" ht="14.25" customHeight="1">
      <c r="B583" s="61"/>
    </row>
    <row r="584" ht="14.25" customHeight="1">
      <c r="B584" s="61"/>
    </row>
    <row r="585" ht="14.25" customHeight="1">
      <c r="B585" s="61"/>
    </row>
    <row r="586" ht="14.25" customHeight="1">
      <c r="B586" s="61"/>
    </row>
    <row r="587" ht="14.25" customHeight="1">
      <c r="B587" s="61"/>
    </row>
    <row r="588" ht="14.25" customHeight="1">
      <c r="B588" s="61"/>
    </row>
    <row r="589" ht="14.25" customHeight="1">
      <c r="B589" s="61"/>
    </row>
    <row r="590" ht="14.25" customHeight="1">
      <c r="B590" s="61"/>
    </row>
    <row r="591" ht="14.25" customHeight="1">
      <c r="B591" s="61"/>
    </row>
    <row r="592" ht="14.25" customHeight="1">
      <c r="B592" s="61"/>
    </row>
    <row r="593" ht="14.25" customHeight="1">
      <c r="B593" s="61"/>
    </row>
    <row r="594" ht="14.25" customHeight="1">
      <c r="B594" s="61"/>
    </row>
    <row r="595" ht="14.25" customHeight="1">
      <c r="B595" s="61"/>
    </row>
    <row r="596" ht="14.25" customHeight="1">
      <c r="B596" s="61"/>
    </row>
    <row r="597" ht="14.25" customHeight="1">
      <c r="B597" s="61"/>
    </row>
    <row r="598" ht="14.25" customHeight="1">
      <c r="B598" s="61"/>
    </row>
    <row r="599" ht="14.25" customHeight="1">
      <c r="B599" s="61"/>
    </row>
    <row r="600" ht="14.25" customHeight="1">
      <c r="B600" s="61"/>
    </row>
    <row r="601" ht="14.25" customHeight="1">
      <c r="B601" s="61"/>
    </row>
    <row r="602" ht="14.25" customHeight="1">
      <c r="B602" s="61"/>
    </row>
    <row r="603" ht="14.25" customHeight="1">
      <c r="B603" s="61"/>
    </row>
    <row r="604" ht="14.25" customHeight="1">
      <c r="B604" s="61"/>
    </row>
    <row r="605" ht="14.25" customHeight="1">
      <c r="B605" s="61"/>
    </row>
    <row r="606" ht="14.25" customHeight="1">
      <c r="B606" s="61"/>
    </row>
    <row r="607" ht="14.25" customHeight="1">
      <c r="B607" s="61"/>
    </row>
    <row r="608" ht="14.25" customHeight="1">
      <c r="B608" s="61"/>
    </row>
    <row r="609" ht="14.25" customHeight="1">
      <c r="B609" s="61"/>
    </row>
    <row r="610" ht="14.25" customHeight="1">
      <c r="B610" s="61"/>
    </row>
    <row r="611" ht="14.25" customHeight="1">
      <c r="B611" s="61"/>
    </row>
    <row r="612" ht="14.25" customHeight="1">
      <c r="B612" s="61"/>
    </row>
    <row r="613" ht="14.25" customHeight="1">
      <c r="B613" s="61"/>
    </row>
    <row r="614" ht="14.25" customHeight="1">
      <c r="B614" s="61"/>
    </row>
    <row r="615" ht="14.25" customHeight="1">
      <c r="B615" s="61"/>
    </row>
    <row r="616" ht="14.25" customHeight="1">
      <c r="B616" s="61"/>
    </row>
    <row r="617" ht="14.25" customHeight="1">
      <c r="B617" s="61"/>
    </row>
    <row r="618" ht="14.25" customHeight="1">
      <c r="B618" s="61"/>
    </row>
    <row r="619" ht="14.25" customHeight="1">
      <c r="B619" s="61"/>
    </row>
    <row r="620" ht="14.25" customHeight="1">
      <c r="B620" s="61"/>
    </row>
    <row r="621" ht="14.25" customHeight="1">
      <c r="B621" s="61"/>
    </row>
    <row r="622" ht="14.25" customHeight="1">
      <c r="B622" s="61"/>
    </row>
    <row r="623" ht="14.25" customHeight="1">
      <c r="B623" s="61"/>
    </row>
    <row r="624" ht="14.25" customHeight="1">
      <c r="B624" s="61"/>
    </row>
    <row r="625" ht="14.25" customHeight="1">
      <c r="B625" s="61"/>
    </row>
    <row r="626" ht="14.25" customHeight="1">
      <c r="B626" s="61"/>
    </row>
    <row r="627" ht="14.25" customHeight="1">
      <c r="B627" s="61"/>
    </row>
    <row r="628" ht="14.25" customHeight="1">
      <c r="B628" s="61"/>
    </row>
    <row r="629" ht="14.25" customHeight="1">
      <c r="B629" s="61"/>
    </row>
    <row r="630" ht="14.25" customHeight="1">
      <c r="B630" s="61"/>
    </row>
    <row r="631" ht="14.25" customHeight="1">
      <c r="B631" s="61"/>
    </row>
    <row r="632" ht="14.25" customHeight="1">
      <c r="B632" s="61"/>
    </row>
    <row r="633" ht="14.25" customHeight="1">
      <c r="B633" s="61"/>
    </row>
    <row r="634" ht="14.25" customHeight="1">
      <c r="B634" s="61"/>
    </row>
    <row r="635" ht="14.25" customHeight="1">
      <c r="B635" s="61"/>
    </row>
    <row r="636" ht="14.25" customHeight="1">
      <c r="B636" s="61"/>
    </row>
    <row r="637" ht="14.25" customHeight="1">
      <c r="B637" s="61"/>
    </row>
    <row r="638" ht="14.25" customHeight="1">
      <c r="B638" s="61"/>
    </row>
    <row r="639" ht="14.25" customHeight="1">
      <c r="B639" s="61"/>
    </row>
    <row r="640" ht="14.25" customHeight="1">
      <c r="B640" s="61"/>
    </row>
    <row r="641" ht="14.25" customHeight="1">
      <c r="B641" s="61"/>
    </row>
    <row r="642" ht="14.25" customHeight="1">
      <c r="B642" s="61"/>
    </row>
    <row r="643" ht="14.25" customHeight="1">
      <c r="B643" s="61"/>
    </row>
    <row r="644" ht="14.25" customHeight="1">
      <c r="B644" s="61"/>
    </row>
    <row r="645" ht="14.25" customHeight="1">
      <c r="B645" s="61"/>
    </row>
    <row r="646" ht="14.25" customHeight="1">
      <c r="B646" s="61"/>
    </row>
    <row r="647" ht="14.25" customHeight="1">
      <c r="B647" s="61"/>
    </row>
    <row r="648" ht="14.25" customHeight="1">
      <c r="B648" s="61"/>
    </row>
    <row r="649" ht="14.25" customHeight="1">
      <c r="B649" s="61"/>
    </row>
    <row r="650" ht="14.25" customHeight="1">
      <c r="B650" s="61"/>
    </row>
    <row r="651" ht="14.25" customHeight="1">
      <c r="B651" s="61"/>
    </row>
    <row r="652" ht="14.25" customHeight="1">
      <c r="B652" s="61"/>
    </row>
    <row r="653" ht="14.25" customHeight="1">
      <c r="B653" s="61"/>
    </row>
    <row r="654" ht="14.25" customHeight="1">
      <c r="B654" s="61"/>
    </row>
    <row r="655" ht="14.25" customHeight="1">
      <c r="B655" s="61"/>
    </row>
    <row r="656" ht="14.25" customHeight="1">
      <c r="B656" s="61"/>
    </row>
    <row r="657" ht="14.25" customHeight="1">
      <c r="B657" s="61"/>
    </row>
    <row r="658" ht="14.25" customHeight="1">
      <c r="B658" s="61"/>
    </row>
    <row r="659" ht="14.25" customHeight="1">
      <c r="B659" s="61"/>
    </row>
    <row r="660" ht="14.25" customHeight="1">
      <c r="B660" s="61"/>
    </row>
    <row r="661" ht="14.25" customHeight="1">
      <c r="B661" s="61"/>
    </row>
    <row r="662" ht="14.25" customHeight="1">
      <c r="B662" s="61"/>
    </row>
    <row r="663" ht="14.25" customHeight="1">
      <c r="B663" s="61"/>
    </row>
    <row r="664" ht="14.25" customHeight="1">
      <c r="B664" s="61"/>
    </row>
    <row r="665" ht="14.25" customHeight="1">
      <c r="B665" s="61"/>
    </row>
    <row r="666" ht="14.25" customHeight="1">
      <c r="B666" s="61"/>
    </row>
    <row r="667" ht="14.25" customHeight="1">
      <c r="B667" s="61"/>
    </row>
    <row r="668" ht="14.25" customHeight="1">
      <c r="B668" s="61"/>
    </row>
    <row r="669" ht="14.25" customHeight="1">
      <c r="B669" s="61"/>
    </row>
    <row r="670" ht="14.25" customHeight="1">
      <c r="B670" s="61"/>
    </row>
    <row r="671" ht="14.25" customHeight="1">
      <c r="B671" s="61"/>
    </row>
    <row r="672" ht="14.25" customHeight="1">
      <c r="B672" s="61"/>
    </row>
    <row r="673" ht="14.25" customHeight="1">
      <c r="B673" s="61"/>
    </row>
    <row r="674" ht="14.25" customHeight="1">
      <c r="B674" s="61"/>
    </row>
    <row r="675" ht="14.25" customHeight="1">
      <c r="B675" s="61"/>
    </row>
    <row r="676" ht="14.25" customHeight="1">
      <c r="B676" s="61"/>
    </row>
    <row r="677" ht="14.25" customHeight="1">
      <c r="B677" s="61"/>
    </row>
    <row r="678" ht="14.25" customHeight="1">
      <c r="B678" s="61"/>
    </row>
    <row r="679" ht="14.25" customHeight="1">
      <c r="B679" s="61"/>
    </row>
    <row r="680" ht="14.25" customHeight="1">
      <c r="B680" s="61"/>
    </row>
    <row r="681" ht="14.25" customHeight="1">
      <c r="B681" s="61"/>
    </row>
    <row r="682" ht="14.25" customHeight="1">
      <c r="B682" s="61"/>
    </row>
    <row r="683" ht="14.25" customHeight="1">
      <c r="B683" s="61"/>
    </row>
    <row r="684" ht="14.25" customHeight="1">
      <c r="B684" s="61"/>
    </row>
    <row r="685" ht="14.25" customHeight="1">
      <c r="B685" s="61"/>
    </row>
    <row r="686" ht="14.25" customHeight="1">
      <c r="B686" s="61"/>
    </row>
    <row r="687" ht="14.25" customHeight="1">
      <c r="B687" s="61"/>
    </row>
    <row r="688" ht="14.25" customHeight="1">
      <c r="B688" s="61"/>
    </row>
    <row r="689" ht="14.25" customHeight="1">
      <c r="B689" s="61"/>
    </row>
    <row r="690" ht="14.25" customHeight="1">
      <c r="B690" s="61"/>
    </row>
    <row r="691" ht="14.25" customHeight="1">
      <c r="B691" s="61"/>
    </row>
    <row r="692" ht="14.25" customHeight="1">
      <c r="B692" s="61"/>
    </row>
    <row r="693" ht="14.25" customHeight="1">
      <c r="B693" s="61"/>
    </row>
    <row r="694" ht="14.25" customHeight="1">
      <c r="B694" s="61"/>
    </row>
    <row r="695" ht="14.25" customHeight="1">
      <c r="B695" s="61"/>
    </row>
    <row r="696" ht="14.25" customHeight="1">
      <c r="B696" s="61"/>
    </row>
    <row r="697" ht="14.25" customHeight="1">
      <c r="B697" s="61"/>
    </row>
    <row r="698" ht="14.25" customHeight="1">
      <c r="B698" s="61"/>
    </row>
    <row r="699" ht="14.25" customHeight="1">
      <c r="B699" s="61"/>
    </row>
    <row r="700" ht="14.25" customHeight="1">
      <c r="B700" s="61"/>
    </row>
    <row r="701" ht="14.25" customHeight="1">
      <c r="B701" s="61"/>
    </row>
    <row r="702" ht="14.25" customHeight="1">
      <c r="B702" s="61"/>
    </row>
    <row r="703" ht="14.25" customHeight="1">
      <c r="B703" s="61"/>
    </row>
    <row r="704" ht="14.25" customHeight="1">
      <c r="B704" s="61"/>
    </row>
    <row r="705" ht="14.25" customHeight="1">
      <c r="B705" s="61"/>
    </row>
    <row r="706" ht="14.25" customHeight="1">
      <c r="B706" s="61"/>
    </row>
    <row r="707" ht="14.25" customHeight="1">
      <c r="B707" s="61"/>
    </row>
    <row r="708" ht="14.25" customHeight="1">
      <c r="B708" s="61"/>
    </row>
    <row r="709" ht="14.25" customHeight="1">
      <c r="B709" s="61"/>
    </row>
    <row r="710" ht="14.25" customHeight="1">
      <c r="B710" s="61"/>
    </row>
    <row r="711" ht="14.25" customHeight="1">
      <c r="B711" s="61"/>
    </row>
    <row r="712" ht="14.25" customHeight="1">
      <c r="B712" s="61"/>
    </row>
    <row r="713" ht="14.25" customHeight="1">
      <c r="B713" s="61"/>
    </row>
    <row r="714" ht="14.25" customHeight="1">
      <c r="B714" s="61"/>
    </row>
    <row r="715" ht="14.25" customHeight="1">
      <c r="B715" s="61"/>
    </row>
    <row r="716" ht="14.25" customHeight="1">
      <c r="B716" s="61"/>
    </row>
    <row r="717" ht="14.25" customHeight="1">
      <c r="B717" s="61"/>
    </row>
    <row r="718" ht="14.25" customHeight="1">
      <c r="B718" s="61"/>
    </row>
    <row r="719" ht="14.25" customHeight="1">
      <c r="B719" s="61"/>
    </row>
    <row r="720" ht="14.25" customHeight="1">
      <c r="B720" s="61"/>
    </row>
    <row r="721" ht="14.25" customHeight="1">
      <c r="B721" s="61"/>
    </row>
    <row r="722" ht="14.25" customHeight="1">
      <c r="B722" s="61"/>
    </row>
    <row r="723" ht="14.25" customHeight="1">
      <c r="B723" s="61"/>
    </row>
    <row r="724" ht="14.25" customHeight="1">
      <c r="B724" s="61"/>
    </row>
    <row r="725" ht="14.25" customHeight="1">
      <c r="B725" s="61"/>
    </row>
    <row r="726" ht="14.25" customHeight="1">
      <c r="B726" s="61"/>
    </row>
    <row r="727" ht="14.25" customHeight="1">
      <c r="B727" s="61"/>
    </row>
    <row r="728" ht="14.25" customHeight="1">
      <c r="B728" s="61"/>
    </row>
    <row r="729" ht="14.25" customHeight="1">
      <c r="B729" s="61"/>
    </row>
    <row r="730" ht="14.25" customHeight="1">
      <c r="B730" s="61"/>
    </row>
    <row r="731" ht="14.25" customHeight="1">
      <c r="B731" s="61"/>
    </row>
    <row r="732" ht="14.25" customHeight="1">
      <c r="B732" s="61"/>
    </row>
    <row r="733" ht="14.25" customHeight="1">
      <c r="B733" s="61"/>
    </row>
    <row r="734" ht="14.25" customHeight="1">
      <c r="B734" s="61"/>
    </row>
    <row r="735" ht="14.25" customHeight="1">
      <c r="B735" s="61"/>
    </row>
    <row r="736" ht="14.25" customHeight="1">
      <c r="B736" s="61"/>
    </row>
    <row r="737" ht="14.25" customHeight="1">
      <c r="B737" s="61"/>
    </row>
    <row r="738" ht="14.25" customHeight="1">
      <c r="B738" s="61"/>
    </row>
    <row r="739" ht="14.25" customHeight="1">
      <c r="B739" s="61"/>
    </row>
    <row r="740" ht="14.25" customHeight="1">
      <c r="B740" s="61"/>
    </row>
    <row r="741" ht="14.25" customHeight="1">
      <c r="B741" s="61"/>
    </row>
    <row r="742" ht="14.25" customHeight="1">
      <c r="B742" s="61"/>
    </row>
    <row r="743" ht="14.25" customHeight="1">
      <c r="B743" s="61"/>
    </row>
    <row r="744" ht="14.25" customHeight="1">
      <c r="B744" s="61"/>
    </row>
    <row r="745" ht="14.25" customHeight="1">
      <c r="B745" s="61"/>
    </row>
    <row r="746" ht="14.25" customHeight="1">
      <c r="B746" s="61"/>
    </row>
    <row r="747" ht="14.25" customHeight="1">
      <c r="B747" s="61"/>
    </row>
    <row r="748" ht="14.25" customHeight="1">
      <c r="B748" s="61"/>
    </row>
    <row r="749" ht="14.25" customHeight="1">
      <c r="B749" s="61"/>
    </row>
    <row r="750" ht="14.25" customHeight="1">
      <c r="B750" s="61"/>
    </row>
    <row r="751" ht="14.25" customHeight="1">
      <c r="B751" s="61"/>
    </row>
    <row r="752" ht="14.25" customHeight="1">
      <c r="B752" s="61"/>
    </row>
    <row r="753" ht="14.25" customHeight="1">
      <c r="B753" s="61"/>
    </row>
    <row r="754" ht="14.25" customHeight="1">
      <c r="B754" s="61"/>
    </row>
    <row r="755" ht="14.25" customHeight="1">
      <c r="B755" s="61"/>
    </row>
    <row r="756" ht="14.25" customHeight="1">
      <c r="B756" s="61"/>
    </row>
    <row r="757" ht="14.25" customHeight="1">
      <c r="B757" s="61"/>
    </row>
    <row r="758" ht="14.25" customHeight="1">
      <c r="B758" s="61"/>
    </row>
    <row r="759" ht="14.25" customHeight="1">
      <c r="B759" s="61"/>
    </row>
    <row r="760" ht="14.25" customHeight="1">
      <c r="B760" s="61"/>
    </row>
    <row r="761" ht="14.25" customHeight="1">
      <c r="B761" s="61"/>
    </row>
    <row r="762" ht="14.25" customHeight="1">
      <c r="B762" s="61"/>
    </row>
    <row r="763" ht="14.25" customHeight="1">
      <c r="B763" s="61"/>
    </row>
    <row r="764" ht="14.25" customHeight="1">
      <c r="B764" s="61"/>
    </row>
    <row r="765" ht="14.25" customHeight="1">
      <c r="B765" s="61"/>
    </row>
    <row r="766" ht="14.25" customHeight="1">
      <c r="B766" s="61"/>
    </row>
    <row r="767" ht="14.25" customHeight="1">
      <c r="B767" s="61"/>
    </row>
    <row r="768" ht="14.25" customHeight="1">
      <c r="B768" s="61"/>
    </row>
    <row r="769" ht="14.25" customHeight="1">
      <c r="B769" s="61"/>
    </row>
    <row r="770" ht="14.25" customHeight="1">
      <c r="B770" s="61"/>
    </row>
    <row r="771" ht="14.25" customHeight="1">
      <c r="B771" s="61"/>
    </row>
    <row r="772" ht="14.25" customHeight="1">
      <c r="B772" s="61"/>
    </row>
    <row r="773" ht="14.25" customHeight="1">
      <c r="B773" s="61"/>
    </row>
    <row r="774" ht="14.25" customHeight="1">
      <c r="B774" s="61"/>
    </row>
    <row r="775" ht="14.25" customHeight="1">
      <c r="B775" s="61"/>
    </row>
    <row r="776" ht="14.25" customHeight="1">
      <c r="B776" s="61"/>
    </row>
    <row r="777" ht="14.25" customHeight="1">
      <c r="B777" s="61"/>
    </row>
    <row r="778" ht="14.25" customHeight="1">
      <c r="B778" s="61"/>
    </row>
    <row r="779" ht="14.25" customHeight="1">
      <c r="B779" s="61"/>
    </row>
    <row r="780" ht="14.25" customHeight="1">
      <c r="B780" s="61"/>
    </row>
    <row r="781" ht="14.25" customHeight="1">
      <c r="B781" s="61"/>
    </row>
    <row r="782" ht="14.25" customHeight="1">
      <c r="B782" s="61"/>
    </row>
    <row r="783" ht="14.25" customHeight="1">
      <c r="B783" s="61"/>
    </row>
    <row r="784" ht="14.25" customHeight="1">
      <c r="B784" s="61"/>
    </row>
    <row r="785" ht="14.25" customHeight="1">
      <c r="B785" s="61"/>
    </row>
    <row r="786" ht="14.25" customHeight="1">
      <c r="B786" s="61"/>
    </row>
    <row r="787" ht="14.25" customHeight="1">
      <c r="B787" s="61"/>
    </row>
    <row r="788" ht="14.25" customHeight="1">
      <c r="B788" s="61"/>
    </row>
    <row r="789" ht="14.25" customHeight="1">
      <c r="B789" s="61"/>
    </row>
    <row r="790" ht="14.25" customHeight="1">
      <c r="B790" s="61"/>
    </row>
    <row r="791" ht="14.25" customHeight="1">
      <c r="B791" s="61"/>
    </row>
    <row r="792" ht="14.25" customHeight="1">
      <c r="B792" s="61"/>
    </row>
    <row r="793" ht="14.25" customHeight="1">
      <c r="B793" s="61"/>
    </row>
    <row r="794" ht="14.25" customHeight="1">
      <c r="B794" s="61"/>
    </row>
    <row r="795" ht="14.25" customHeight="1">
      <c r="B795" s="61"/>
    </row>
    <row r="796" ht="14.25" customHeight="1">
      <c r="B796" s="61"/>
    </row>
    <row r="797" ht="14.25" customHeight="1">
      <c r="B797" s="61"/>
    </row>
    <row r="798" ht="14.25" customHeight="1">
      <c r="B798" s="61"/>
    </row>
    <row r="799" ht="14.25" customHeight="1">
      <c r="B799" s="61"/>
    </row>
    <row r="800" ht="14.25" customHeight="1">
      <c r="B800" s="61"/>
    </row>
    <row r="801" ht="14.25" customHeight="1">
      <c r="B801" s="61"/>
    </row>
    <row r="802" ht="14.25" customHeight="1">
      <c r="B802" s="61"/>
    </row>
    <row r="803" ht="14.25" customHeight="1">
      <c r="B803" s="61"/>
    </row>
    <row r="804" ht="14.25" customHeight="1">
      <c r="B804" s="61"/>
    </row>
    <row r="805" ht="14.25" customHeight="1">
      <c r="B805" s="61"/>
    </row>
    <row r="806" ht="14.25" customHeight="1">
      <c r="B806" s="61"/>
    </row>
    <row r="807" ht="14.25" customHeight="1">
      <c r="B807" s="61"/>
    </row>
    <row r="808" ht="14.25" customHeight="1">
      <c r="B808" s="61"/>
    </row>
    <row r="809" ht="14.25" customHeight="1">
      <c r="B809" s="61"/>
    </row>
    <row r="810" ht="14.25" customHeight="1">
      <c r="B810" s="61"/>
    </row>
    <row r="811" ht="14.25" customHeight="1">
      <c r="B811" s="61"/>
    </row>
    <row r="812" ht="14.25" customHeight="1">
      <c r="B812" s="61"/>
    </row>
    <row r="813" ht="14.25" customHeight="1">
      <c r="B813" s="61"/>
    </row>
    <row r="814" ht="14.25" customHeight="1">
      <c r="B814" s="61"/>
    </row>
    <row r="815" ht="14.25" customHeight="1">
      <c r="B815" s="61"/>
    </row>
    <row r="816" ht="14.25" customHeight="1">
      <c r="B816" s="61"/>
    </row>
    <row r="817" ht="14.25" customHeight="1">
      <c r="B817" s="61"/>
    </row>
    <row r="818" ht="14.25" customHeight="1">
      <c r="B818" s="61"/>
    </row>
    <row r="819" ht="14.25" customHeight="1">
      <c r="B819" s="61"/>
    </row>
    <row r="820" ht="14.25" customHeight="1">
      <c r="B820" s="61"/>
    </row>
    <row r="821" ht="14.25" customHeight="1">
      <c r="B821" s="61"/>
    </row>
    <row r="822" ht="14.25" customHeight="1">
      <c r="B822" s="61"/>
    </row>
    <row r="823" ht="14.25" customHeight="1">
      <c r="B823" s="61"/>
    </row>
    <row r="824" ht="14.25" customHeight="1">
      <c r="B824" s="61"/>
    </row>
    <row r="825" ht="14.25" customHeight="1">
      <c r="B825" s="61"/>
    </row>
    <row r="826" ht="14.25" customHeight="1">
      <c r="B826" s="61"/>
    </row>
    <row r="827" ht="14.25" customHeight="1">
      <c r="B827" s="61"/>
    </row>
    <row r="828" ht="14.25" customHeight="1">
      <c r="B828" s="61"/>
    </row>
    <row r="829" ht="14.25" customHeight="1">
      <c r="B829" s="61"/>
    </row>
    <row r="830" ht="14.25" customHeight="1">
      <c r="B830" s="61"/>
    </row>
    <row r="831" ht="14.25" customHeight="1">
      <c r="B831" s="61"/>
    </row>
    <row r="832" ht="14.25" customHeight="1">
      <c r="B832" s="61"/>
    </row>
    <row r="833" ht="14.25" customHeight="1">
      <c r="B833" s="61"/>
    </row>
    <row r="834" ht="14.25" customHeight="1">
      <c r="B834" s="61"/>
    </row>
    <row r="835" ht="14.25" customHeight="1">
      <c r="B835" s="61"/>
    </row>
    <row r="836" ht="14.25" customHeight="1">
      <c r="B836" s="61"/>
    </row>
    <row r="837" ht="14.25" customHeight="1">
      <c r="B837" s="61"/>
    </row>
    <row r="838" ht="14.25" customHeight="1">
      <c r="B838" s="61"/>
    </row>
    <row r="839" ht="14.25" customHeight="1">
      <c r="B839" s="61"/>
    </row>
    <row r="840" ht="14.25" customHeight="1">
      <c r="B840" s="61"/>
    </row>
    <row r="841" ht="14.25" customHeight="1">
      <c r="B841" s="61"/>
    </row>
    <row r="842" ht="14.25" customHeight="1">
      <c r="B842" s="61"/>
    </row>
    <row r="843" ht="14.25" customHeight="1">
      <c r="B843" s="61"/>
    </row>
    <row r="844" ht="14.25" customHeight="1">
      <c r="B844" s="61"/>
    </row>
    <row r="845" ht="14.25" customHeight="1">
      <c r="B845" s="61"/>
    </row>
    <row r="846" ht="14.25" customHeight="1">
      <c r="B846" s="61"/>
    </row>
    <row r="847" ht="14.25" customHeight="1">
      <c r="B847" s="61"/>
    </row>
    <row r="848" ht="14.25" customHeight="1">
      <c r="B848" s="61"/>
    </row>
    <row r="849" ht="14.25" customHeight="1">
      <c r="B849" s="61"/>
    </row>
    <row r="850" ht="14.25" customHeight="1">
      <c r="B850" s="61"/>
    </row>
    <row r="851" ht="14.25" customHeight="1">
      <c r="B851" s="61"/>
    </row>
    <row r="852" ht="14.25" customHeight="1">
      <c r="B852" s="61"/>
    </row>
    <row r="853" ht="14.25" customHeight="1">
      <c r="B853" s="61"/>
    </row>
    <row r="854" ht="14.25" customHeight="1">
      <c r="B854" s="61"/>
    </row>
    <row r="855" ht="14.25" customHeight="1">
      <c r="B855" s="61"/>
    </row>
    <row r="856" ht="14.25" customHeight="1">
      <c r="B856" s="61"/>
    </row>
    <row r="857" ht="14.25" customHeight="1">
      <c r="B857" s="61"/>
    </row>
    <row r="858" ht="14.25" customHeight="1">
      <c r="B858" s="61"/>
    </row>
    <row r="859" ht="14.25" customHeight="1">
      <c r="B859" s="61"/>
    </row>
    <row r="860" ht="14.25" customHeight="1">
      <c r="B860" s="61"/>
    </row>
    <row r="861" ht="14.25" customHeight="1">
      <c r="B861" s="61"/>
    </row>
    <row r="862" ht="14.25" customHeight="1">
      <c r="B862" s="61"/>
    </row>
    <row r="863" ht="14.25" customHeight="1">
      <c r="B863" s="61"/>
    </row>
    <row r="864" ht="14.25" customHeight="1">
      <c r="B864" s="61"/>
    </row>
    <row r="865" ht="14.25" customHeight="1">
      <c r="B865" s="61"/>
    </row>
    <row r="866" ht="14.25" customHeight="1">
      <c r="B866" s="61"/>
    </row>
    <row r="867" ht="14.25" customHeight="1">
      <c r="B867" s="61"/>
    </row>
    <row r="868" ht="14.25" customHeight="1">
      <c r="B868" s="61"/>
    </row>
    <row r="869" ht="14.25" customHeight="1">
      <c r="B869" s="61"/>
    </row>
    <row r="870" ht="14.25" customHeight="1">
      <c r="B870" s="61"/>
    </row>
    <row r="871" ht="14.25" customHeight="1">
      <c r="B871" s="61"/>
    </row>
    <row r="872" ht="14.25" customHeight="1">
      <c r="B872" s="61"/>
    </row>
    <row r="873" ht="14.25" customHeight="1">
      <c r="B873" s="61"/>
    </row>
    <row r="874" ht="14.25" customHeight="1">
      <c r="B874" s="61"/>
    </row>
    <row r="875" ht="14.25" customHeight="1">
      <c r="B875" s="61"/>
    </row>
    <row r="876" ht="14.25" customHeight="1">
      <c r="B876" s="61"/>
    </row>
    <row r="877" ht="14.25" customHeight="1">
      <c r="B877" s="61"/>
    </row>
    <row r="878" ht="14.25" customHeight="1">
      <c r="B878" s="61"/>
    </row>
    <row r="879" ht="14.25" customHeight="1">
      <c r="B879" s="61"/>
    </row>
    <row r="880" ht="14.25" customHeight="1">
      <c r="B880" s="61"/>
    </row>
    <row r="881" ht="14.25" customHeight="1">
      <c r="B881" s="61"/>
    </row>
    <row r="882" ht="14.25" customHeight="1">
      <c r="B882" s="61"/>
    </row>
    <row r="883" ht="14.25" customHeight="1">
      <c r="B883" s="61"/>
    </row>
    <row r="884" ht="14.25" customHeight="1">
      <c r="B884" s="61"/>
    </row>
    <row r="885" ht="14.25" customHeight="1">
      <c r="B885" s="61"/>
    </row>
    <row r="886" ht="14.25" customHeight="1">
      <c r="B886" s="61"/>
    </row>
    <row r="887" ht="14.25" customHeight="1">
      <c r="B887" s="61"/>
    </row>
    <row r="888" ht="14.25" customHeight="1">
      <c r="B888" s="61"/>
    </row>
    <row r="889" ht="14.25" customHeight="1">
      <c r="B889" s="61"/>
    </row>
    <row r="890" ht="14.25" customHeight="1">
      <c r="B890" s="61"/>
    </row>
    <row r="891" ht="14.25" customHeight="1">
      <c r="B891" s="61"/>
    </row>
    <row r="892" ht="14.25" customHeight="1">
      <c r="B892" s="61"/>
    </row>
    <row r="893" ht="14.25" customHeight="1">
      <c r="B893" s="61"/>
    </row>
    <row r="894" ht="14.25" customHeight="1">
      <c r="B894" s="61"/>
    </row>
    <row r="895" ht="14.25" customHeight="1">
      <c r="B895" s="61"/>
    </row>
    <row r="896" ht="14.25" customHeight="1">
      <c r="B896" s="61"/>
    </row>
    <row r="897" ht="14.25" customHeight="1">
      <c r="B897" s="61"/>
    </row>
    <row r="898" ht="14.25" customHeight="1">
      <c r="B898" s="61"/>
    </row>
    <row r="899" ht="14.25" customHeight="1">
      <c r="B899" s="61"/>
    </row>
    <row r="900" ht="14.25" customHeight="1">
      <c r="B900" s="61"/>
    </row>
    <row r="901" ht="14.25" customHeight="1">
      <c r="B901" s="61"/>
    </row>
    <row r="902" ht="14.25" customHeight="1">
      <c r="B902" s="61"/>
    </row>
    <row r="903" ht="14.25" customHeight="1">
      <c r="B903" s="61"/>
    </row>
    <row r="904" ht="14.25" customHeight="1">
      <c r="B904" s="61"/>
    </row>
    <row r="905" ht="14.25" customHeight="1">
      <c r="B905" s="61"/>
    </row>
    <row r="906" ht="14.25" customHeight="1">
      <c r="B906" s="61"/>
    </row>
    <row r="907" ht="14.25" customHeight="1">
      <c r="B907" s="61"/>
    </row>
    <row r="908" ht="14.25" customHeight="1">
      <c r="B908" s="61"/>
    </row>
    <row r="909" ht="14.25" customHeight="1">
      <c r="B909" s="61"/>
    </row>
    <row r="910" ht="14.25" customHeight="1">
      <c r="B910" s="61"/>
    </row>
    <row r="911" ht="14.25" customHeight="1">
      <c r="B911" s="61"/>
    </row>
    <row r="912" ht="14.25" customHeight="1">
      <c r="B912" s="61"/>
    </row>
    <row r="913" ht="14.25" customHeight="1">
      <c r="B913" s="61"/>
    </row>
    <row r="914" ht="14.25" customHeight="1">
      <c r="B914" s="61"/>
    </row>
    <row r="915" ht="14.25" customHeight="1">
      <c r="B915" s="61"/>
    </row>
    <row r="916" ht="14.25" customHeight="1">
      <c r="B916" s="61"/>
    </row>
    <row r="917" ht="14.25" customHeight="1">
      <c r="B917" s="61"/>
    </row>
    <row r="918" ht="14.25" customHeight="1">
      <c r="B918" s="61"/>
    </row>
    <row r="919" ht="14.25" customHeight="1">
      <c r="B919" s="61"/>
    </row>
    <row r="920" ht="14.25" customHeight="1">
      <c r="B920" s="61"/>
    </row>
    <row r="921" ht="14.25" customHeight="1">
      <c r="B921" s="61"/>
    </row>
    <row r="922" ht="14.25" customHeight="1">
      <c r="B922" s="61"/>
    </row>
    <row r="923" ht="14.25" customHeight="1">
      <c r="B923" s="61"/>
    </row>
    <row r="924" ht="14.25" customHeight="1">
      <c r="B924" s="61"/>
    </row>
    <row r="925" ht="14.25" customHeight="1">
      <c r="B925" s="61"/>
    </row>
    <row r="926" ht="14.25" customHeight="1">
      <c r="B926" s="61"/>
    </row>
    <row r="927" ht="14.25" customHeight="1">
      <c r="B927" s="61"/>
    </row>
    <row r="928" ht="14.25" customHeight="1">
      <c r="B928" s="61"/>
    </row>
    <row r="929" ht="14.25" customHeight="1">
      <c r="B929" s="61"/>
    </row>
    <row r="930" ht="14.25" customHeight="1">
      <c r="B930" s="61"/>
    </row>
    <row r="931" ht="14.25" customHeight="1">
      <c r="B931" s="61"/>
    </row>
    <row r="932" ht="14.25" customHeight="1">
      <c r="B932" s="61"/>
    </row>
    <row r="933" ht="14.25" customHeight="1">
      <c r="B933" s="61"/>
    </row>
    <row r="934" ht="14.25" customHeight="1">
      <c r="B934" s="61"/>
    </row>
    <row r="935" ht="14.25" customHeight="1">
      <c r="B935" s="61"/>
    </row>
    <row r="936" ht="14.25" customHeight="1">
      <c r="B936" s="61"/>
    </row>
    <row r="937" ht="14.25" customHeight="1">
      <c r="B937" s="61"/>
    </row>
    <row r="938" ht="14.25" customHeight="1">
      <c r="B938" s="61"/>
    </row>
    <row r="939" ht="14.25" customHeight="1">
      <c r="B939" s="61"/>
    </row>
    <row r="940" ht="14.25" customHeight="1">
      <c r="B940" s="61"/>
    </row>
    <row r="941" ht="14.25" customHeight="1">
      <c r="B941" s="61"/>
    </row>
    <row r="942" ht="14.25" customHeight="1">
      <c r="B942" s="61"/>
    </row>
    <row r="943" ht="14.25" customHeight="1">
      <c r="B943" s="61"/>
    </row>
    <row r="944" ht="14.25" customHeight="1">
      <c r="B944" s="61"/>
    </row>
    <row r="945" ht="14.25" customHeight="1">
      <c r="B945" s="61"/>
    </row>
    <row r="946" ht="14.25" customHeight="1">
      <c r="B946" s="61"/>
    </row>
    <row r="947" ht="14.25" customHeight="1">
      <c r="B947" s="61"/>
    </row>
    <row r="948" ht="14.25" customHeight="1">
      <c r="B948" s="61"/>
    </row>
    <row r="949" ht="14.25" customHeight="1">
      <c r="B949" s="61"/>
    </row>
    <row r="950" ht="14.25" customHeight="1">
      <c r="B950" s="61"/>
    </row>
    <row r="951" ht="14.25" customHeight="1">
      <c r="B951" s="61"/>
    </row>
    <row r="952" ht="14.25" customHeight="1">
      <c r="B952" s="61"/>
    </row>
    <row r="953" ht="14.25" customHeight="1">
      <c r="B953" s="61"/>
    </row>
    <row r="954" ht="14.25" customHeight="1">
      <c r="B954" s="61"/>
    </row>
    <row r="955" ht="14.25" customHeight="1">
      <c r="B955" s="61"/>
    </row>
    <row r="956" ht="14.25" customHeight="1">
      <c r="B956" s="61"/>
    </row>
    <row r="957" ht="14.25" customHeight="1">
      <c r="B957" s="61"/>
    </row>
    <row r="958" ht="14.25" customHeight="1">
      <c r="B958" s="61"/>
    </row>
    <row r="959" ht="14.25" customHeight="1">
      <c r="B959" s="61"/>
    </row>
    <row r="960" ht="14.25" customHeight="1">
      <c r="B960" s="61"/>
    </row>
    <row r="961" ht="14.25" customHeight="1">
      <c r="B961" s="61"/>
    </row>
    <row r="962" ht="14.25" customHeight="1">
      <c r="B962" s="61"/>
    </row>
    <row r="963" ht="14.25" customHeight="1">
      <c r="B963" s="61"/>
    </row>
    <row r="964" ht="14.25" customHeight="1">
      <c r="B964" s="61"/>
    </row>
    <row r="965" ht="14.25" customHeight="1">
      <c r="B965" s="61"/>
    </row>
    <row r="966" ht="14.25" customHeight="1">
      <c r="B966" s="61"/>
    </row>
    <row r="967" ht="14.25" customHeight="1">
      <c r="B967" s="61"/>
    </row>
    <row r="968" ht="14.25" customHeight="1">
      <c r="B968" s="61"/>
    </row>
    <row r="969" ht="14.25" customHeight="1">
      <c r="B969" s="61"/>
    </row>
    <row r="970" ht="14.25" customHeight="1">
      <c r="B970" s="61"/>
    </row>
    <row r="971" ht="14.25" customHeight="1">
      <c r="B971" s="61"/>
    </row>
    <row r="972" ht="14.25" customHeight="1">
      <c r="B972" s="61"/>
    </row>
    <row r="973" ht="14.25" customHeight="1">
      <c r="B973" s="61"/>
    </row>
    <row r="974" ht="14.25" customHeight="1">
      <c r="B974" s="61"/>
    </row>
    <row r="975" ht="14.25" customHeight="1">
      <c r="B975" s="61"/>
    </row>
    <row r="976" ht="14.25" customHeight="1">
      <c r="B976" s="61"/>
    </row>
    <row r="977" ht="14.25" customHeight="1">
      <c r="B977" s="61"/>
    </row>
    <row r="978" ht="14.25" customHeight="1">
      <c r="B978" s="61"/>
    </row>
    <row r="979" ht="14.25" customHeight="1">
      <c r="B979" s="61"/>
    </row>
    <row r="980" ht="14.25" customHeight="1">
      <c r="B980" s="61"/>
    </row>
    <row r="981" ht="14.25" customHeight="1">
      <c r="B981" s="61"/>
    </row>
    <row r="982" ht="14.25" customHeight="1">
      <c r="B982" s="61"/>
    </row>
    <row r="983" ht="14.25" customHeight="1">
      <c r="B983" s="61"/>
    </row>
    <row r="984" ht="14.25" customHeight="1">
      <c r="B984" s="61"/>
    </row>
    <row r="985" ht="14.25" customHeight="1">
      <c r="B985" s="61"/>
    </row>
    <row r="986" ht="14.25" customHeight="1">
      <c r="B986" s="61"/>
    </row>
    <row r="987" ht="14.25" customHeight="1">
      <c r="B987" s="61"/>
    </row>
    <row r="988" ht="14.25" customHeight="1">
      <c r="B988" s="61"/>
    </row>
    <row r="989" ht="14.25" customHeight="1">
      <c r="B989" s="61"/>
    </row>
    <row r="990" ht="14.25" customHeight="1">
      <c r="B990" s="61"/>
    </row>
    <row r="991" ht="14.25" customHeight="1">
      <c r="B991" s="61"/>
    </row>
    <row r="992" ht="14.25" customHeight="1">
      <c r="B992" s="61"/>
    </row>
    <row r="993" ht="14.25" customHeight="1">
      <c r="B993" s="61"/>
    </row>
    <row r="994" ht="14.25" customHeight="1">
      <c r="B994" s="61"/>
    </row>
    <row r="995" ht="14.25" customHeight="1">
      <c r="B995" s="61"/>
    </row>
    <row r="996" ht="14.25" customHeight="1">
      <c r="B996" s="61"/>
    </row>
    <row r="997" ht="14.25" customHeight="1">
      <c r="B997" s="61"/>
    </row>
    <row r="998" ht="14.25" customHeight="1">
      <c r="B998" s="61"/>
    </row>
    <row r="999" ht="14.25" customHeight="1">
      <c r="B999" s="61"/>
    </row>
    <row r="1000" ht="14.25" customHeight="1">
      <c r="B1000" s="61"/>
    </row>
  </sheetData>
  <conditionalFormatting sqref="A1:A1000">
    <cfRule type="containsText" dxfId="4" priority="1" operator="containsText" text="0">
      <formula>NOT(ISERROR(SEARCH(("0"),(A1))))</formula>
    </cfRule>
  </conditionalFormatting>
  <conditionalFormatting sqref="L16:Z16">
    <cfRule type="expression" dxfId="4" priority="2">
      <formula>"si(0;;)"</formula>
    </cfRule>
  </conditionalFormatting>
  <conditionalFormatting sqref="A1:A1000">
    <cfRule type="containsText" dxfId="4" priority="3" operator="containsText" text="0">
      <formula>NOT(ISERROR(SEARCH(("0"),(A1))))</formula>
    </cfRule>
  </conditionalFormatting>
  <conditionalFormatting sqref="L16:Z16">
    <cfRule type="expression" dxfId="4" priority="4">
      <formula>"si(0;;)"</formula>
    </cfRule>
  </conditionalFormatting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6" max="6" width="10.71"/>
  </cols>
  <sheetData>
    <row r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63</v>
      </c>
    </row>
    <row r="2">
      <c r="A2" s="62" t="str">
        <f>IFERROR(__xludf.DUMMYFUNCTION(" IMPORTRANGE(""https://docs.google.com/spreadsheets/d/16QGDg6sqiWdmNfpGZ1QWp-JQOMIOcYD46M0sn8J1p6k/edit#gid=659344248"",""extrac-So SIX-1!A2:A161"")"),"chAAtAlere")</f>
        <v>chAAtAlere</v>
      </c>
      <c r="B2" s="55">
        <v>1.0</v>
      </c>
      <c r="C2" s="63">
        <f t="shared" ref="C2:C161" si="1">800*(1-(B2/($H$1+1)))*POWER((SQRT(($H$1+1)/B2)),1/2)</f>
        <v>2227.386361</v>
      </c>
      <c r="D2" s="57" t="str">
        <f>VLOOKUP(A2,'Classement S6'!$B$2:$C$150,1,0)</f>
        <v>chAAtAlere</v>
      </c>
      <c r="E2" s="58" t="str">
        <f t="shared" ref="E2:E161" si="2">IF(D2=A2,"","erreur")</f>
        <v/>
      </c>
      <c r="F2" s="57" t="str">
        <f>VLOOKUP(A2,'Classement Général'!$B$2:$B$150,1,0)</f>
        <v>chAAtAlere</v>
      </c>
    </row>
    <row r="3">
      <c r="A3" s="62" t="str">
        <f>IFERROR(__xludf.DUMMYFUNCTION("""COMPUTED_VALUE"""),"i K K i")</f>
        <v>i K K i</v>
      </c>
      <c r="B3" s="55">
        <v>2.0</v>
      </c>
      <c r="C3" s="63">
        <f t="shared" si="1"/>
        <v>1843.271028</v>
      </c>
      <c r="D3" s="57" t="str">
        <f>VLOOKUP(A3,'Classement S6'!$B$2:$C$150,1,0)</f>
        <v>i K K i</v>
      </c>
      <c r="E3" s="58" t="str">
        <f t="shared" si="2"/>
        <v/>
      </c>
      <c r="F3" s="57" t="str">
        <f>VLOOKUP(A3,'Classement Général'!$B$2:$B$150,1,0)</f>
        <v>i K K i</v>
      </c>
      <c r="G3" s="59"/>
    </row>
    <row r="4">
      <c r="A4" s="62" t="str">
        <f>IFERROR(__xludf.DUMMYFUNCTION("""COMPUTED_VALUE"""),"immond")</f>
        <v>immond</v>
      </c>
      <c r="B4" s="55">
        <v>3.0</v>
      </c>
      <c r="C4" s="63">
        <f t="shared" si="1"/>
        <v>1638.719146</v>
      </c>
      <c r="D4" s="57" t="str">
        <f>VLOOKUP(A4,'Classement S6'!$B$2:$C$150,1,0)</f>
        <v>immond</v>
      </c>
      <c r="E4" s="58" t="str">
        <f t="shared" si="2"/>
        <v/>
      </c>
      <c r="F4" s="57" t="str">
        <f>VLOOKUP(A4,'Classement Général'!$B$2:$B$150,1,0)</f>
        <v>immond</v>
      </c>
    </row>
    <row r="5">
      <c r="A5" s="62" t="str">
        <f>IFERROR(__xludf.DUMMYFUNCTION("""COMPUTED_VALUE"""),"Phil1308")</f>
        <v>Phil1308</v>
      </c>
      <c r="B5" s="55">
        <v>4.0</v>
      </c>
      <c r="C5" s="63">
        <f t="shared" si="1"/>
        <v>1500</v>
      </c>
      <c r="D5" s="57" t="str">
        <f>VLOOKUP(A5,'Classement S6'!$B$2:$C$150,1,0)</f>
        <v>Phil1308</v>
      </c>
      <c r="E5" s="58" t="str">
        <f t="shared" si="2"/>
        <v/>
      </c>
      <c r="F5" s="57" t="str">
        <f>VLOOKUP(A5,'Classement Général'!$B$2:$B$150,1,0)</f>
        <v>Phil1308</v>
      </c>
    </row>
    <row r="6">
      <c r="A6" s="62" t="str">
        <f>IFERROR(__xludf.DUMMYFUNCTION("""COMPUTED_VALUE"""),"fiodor86")</f>
        <v>fiodor86</v>
      </c>
      <c r="B6" s="55">
        <v>5.0</v>
      </c>
      <c r="C6" s="63">
        <f t="shared" si="1"/>
        <v>1394.968873</v>
      </c>
      <c r="D6" s="57" t="str">
        <f>VLOOKUP(A6,'Classement S6'!$B$2:$C$150,1,0)</f>
        <v>fiodor86</v>
      </c>
      <c r="E6" s="58" t="str">
        <f t="shared" si="2"/>
        <v/>
      </c>
      <c r="F6" s="57" t="str">
        <f>VLOOKUP(A6,'Classement Général'!$B$2:$B$150,1,0)</f>
        <v>fiodor86</v>
      </c>
    </row>
    <row r="7">
      <c r="A7" s="62" t="str">
        <f>IFERROR(__xludf.DUMMYFUNCTION("""COMPUTED_VALUE"""),"waasp.")</f>
        <v>waasp.</v>
      </c>
      <c r="B7" s="55">
        <v>6.0</v>
      </c>
      <c r="C7" s="63">
        <f t="shared" si="1"/>
        <v>1310.222905</v>
      </c>
      <c r="D7" s="57" t="str">
        <f>VLOOKUP(A7,'Classement S6'!$B$2:$C$150,1,0)</f>
        <v>Waasp.</v>
      </c>
      <c r="E7" s="58" t="str">
        <f t="shared" si="2"/>
        <v/>
      </c>
      <c r="F7" s="57" t="str">
        <f>VLOOKUP(A7,'Classement Général'!$B$2:$B$150,1,0)</f>
        <v>Waasp.</v>
      </c>
    </row>
    <row r="8">
      <c r="A8" s="62" t="str">
        <f>IFERROR(__xludf.DUMMYFUNCTION("""COMPUTED_VALUE"""),"Kevfurious")</f>
        <v>Kevfurious</v>
      </c>
      <c r="B8" s="55">
        <v>7.0</v>
      </c>
      <c r="C8" s="63">
        <f t="shared" si="1"/>
        <v>1238.954485</v>
      </c>
      <c r="D8" s="57" t="str">
        <f>VLOOKUP(A8,'Classement S6'!$B$2:$C$150,1,0)</f>
        <v>Kevfurious</v>
      </c>
      <c r="E8" s="58" t="str">
        <f t="shared" si="2"/>
        <v/>
      </c>
      <c r="F8" s="57" t="str">
        <f>VLOOKUP(A8,'Classement Général'!$B$2:$B$150,1,0)</f>
        <v>Kevfurious</v>
      </c>
    </row>
    <row r="9">
      <c r="A9" s="62" t="str">
        <f>IFERROR(__xludf.DUMMYFUNCTION("""COMPUTED_VALUE"""),"BARBAPAPA.")</f>
        <v>BARBAPAPA.</v>
      </c>
      <c r="B9" s="55">
        <v>8.0</v>
      </c>
      <c r="C9" s="63">
        <f t="shared" si="1"/>
        <v>1177.254981</v>
      </c>
      <c r="D9" s="57" t="str">
        <f>VLOOKUP(A9,'Classement S6'!$B$2:$C$150,1,0)</f>
        <v>BARBAPAPA.</v>
      </c>
      <c r="E9" s="58" t="str">
        <f t="shared" si="2"/>
        <v/>
      </c>
      <c r="F9" s="57" t="str">
        <f>VLOOKUP(A9,'Classement Général'!$B$2:$B$150,1,0)</f>
        <v>BARBAPAPA.</v>
      </c>
    </row>
    <row r="10">
      <c r="A10" s="62" t="str">
        <f>IFERROR(__xludf.DUMMYFUNCTION("""COMPUTED_VALUE"""),"Redblood92")</f>
        <v>Redblood92</v>
      </c>
      <c r="B10" s="55">
        <v>9.0</v>
      </c>
      <c r="C10" s="63">
        <f t="shared" si="1"/>
        <v>1122.682799</v>
      </c>
      <c r="D10" s="57" t="str">
        <f>VLOOKUP(A10,'Classement S6'!$B$2:$C$150,1,0)</f>
        <v>Redblood92</v>
      </c>
      <c r="E10" s="58" t="str">
        <f t="shared" si="2"/>
        <v/>
      </c>
      <c r="F10" s="57" t="str">
        <f>VLOOKUP(A10,'Classement Général'!$B$2:$B$150,1,0)</f>
        <v>Redblood92</v>
      </c>
    </row>
    <row r="11">
      <c r="A11" s="62" t="str">
        <f>IFERROR(__xludf.DUMMYFUNCTION("""COMPUTED_VALUE"""),"gregmoore")</f>
        <v>gregmoore</v>
      </c>
      <c r="B11" s="55">
        <v>10.0</v>
      </c>
      <c r="C11" s="63">
        <f t="shared" si="1"/>
        <v>1073.615484</v>
      </c>
      <c r="D11" s="57" t="str">
        <f>VLOOKUP(A11,'Classement S6'!$B$2:$C$150,1,0)</f>
        <v>gregmoore</v>
      </c>
      <c r="E11" s="58" t="str">
        <f t="shared" si="2"/>
        <v/>
      </c>
      <c r="F11" s="57" t="str">
        <f>VLOOKUP(A11,'Classement Général'!$B$2:$B$150,1,0)</f>
        <v>Gregmoore</v>
      </c>
    </row>
    <row r="12">
      <c r="A12" s="62" t="str">
        <f>IFERROR(__xludf.DUMMYFUNCTION("""COMPUTED_VALUE"""),"UniThe")</f>
        <v>UniThe</v>
      </c>
      <c r="B12" s="55">
        <v>11.0</v>
      </c>
      <c r="C12" s="63">
        <f t="shared" si="1"/>
        <v>1028.922596</v>
      </c>
      <c r="D12" s="57" t="str">
        <f>VLOOKUP(A12,'Classement S6'!$B$2:$C$150,1,0)</f>
        <v>UniThe</v>
      </c>
      <c r="E12" s="58" t="str">
        <f t="shared" si="2"/>
        <v/>
      </c>
      <c r="F12" s="57" t="str">
        <f>VLOOKUP(A12,'Classement Général'!$B$2:$B$150,1,0)</f>
        <v>UniThe</v>
      </c>
    </row>
    <row r="13">
      <c r="A13" s="62" t="str">
        <f>IFERROR(__xludf.DUMMYFUNCTION("""COMPUTED_VALUE"""),"-Feline")</f>
        <v>-Feline</v>
      </c>
      <c r="B13" s="55">
        <v>12.0</v>
      </c>
      <c r="C13" s="63">
        <f t="shared" si="1"/>
        <v>987.7863913</v>
      </c>
      <c r="D13" s="57" t="str">
        <f>VLOOKUP(A13,'Classement S6'!$B$2:$C$150,1,0)</f>
        <v>-Feline</v>
      </c>
      <c r="E13" s="58" t="str">
        <f t="shared" si="2"/>
        <v/>
      </c>
      <c r="F13" s="57" t="str">
        <f>VLOOKUP(A13,'Classement Général'!$B$2:$B$150,1,0)</f>
        <v>-Feline</v>
      </c>
    </row>
    <row r="14">
      <c r="A14" s="62" t="str">
        <f>IFERROR(__xludf.DUMMYFUNCTION("""COMPUTED_VALUE"""),"Mako Lemore")</f>
        <v>Mako Lemore</v>
      </c>
      <c r="B14" s="55">
        <v>13.0</v>
      </c>
      <c r="C14" s="63">
        <f t="shared" si="1"/>
        <v>949.5970232</v>
      </c>
      <c r="D14" s="57" t="str">
        <f>VLOOKUP(A14,'Classement S6'!$B$2:$C$150,1,0)</f>
        <v>Mako Lemore</v>
      </c>
      <c r="E14" s="58" t="str">
        <f t="shared" si="2"/>
        <v/>
      </c>
      <c r="F14" s="57" t="str">
        <f>VLOOKUP(A14,'Classement Général'!$B$2:$B$150,1,0)</f>
        <v>Mako Lemore</v>
      </c>
    </row>
    <row r="15">
      <c r="A15" s="62" t="str">
        <f>IFERROR(__xludf.DUMMYFUNCTION("""COMPUTED_VALUE"""),"ludolab")</f>
        <v>ludolab</v>
      </c>
      <c r="B15" s="55">
        <v>14.0</v>
      </c>
      <c r="C15" s="63">
        <f t="shared" si="1"/>
        <v>913.8880571</v>
      </c>
      <c r="D15" s="57" t="str">
        <f>VLOOKUP(A15,'Classement S6'!$B$2:$C$150,1,0)</f>
        <v>ludolab</v>
      </c>
      <c r="E15" s="58" t="str">
        <f t="shared" si="2"/>
        <v/>
      </c>
      <c r="F15" s="57" t="str">
        <f>VLOOKUP(A15,'Classement Général'!$B$2:$B$150,1,0)</f>
        <v>ludolab</v>
      </c>
    </row>
    <row r="16">
      <c r="A16" s="62" t="str">
        <f>IFERROR(__xludf.DUMMYFUNCTION("""COMPUTED_VALUE"""),"Elfy")</f>
        <v>Elfy</v>
      </c>
      <c r="B16" s="55">
        <v>15.0</v>
      </c>
      <c r="C16" s="63">
        <f t="shared" si="1"/>
        <v>880.2950743</v>
      </c>
      <c r="D16" s="57" t="str">
        <f>VLOOKUP(A16,'Classement S6'!$B$2:$C$150,1,0)</f>
        <v>Elfy</v>
      </c>
      <c r="E16" s="58" t="str">
        <f t="shared" si="2"/>
        <v/>
      </c>
      <c r="F16" s="57" t="str">
        <f>VLOOKUP(A16,'Classement Général'!$B$2:$B$150,1,0)</f>
        <v>Elfy</v>
      </c>
    </row>
    <row r="17">
      <c r="A17" s="62" t="str">
        <f>IFERROR(__xludf.DUMMYFUNCTION("""COMPUTED_VALUE"""),"Legabodu86")</f>
        <v>Legabodu86</v>
      </c>
      <c r="B17" s="55">
        <v>16.0</v>
      </c>
      <c r="C17" s="63">
        <f t="shared" si="1"/>
        <v>848.5281374</v>
      </c>
      <c r="D17" s="57" t="str">
        <f>VLOOKUP(A17,'Classement S6'!$B$2:$C$150,1,0)</f>
        <v>Legabodu86</v>
      </c>
      <c r="E17" s="58" t="str">
        <f t="shared" si="2"/>
        <v/>
      </c>
      <c r="F17" s="57" t="str">
        <f>VLOOKUP(A17,'Classement Général'!$B$2:$B$150,1,0)</f>
        <v>Legabodu86</v>
      </c>
    </row>
    <row r="18">
      <c r="A18" s="62" t="str">
        <f>IFERROR(__xludf.DUMMYFUNCTION("""COMPUTED_VALUE"""),"erniedog56x")</f>
        <v>erniedog56x</v>
      </c>
      <c r="B18" s="55">
        <v>17.0</v>
      </c>
      <c r="C18" s="63">
        <f t="shared" si="1"/>
        <v>818.3529157</v>
      </c>
      <c r="D18" s="57" t="str">
        <f>VLOOKUP(A18,'Classement S6'!$B$2:$C$150,1,0)</f>
        <v>erniedog56x</v>
      </c>
      <c r="E18" s="58" t="str">
        <f t="shared" si="2"/>
        <v/>
      </c>
      <c r="F18" s="57" t="str">
        <f>VLOOKUP(A18,'Classement Général'!$B$2:$B$150,1,0)</f>
        <v>erniedog56x</v>
      </c>
    </row>
    <row r="19">
      <c r="A19" s="62" t="str">
        <f>IFERROR(__xludf.DUMMYFUNCTION("""COMPUTED_VALUE"""),"Mitch")</f>
        <v>Mitch</v>
      </c>
      <c r="B19" s="55">
        <v>18.0</v>
      </c>
      <c r="C19" s="63">
        <f t="shared" si="1"/>
        <v>789.5774052</v>
      </c>
      <c r="D19" s="57" t="str">
        <f>VLOOKUP(A19,'Classement S6'!$B$2:$C$150,1,0)</f>
        <v>Mitch</v>
      </c>
      <c r="E19" s="58" t="str">
        <f t="shared" si="2"/>
        <v/>
      </c>
      <c r="F19" s="57" t="str">
        <f>VLOOKUP(A19,'Classement Général'!$B$2:$B$150,1,0)</f>
        <v>Mitch</v>
      </c>
    </row>
    <row r="20">
      <c r="A20" s="62" t="str">
        <f>IFERROR(__xludf.DUMMYFUNCTION("""COMPUTED_VALUE"""),"Kaio Du Nord")</f>
        <v>Kaio Du Nord</v>
      </c>
      <c r="B20" s="55">
        <v>19.0</v>
      </c>
      <c r="C20" s="63">
        <f t="shared" si="1"/>
        <v>762.0423718</v>
      </c>
      <c r="D20" s="57" t="str">
        <f>VLOOKUP(A20,'Classement S6'!$B$2:$C$150,1,0)</f>
        <v>Kaio Du Nord</v>
      </c>
      <c r="E20" s="58" t="str">
        <f t="shared" si="2"/>
        <v/>
      </c>
      <c r="F20" s="57" t="str">
        <f>VLOOKUP(A20,'Classement Général'!$B$2:$B$150,1,0)</f>
        <v>Kaio Du Nord</v>
      </c>
    </row>
    <row r="21">
      <c r="A21" s="62" t="str">
        <f>IFERROR(__xludf.DUMMYFUNCTION("""COMPUTED_VALUE"""),"rastamokett")</f>
        <v>rastamokett</v>
      </c>
      <c r="B21" s="55">
        <v>20.0</v>
      </c>
      <c r="C21" s="63">
        <f t="shared" si="1"/>
        <v>735.6143355</v>
      </c>
      <c r="D21" s="57" t="str">
        <f>VLOOKUP(A21,'Classement S6'!$B$2:$C$150,1,0)</f>
        <v>rastamokett</v>
      </c>
      <c r="E21" s="58" t="str">
        <f t="shared" si="2"/>
        <v/>
      </c>
      <c r="F21" s="57" t="str">
        <f>VLOOKUP(A21,'Classement Général'!$B$2:$B$150,1,0)</f>
        <v>rastamokett</v>
      </c>
    </row>
    <row r="22">
      <c r="A22" s="62" t="str">
        <f>IFERROR(__xludf.DUMMYFUNCTION("""COMPUTED_VALUE"""),"x calou61")</f>
        <v>x calou61</v>
      </c>
      <c r="B22" s="55">
        <v>21.0</v>
      </c>
      <c r="C22" s="63">
        <f t="shared" si="1"/>
        <v>710.1803284</v>
      </c>
      <c r="D22" s="57" t="str">
        <f>VLOOKUP(A22,'Classement S6'!$B$2:$C$150,1,0)</f>
        <v>x calou61</v>
      </c>
      <c r="E22" s="58" t="str">
        <f t="shared" si="2"/>
        <v/>
      </c>
      <c r="F22" s="57" t="str">
        <f>VLOOKUP(A22,'Classement Général'!$B$2:$B$150,1,0)</f>
        <v>x calou61</v>
      </c>
    </row>
    <row r="23">
      <c r="A23" s="62" t="str">
        <f>IFERROR(__xludf.DUMMYFUNCTION("""COMPUTED_VALUE"""),"Vaillant 86")</f>
        <v>Vaillant 86</v>
      </c>
      <c r="B23" s="55">
        <v>22.0</v>
      </c>
      <c r="C23" s="63">
        <f t="shared" si="1"/>
        <v>685.643916</v>
      </c>
      <c r="D23" s="57" t="str">
        <f>VLOOKUP(A23,'Classement S6'!$B$2:$C$150,1,0)</f>
        <v>Vaillant 86</v>
      </c>
      <c r="E23" s="58" t="str">
        <f t="shared" si="2"/>
        <v/>
      </c>
      <c r="F23" s="57" t="str">
        <f>VLOOKUP(A23,'Classement Général'!$B$2:$B$150,1,0)</f>
        <v>Vaillant 86</v>
      </c>
    </row>
    <row r="24">
      <c r="A24" s="62" t="str">
        <f>IFERROR(__xludf.DUMMYFUNCTION("""COMPUTED_VALUE"""),"Ram-outcho86")</f>
        <v>Ram-outcho86</v>
      </c>
      <c r="B24" s="55">
        <v>23.0</v>
      </c>
      <c r="C24" s="63">
        <f t="shared" si="1"/>
        <v>661.9221348</v>
      </c>
      <c r="D24" s="57" t="str">
        <f>VLOOKUP(A24,'Classement S6'!$B$2:$C$150,1,0)</f>
        <v>Ram-outcho86</v>
      </c>
      <c r="E24" s="58" t="str">
        <f t="shared" si="2"/>
        <v/>
      </c>
      <c r="F24" s="57" t="str">
        <f>VLOOKUP(A24,'Classement Général'!$B$2:$B$150,1,0)</f>
        <v>Ram-outcho86</v>
      </c>
    </row>
    <row r="25">
      <c r="A25" s="62" t="str">
        <f>IFERROR(__xludf.DUMMYFUNCTION("""COMPUTED_VALUE"""),"Steprou86")</f>
        <v>Steprou86</v>
      </c>
      <c r="B25" s="55">
        <v>24.0</v>
      </c>
      <c r="C25" s="63">
        <f t="shared" si="1"/>
        <v>638.9431042</v>
      </c>
      <c r="D25" s="57" t="str">
        <f>VLOOKUP(A25,'Classement S6'!$B$2:$C$150,1,0)</f>
        <v>Steprou86</v>
      </c>
      <c r="E25" s="58" t="str">
        <f t="shared" si="2"/>
        <v/>
      </c>
      <c r="F25" s="57" t="str">
        <f>VLOOKUP(A25,'Classement Général'!$B$2:$B$150,1,0)</f>
        <v>Steprou86</v>
      </c>
    </row>
    <row r="26">
      <c r="A26" s="62" t="str">
        <f>IFERROR(__xludf.DUMMYFUNCTION("""COMPUTED_VALUE"""),"Rukia_ichigo")</f>
        <v>Rukia_ichigo</v>
      </c>
      <c r="B26" s="55">
        <v>25.0</v>
      </c>
      <c r="C26" s="63">
        <f t="shared" si="1"/>
        <v>616.6441437</v>
      </c>
      <c r="D26" s="57" t="str">
        <f>VLOOKUP(A26,'Classement S6'!$B$2:$C$150,1,0)</f>
        <v>Rukia_ichigo</v>
      </c>
      <c r="E26" s="58" t="str">
        <f t="shared" si="2"/>
        <v/>
      </c>
      <c r="F26" s="57" t="str">
        <f>VLOOKUP(A26,'Classement Général'!$B$2:$B$150,1,0)</f>
        <v>Rukia_ichigo</v>
      </c>
    </row>
    <row r="27">
      <c r="A27" s="62" t="str">
        <f>IFERROR(__xludf.DUMMYFUNCTION("""COMPUTED_VALUE"""),"SIr_Tango")</f>
        <v>SIr_Tango</v>
      </c>
      <c r="B27" s="55">
        <v>26.0</v>
      </c>
      <c r="C27" s="63">
        <f t="shared" si="1"/>
        <v>594.9702715</v>
      </c>
      <c r="D27" s="57" t="str">
        <f>VLOOKUP(A27,'Classement S6'!$B$2:$C$150,1,0)</f>
        <v>Sir_Tango</v>
      </c>
      <c r="E27" s="58" t="str">
        <f t="shared" si="2"/>
        <v/>
      </c>
      <c r="F27" s="57" t="str">
        <f>VLOOKUP(A27,'Classement Général'!$B$2:$B$150,1,0)</f>
        <v>Sir_Tango</v>
      </c>
    </row>
    <row r="28">
      <c r="A28" s="62" t="str">
        <f>IFERROR(__xludf.DUMMYFUNCTION("""COMPUTED_VALUE"""),"Miss_Prissy")</f>
        <v>Miss_Prissy</v>
      </c>
      <c r="B28" s="55">
        <v>27.0</v>
      </c>
      <c r="C28" s="63">
        <f t="shared" si="1"/>
        <v>573.8729964</v>
      </c>
      <c r="D28" s="57" t="str">
        <f>VLOOKUP(A28,'Classement S6'!$B$2:$C$150,1,0)</f>
        <v>Miss_Prissy</v>
      </c>
      <c r="E28" s="58" t="str">
        <f t="shared" si="2"/>
        <v/>
      </c>
      <c r="F28" s="57" t="str">
        <f>VLOOKUP(A28,'Classement Général'!$B$2:$B$150,1,0)</f>
        <v>Miss_Prissy</v>
      </c>
    </row>
    <row r="29">
      <c r="A29" s="62" t="str">
        <f>IFERROR(__xludf.DUMMYFUNCTION("""COMPUTED_VALUE"""),"Patgaret")</f>
        <v>Patgaret</v>
      </c>
      <c r="B29" s="55">
        <v>28.0</v>
      </c>
      <c r="C29" s="63">
        <f t="shared" si="1"/>
        <v>553.3093377</v>
      </c>
      <c r="D29" s="57" t="str">
        <f>VLOOKUP(A29,'Classement S6'!$B$2:$C$150,1,0)</f>
        <v>Patgaret</v>
      </c>
      <c r="E29" s="58" t="str">
        <f t="shared" si="2"/>
        <v/>
      </c>
      <c r="F29" s="57" t="str">
        <f>VLOOKUP(A29,'Classement Général'!$B$2:$B$150,1,0)</f>
        <v>Patgaret</v>
      </c>
    </row>
    <row r="30">
      <c r="A30" s="62" t="str">
        <f>IFERROR(__xludf.DUMMYFUNCTION("""COMPUTED_VALUE"""),"chocobueno")</f>
        <v>chocobueno</v>
      </c>
      <c r="B30" s="55">
        <v>29.0</v>
      </c>
      <c r="C30" s="63">
        <f t="shared" si="1"/>
        <v>533.2410211</v>
      </c>
      <c r="D30" s="57" t="str">
        <f>VLOOKUP(A30,'Classement S6'!$B$2:$C$150,1,0)</f>
        <v>chocobueno</v>
      </c>
      <c r="E30" s="58" t="str">
        <f t="shared" si="2"/>
        <v/>
      </c>
      <c r="F30" s="57" t="str">
        <f>VLOOKUP(A30,'Classement Général'!$B$2:$B$150,1,0)</f>
        <v>chocobueno</v>
      </c>
    </row>
    <row r="31">
      <c r="A31" s="62" t="str">
        <f>IFERROR(__xludf.DUMMYFUNCTION("""COMPUTED_VALUE"""),"m86600b")</f>
        <v>m86600b</v>
      </c>
      <c r="B31" s="55">
        <v>30.0</v>
      </c>
      <c r="C31" s="63">
        <f t="shared" si="1"/>
        <v>513.6338176</v>
      </c>
      <c r="D31" s="57" t="str">
        <f>VLOOKUP(A31,'Classement S6'!$B$2:$C$150,1,0)</f>
        <v>m86600b</v>
      </c>
      <c r="E31" s="58" t="str">
        <f t="shared" si="2"/>
        <v/>
      </c>
      <c r="F31" s="57" t="str">
        <f>VLOOKUP(A31,'Classement Général'!$B$2:$B$150,1,0)</f>
        <v>m86600b</v>
      </c>
    </row>
    <row r="32">
      <c r="A32" s="62" t="str">
        <f>IFERROR(__xludf.DUMMYFUNCTION("""COMPUTED_VALUE"""),"Balzen86")</f>
        <v>Balzen86</v>
      </c>
      <c r="B32" s="55">
        <v>31.0</v>
      </c>
      <c r="C32" s="63">
        <f t="shared" si="1"/>
        <v>494.4569925</v>
      </c>
      <c r="D32" s="57" t="str">
        <f>VLOOKUP(A32,'Classement S6'!$B$2:$C$150,1,0)</f>
        <v>Balzen86</v>
      </c>
      <c r="E32" s="58" t="str">
        <f t="shared" si="2"/>
        <v/>
      </c>
      <c r="F32" s="57" t="str">
        <f>VLOOKUP(A32,'Classement Général'!$B$2:$B$150,1,0)</f>
        <v>Balzen86</v>
      </c>
    </row>
    <row r="33">
      <c r="A33" s="62" t="str">
        <f>IFERROR(__xludf.DUMMYFUNCTION("""COMPUTED_VALUE"""),"FridAKahlo")</f>
        <v>FridAKahlo</v>
      </c>
      <c r="B33" s="55">
        <v>32.0</v>
      </c>
      <c r="C33" s="63">
        <f t="shared" si="1"/>
        <v>475.682846</v>
      </c>
      <c r="D33" s="57" t="str">
        <f>VLOOKUP(A33,'Classement S6'!$B$2:$C$150,1,0)</f>
        <v>FridAKahlo</v>
      </c>
      <c r="E33" s="58" t="str">
        <f t="shared" si="2"/>
        <v/>
      </c>
      <c r="F33" s="57" t="str">
        <f>VLOOKUP(A33,'Classement Général'!$B$2:$B$150,1,0)</f>
        <v>FridAKahlo</v>
      </c>
    </row>
    <row r="34">
      <c r="A34" s="62" t="str">
        <f>IFERROR(__xludf.DUMMYFUNCTION("""COMPUTED_VALUE"""),"--WondeR--")</f>
        <v>--WondeR--</v>
      </c>
      <c r="B34" s="55">
        <v>33.0</v>
      </c>
      <c r="C34" s="63">
        <f t="shared" si="1"/>
        <v>457.2863263</v>
      </c>
      <c r="D34" s="57" t="str">
        <f>VLOOKUP(A34,'Classement S6'!$B$2:$C$150,1,0)</f>
        <v>--WondeR--</v>
      </c>
      <c r="E34" s="58" t="str">
        <f t="shared" si="2"/>
        <v/>
      </c>
      <c r="F34" s="57" t="str">
        <f>VLOOKUP(A34,'Classement Général'!$B$2:$B$150,1,0)</f>
        <v>--WondeR--</v>
      </c>
    </row>
    <row r="35">
      <c r="A35" s="62" t="str">
        <f>IFERROR(__xludf.DUMMYFUNCTION("""COMPUTED_VALUE"""),"titounio")</f>
        <v>titounio</v>
      </c>
      <c r="B35" s="55">
        <v>34.0</v>
      </c>
      <c r="C35" s="63">
        <f t="shared" si="1"/>
        <v>439.2447021</v>
      </c>
      <c r="D35" s="57" t="str">
        <f>VLOOKUP(A35,'Classement S6'!$B$2:$C$150,1,0)</f>
        <v>titounio</v>
      </c>
      <c r="E35" s="58" t="str">
        <f t="shared" si="2"/>
        <v/>
      </c>
      <c r="F35" s="57" t="str">
        <f>VLOOKUP(A35,'Classement Général'!$B$2:$B$150,1,0)</f>
        <v>titounio</v>
      </c>
    </row>
    <row r="36">
      <c r="A36" s="62" t="str">
        <f>IFERROR(__xludf.DUMMYFUNCTION("""COMPUTED_VALUE"""),"fr2d2")</f>
        <v>fr2d2</v>
      </c>
      <c r="B36" s="55">
        <v>35.0</v>
      </c>
      <c r="C36" s="63">
        <f t="shared" si="1"/>
        <v>421.5372843</v>
      </c>
      <c r="D36" s="57" t="str">
        <f>VLOOKUP(A36,'Classement S6'!$B$2:$C$150,1,0)</f>
        <v>Fr2d2</v>
      </c>
      <c r="E36" s="58" t="str">
        <f t="shared" si="2"/>
        <v/>
      </c>
      <c r="F36" s="57" t="str">
        <f>VLOOKUP(A36,'Classement Général'!$B$2:$B$150,1,0)</f>
        <v>Fr2d2</v>
      </c>
    </row>
    <row r="37">
      <c r="A37" s="62" t="str">
        <f>IFERROR(__xludf.DUMMYFUNCTION("""COMPUTED_VALUE"""),"_Sale-Bet_")</f>
        <v>_Sale-Bet_</v>
      </c>
      <c r="B37" s="55">
        <v>36.0</v>
      </c>
      <c r="C37" s="63">
        <f t="shared" si="1"/>
        <v>404.1451884</v>
      </c>
      <c r="D37" s="57" t="str">
        <f>VLOOKUP(A37,'Classement S6'!$B$2:$C$150,1,0)</f>
        <v>_Sale-Bet_</v>
      </c>
      <c r="E37" s="58" t="str">
        <f t="shared" si="2"/>
        <v/>
      </c>
      <c r="F37" s="57" t="str">
        <f>VLOOKUP(A37,'Classement Général'!$B$2:$B$150,1,0)</f>
        <v>_Sale-Bet_</v>
      </c>
    </row>
    <row r="38">
      <c r="A38" s="62" t="str">
        <f>IFERROR(__xludf.DUMMYFUNCTION("""COMPUTED_VALUE"""),"Loulou79")</f>
        <v>Loulou79</v>
      </c>
      <c r="B38" s="55">
        <v>37.0</v>
      </c>
      <c r="C38" s="63">
        <f t="shared" si="1"/>
        <v>387.0511299</v>
      </c>
      <c r="D38" s="57" t="str">
        <f>VLOOKUP(A38,'Classement S6'!$B$2:$C$150,1,0)</f>
        <v>Loulou79</v>
      </c>
      <c r="E38" s="58" t="str">
        <f t="shared" si="2"/>
        <v/>
      </c>
      <c r="F38" s="57" t="str">
        <f>VLOOKUP(A38,'Classement Général'!$B$2:$B$150,1,0)</f>
        <v>Loulou79</v>
      </c>
    </row>
    <row r="39">
      <c r="A39" s="62" t="str">
        <f>IFERROR(__xludf.DUMMYFUNCTION("""COMPUTED_VALUE"""),"8kinder6")</f>
        <v>8kinder6</v>
      </c>
      <c r="B39" s="55">
        <v>38.0</v>
      </c>
      <c r="C39" s="63">
        <f t="shared" si="1"/>
        <v>370.2392481</v>
      </c>
      <c r="D39" s="57" t="str">
        <f>VLOOKUP(A39,'Classement S6'!$B$2:$C$150,1,0)</f>
        <v>8kinder6</v>
      </c>
      <c r="E39" s="58" t="str">
        <f t="shared" si="2"/>
        <v/>
      </c>
      <c r="F39" s="57" t="str">
        <f>VLOOKUP(A39,'Classement Général'!$B$2:$B$150,1,0)</f>
        <v>8kinder6</v>
      </c>
    </row>
    <row r="40">
      <c r="A40" s="62" t="str">
        <f>IFERROR(__xludf.DUMMYFUNCTION("""COMPUTED_VALUE"""),"Rod_John_VI")</f>
        <v>Rod_John_VI</v>
      </c>
      <c r="B40" s="55">
        <v>39.0</v>
      </c>
      <c r="C40" s="63">
        <f t="shared" si="1"/>
        <v>353.6949535</v>
      </c>
      <c r="D40" s="57" t="str">
        <f>VLOOKUP(A40,'Classement S6'!$B$2:$C$150,1,0)</f>
        <v>Rod_John_VI</v>
      </c>
      <c r="E40" s="58" t="str">
        <f t="shared" si="2"/>
        <v/>
      </c>
      <c r="F40" s="57" t="str">
        <f>VLOOKUP(A40,'Classement Général'!$B$2:$B$150,1,0)</f>
        <v>Rod_John_VI</v>
      </c>
    </row>
    <row r="41">
      <c r="A41" s="62" t="str">
        <f>IFERROR(__xludf.DUMMYFUNCTION("""COMPUTED_VALUE"""),"roudoudou759")</f>
        <v>roudoudou759</v>
      </c>
      <c r="B41" s="55">
        <v>40.0</v>
      </c>
      <c r="C41" s="63">
        <f t="shared" si="1"/>
        <v>337.4047951</v>
      </c>
      <c r="D41" s="57" t="str">
        <f>VLOOKUP(A41,'Classement S6'!$B$2:$C$150,1,0)</f>
        <v>roudoudou759</v>
      </c>
      <c r="E41" s="58" t="str">
        <f t="shared" si="2"/>
        <v/>
      </c>
      <c r="F41" s="57" t="str">
        <f>VLOOKUP(A41,'Classement Général'!$B$2:$B$150,1,0)</f>
        <v>roudoudou759</v>
      </c>
    </row>
    <row r="42">
      <c r="A42" s="62" t="str">
        <f>IFERROR(__xludf.DUMMYFUNCTION("""COMPUTED_VALUE"""),"Gregol2")</f>
        <v>Gregol2</v>
      </c>
      <c r="B42" s="55">
        <v>41.0</v>
      </c>
      <c r="C42" s="63">
        <f t="shared" si="1"/>
        <v>321.3563443</v>
      </c>
      <c r="D42" s="57" t="str">
        <f>VLOOKUP(A42,'Classement S6'!$B$2:$C$150,1,0)</f>
        <v>Gregol2</v>
      </c>
      <c r="E42" s="58" t="str">
        <f t="shared" si="2"/>
        <v/>
      </c>
      <c r="F42" s="57" t="str">
        <f>VLOOKUP(A42,'Classement Général'!$B$2:$B$150,1,0)</f>
        <v>Gregol2</v>
      </c>
    </row>
    <row r="43">
      <c r="A43" s="62" t="str">
        <f>IFERROR(__xludf.DUMMYFUNCTION("""COMPUTED_VALUE"""),"AKlibur")</f>
        <v>AKlibur</v>
      </c>
      <c r="B43" s="55">
        <v>42.0</v>
      </c>
      <c r="C43" s="63">
        <f t="shared" si="1"/>
        <v>305.5380937</v>
      </c>
      <c r="D43" s="57" t="str">
        <f>VLOOKUP(A43,'Classement S6'!$B$2:$C$150,1,0)</f>
        <v>AKlibur</v>
      </c>
      <c r="E43" s="58" t="str">
        <f t="shared" si="2"/>
        <v/>
      </c>
      <c r="F43" s="57" t="str">
        <f>VLOOKUP(A43,'Classement Général'!$B$2:$B$150,1,0)</f>
        <v>AKlibur</v>
      </c>
    </row>
    <row r="44">
      <c r="A44" s="62" t="str">
        <f>IFERROR(__xludf.DUMMYFUNCTION("""COMPUTED_VALUE"""),"butterfly-as")</f>
        <v>butterfly-as</v>
      </c>
      <c r="B44" s="55">
        <v>43.0</v>
      </c>
      <c r="C44" s="63">
        <f t="shared" si="1"/>
        <v>289.9393676</v>
      </c>
      <c r="D44" s="57" t="str">
        <f>VLOOKUP(A44,'Classement S6'!$B$2:$C$150,1,0)</f>
        <v>Butterfly-As</v>
      </c>
      <c r="E44" s="58" t="str">
        <f t="shared" si="2"/>
        <v/>
      </c>
      <c r="F44" s="57" t="str">
        <f>VLOOKUP(A44,'Classement Général'!$B$2:$B$150,1,0)</f>
        <v>Butterfly-As</v>
      </c>
    </row>
    <row r="45">
      <c r="A45" s="62" t="str">
        <f>IFERROR(__xludf.DUMMYFUNCTION("""COMPUTED_VALUE"""),"BBH 75")</f>
        <v>BBH 75</v>
      </c>
      <c r="B45" s="55">
        <v>44.0</v>
      </c>
      <c r="C45" s="63">
        <f t="shared" si="1"/>
        <v>274.5502434</v>
      </c>
      <c r="D45" s="57" t="str">
        <f>VLOOKUP(A45,'Classement S6'!$B$2:$C$150,1,0)</f>
        <v>BBH 75</v>
      </c>
      <c r="E45" s="58" t="str">
        <f t="shared" si="2"/>
        <v/>
      </c>
      <c r="F45" s="57" t="str">
        <f>VLOOKUP(A45,'Classement Général'!$B$2:$B$150,1,0)</f>
        <v>BBH 75</v>
      </c>
    </row>
    <row r="46">
      <c r="A46" s="62" t="str">
        <f>IFERROR(__xludf.DUMMYFUNCTION("""COMPUTED_VALUE"""),"sukkel")</f>
        <v>sukkel</v>
      </c>
      <c r="B46" s="55">
        <v>45.0</v>
      </c>
      <c r="C46" s="63">
        <f t="shared" si="1"/>
        <v>259.361482</v>
      </c>
      <c r="D46" s="57" t="str">
        <f>VLOOKUP(A46,'Classement S6'!$B$2:$C$150,1,0)</f>
        <v>sukkel</v>
      </c>
      <c r="E46" s="58" t="str">
        <f t="shared" si="2"/>
        <v/>
      </c>
      <c r="F46" s="57" t="str">
        <f>VLOOKUP(A46,'Classement Général'!$B$2:$B$150,1,0)</f>
        <v>sukkel</v>
      </c>
    </row>
    <row r="47">
      <c r="A47" s="62" t="str">
        <f>IFERROR(__xludf.DUMMYFUNCTION("""COMPUTED_VALUE"""),"LEGOLEGOTE")</f>
        <v>LEGOLEGOTE</v>
      </c>
      <c r="B47" s="55">
        <v>46.0</v>
      </c>
      <c r="C47" s="63">
        <f t="shared" si="1"/>
        <v>244.364466</v>
      </c>
      <c r="D47" s="57" t="str">
        <f>VLOOKUP(A47,'Classement S6'!$B$2:$C$150,1,0)</f>
        <v>LEGOLEGOTE</v>
      </c>
      <c r="E47" s="58" t="str">
        <f t="shared" si="2"/>
        <v/>
      </c>
      <c r="F47" s="57" t="str">
        <f>VLOOKUP(A47,'Classement Général'!$B$2:$B$150,1,0)</f>
        <v>LEGOLEGOTE</v>
      </c>
    </row>
    <row r="48">
      <c r="A48" s="62" t="str">
        <f>IFERROR(__xludf.DUMMYFUNCTION("""COMPUTED_VALUE"""),"Mikalack")</f>
        <v>Mikalack</v>
      </c>
      <c r="B48" s="55">
        <v>47.0</v>
      </c>
      <c r="C48" s="63">
        <f t="shared" si="1"/>
        <v>229.551145</v>
      </c>
      <c r="D48" s="57" t="str">
        <f>VLOOKUP(A48,'Classement S6'!$B$2:$C$150,1,0)</f>
        <v>Mikalack</v>
      </c>
      <c r="E48" s="58" t="str">
        <f t="shared" si="2"/>
        <v/>
      </c>
      <c r="F48" s="57" t="str">
        <f>VLOOKUP(A48,'Classement Général'!$B$2:$B$150,1,0)</f>
        <v>Mikalack</v>
      </c>
    </row>
    <row r="49">
      <c r="A49" s="62" t="str">
        <f>IFERROR(__xludf.DUMMYFUNCTION("""COMPUTED_VALUE"""),"cassius-86")</f>
        <v>cassius-86</v>
      </c>
      <c r="B49" s="55">
        <v>48.0</v>
      </c>
      <c r="C49" s="63">
        <f t="shared" si="1"/>
        <v>214.9139864</v>
      </c>
      <c r="D49" s="57" t="str">
        <f>VLOOKUP(A49,'Classement S6'!$B$2:$C$150,1,0)</f>
        <v>cassius-86</v>
      </c>
      <c r="E49" s="58" t="str">
        <f t="shared" si="2"/>
        <v/>
      </c>
      <c r="F49" s="57" t="str">
        <f>VLOOKUP(A49,'Classement Général'!$B$2:$B$150,1,0)</f>
        <v>cassius-86</v>
      </c>
    </row>
    <row r="50">
      <c r="A50" s="62" t="str">
        <f>IFERROR(__xludf.DUMMYFUNCTION("""COMPUTED_VALUE"""),"UrsaffMyLove")</f>
        <v>UrsaffMyLove</v>
      </c>
      <c r="B50" s="55">
        <v>49.0</v>
      </c>
      <c r="C50" s="63">
        <f t="shared" si="1"/>
        <v>200.4459314</v>
      </c>
      <c r="D50" s="57" t="str">
        <f>VLOOKUP(A50,'Classement S6'!$B$2:$C$150,1,0)</f>
        <v>UrsaffMyLove</v>
      </c>
      <c r="E50" s="58" t="str">
        <f t="shared" si="2"/>
        <v/>
      </c>
      <c r="F50" s="57" t="str">
        <f>VLOOKUP(A50,'Classement Général'!$B$2:$B$150,1,0)</f>
        <v>UrsaffMyLove</v>
      </c>
    </row>
    <row r="51">
      <c r="A51" s="62" t="str">
        <f>IFERROR(__xludf.DUMMYFUNCTION("""COMPUTED_VALUE"""),"Amichocolat")</f>
        <v>Amichocolat</v>
      </c>
      <c r="B51" s="55">
        <v>50.0</v>
      </c>
      <c r="C51" s="63">
        <f t="shared" si="1"/>
        <v>186.1403564</v>
      </c>
      <c r="D51" s="57" t="str">
        <f>VLOOKUP(A51,'Classement S6'!$B$2:$C$150,1,0)</f>
        <v>Amichocolat</v>
      </c>
      <c r="E51" s="58" t="str">
        <f t="shared" si="2"/>
        <v/>
      </c>
      <c r="F51" s="57" t="str">
        <f>VLOOKUP(A51,'Classement Général'!$B$2:$B$150,1,0)</f>
        <v>Amichocolat</v>
      </c>
    </row>
    <row r="52">
      <c r="A52" s="62" t="str">
        <f>IFERROR(__xludf.DUMMYFUNCTION("""COMPUTED_VALUE"""),"Sab86360")</f>
        <v>Sab86360</v>
      </c>
      <c r="B52" s="55">
        <v>51.0</v>
      </c>
      <c r="C52" s="63">
        <f t="shared" si="1"/>
        <v>171.9910369</v>
      </c>
      <c r="D52" s="57" t="str">
        <f>VLOOKUP(A52,'Classement S6'!$B$2:$C$150,1,0)</f>
        <v>Sab86360</v>
      </c>
      <c r="E52" s="58" t="str">
        <f t="shared" si="2"/>
        <v/>
      </c>
      <c r="F52" s="57" t="str">
        <f>VLOOKUP(A52,'Classement Général'!$B$2:$B$150,1,0)</f>
        <v>Sab86360</v>
      </c>
    </row>
    <row r="53">
      <c r="A53" s="62" t="str">
        <f>IFERROR(__xludf.DUMMYFUNCTION("""COMPUTED_VALUE"""),"MaLLcoLLm..")</f>
        <v>MaLLcoLLm..</v>
      </c>
      <c r="B53" s="55">
        <v>52.0</v>
      </c>
      <c r="C53" s="63">
        <f t="shared" si="1"/>
        <v>157.9921164</v>
      </c>
      <c r="D53" s="57" t="str">
        <f>VLOOKUP(A53,'Classement S6'!$B$2:$C$150,1,0)</f>
        <v>MaLLcoLLm..</v>
      </c>
      <c r="E53" s="58" t="str">
        <f t="shared" si="2"/>
        <v/>
      </c>
      <c r="F53" s="57" t="str">
        <f>VLOOKUP(A53,'Classement Général'!$B$2:$B$150,1,0)</f>
        <v>MaLLcoLLm..</v>
      </c>
    </row>
    <row r="54">
      <c r="A54" s="62" t="str">
        <f>IFERROR(__xludf.DUMMYFUNCTION("""COMPUTED_VALUE"""),"belussac")</f>
        <v>belussac</v>
      </c>
      <c r="B54" s="55">
        <v>53.0</v>
      </c>
      <c r="C54" s="63">
        <f t="shared" si="1"/>
        <v>144.1380772</v>
      </c>
      <c r="D54" s="57" t="str">
        <f>VLOOKUP(A54,'Classement S6'!$B$2:$C$150,1,0)</f>
        <v>belussac</v>
      </c>
      <c r="E54" s="58" t="str">
        <f t="shared" si="2"/>
        <v/>
      </c>
      <c r="F54" s="57" t="str">
        <f>VLOOKUP(A54,'Classement Général'!$B$2:$B$150,1,0)</f>
        <v>belussac</v>
      </c>
    </row>
    <row r="55">
      <c r="A55" s="62" t="str">
        <f>IFERROR(__xludf.DUMMYFUNCTION("""COMPUTED_VALUE"""),"marypops64")</f>
        <v>marypops64</v>
      </c>
      <c r="B55" s="55">
        <v>54.0</v>
      </c>
      <c r="C55" s="63">
        <f t="shared" si="1"/>
        <v>130.423715</v>
      </c>
      <c r="D55" s="57" t="str">
        <f>VLOOKUP(A55,'Classement S6'!$B$2:$C$150,1,0)</f>
        <v>marypops64</v>
      </c>
      <c r="E55" s="58" t="str">
        <f t="shared" si="2"/>
        <v/>
      </c>
      <c r="F55" s="57" t="str">
        <f>VLOOKUP(A55,'Classement Général'!$B$2:$B$150,1,0)</f>
        <v>marypops64</v>
      </c>
    </row>
    <row r="56">
      <c r="A56" s="62" t="str">
        <f>IFERROR(__xludf.DUMMYFUNCTION("""COMPUTED_VALUE"""),"chatouill86")</f>
        <v>chatouill86</v>
      </c>
      <c r="B56" s="55">
        <v>55.0</v>
      </c>
      <c r="C56" s="63">
        <f t="shared" si="1"/>
        <v>116.844115</v>
      </c>
      <c r="D56" s="57" t="str">
        <f>VLOOKUP(A56,'Classement S6'!$B$2:$C$150,1,0)</f>
        <v>chatouill86</v>
      </c>
      <c r="E56" s="58" t="str">
        <f t="shared" si="2"/>
        <v/>
      </c>
      <c r="F56" s="57" t="str">
        <f>VLOOKUP(A56,'Classement Général'!$B$2:$B$150,1,0)</f>
        <v>chatouill86</v>
      </c>
    </row>
    <row r="57">
      <c r="A57" s="62" t="str">
        <f>IFERROR(__xludf.DUMMYFUNCTION("""COMPUTED_VALUE"""),"mabouyas")</f>
        <v>mabouyas</v>
      </c>
      <c r="B57" s="55">
        <v>56.0</v>
      </c>
      <c r="C57" s="63">
        <f t="shared" si="1"/>
        <v>103.3946308</v>
      </c>
      <c r="D57" s="57" t="str">
        <f>VLOOKUP(A57,'Classement S6'!$B$2:$C$150,1,0)</f>
        <v>mabouyas</v>
      </c>
      <c r="E57" s="58" t="str">
        <f t="shared" si="2"/>
        <v/>
      </c>
      <c r="F57" s="57" t="str">
        <f>VLOOKUP(A57,'Classement Général'!$B$2:$B$150,1,0)</f>
        <v>mabouyas</v>
      </c>
    </row>
    <row r="58">
      <c r="A58" s="62" t="str">
        <f>IFERROR(__xludf.DUMMYFUNCTION("""COMPUTED_VALUE"""),"Fistipanda")</f>
        <v>Fistipanda</v>
      </c>
      <c r="B58" s="55">
        <v>57.0</v>
      </c>
      <c r="C58" s="63">
        <f t="shared" si="1"/>
        <v>90.07086481</v>
      </c>
      <c r="D58" s="57" t="str">
        <f>VLOOKUP(A58,'Classement S6'!$B$2:$C$150,1,0)</f>
        <v>Fistipanda</v>
      </c>
      <c r="E58" s="58" t="str">
        <f t="shared" si="2"/>
        <v/>
      </c>
      <c r="F58" s="57" t="str">
        <f>VLOOKUP(A58,'Classement Général'!$B$2:$B$150,1,0)</f>
        <v>Fistipanda</v>
      </c>
    </row>
    <row r="59">
      <c r="A59" s="62" t="str">
        <f>IFERROR(__xludf.DUMMYFUNCTION("""COMPUTED_VALUE"""),"_VisMaVie_")</f>
        <v>_VisMaVie_</v>
      </c>
      <c r="B59" s="55">
        <v>58.0</v>
      </c>
      <c r="C59" s="63">
        <f t="shared" si="1"/>
        <v>76.86865082</v>
      </c>
      <c r="D59" s="57" t="str">
        <f>VLOOKUP(A59,'Classement S6'!$B$2:$C$150,1,0)</f>
        <v>_VisMaVie_</v>
      </c>
      <c r="E59" s="58" t="str">
        <f t="shared" si="2"/>
        <v/>
      </c>
      <c r="F59" s="57" t="str">
        <f>VLOOKUP(A59,'Classement Général'!$B$2:$B$150,1,0)</f>
        <v>_VisMaVie_</v>
      </c>
    </row>
    <row r="60">
      <c r="A60" s="62" t="str">
        <f>IFERROR(__xludf.DUMMYFUNCTION("""COMPUTED_VALUE"""),"kiki86 x")</f>
        <v>kiki86 x</v>
      </c>
      <c r="B60" s="55">
        <v>59.0</v>
      </c>
      <c r="C60" s="63">
        <f t="shared" si="1"/>
        <v>63.78403772</v>
      </c>
      <c r="D60" s="57" t="str">
        <f>VLOOKUP(A60,'Classement S6'!$B$2:$C$150,1,0)</f>
        <v>kiki86 x</v>
      </c>
      <c r="E60" s="58" t="str">
        <f t="shared" si="2"/>
        <v/>
      </c>
      <c r="F60" s="57" t="str">
        <f>VLOOKUP(A60,'Classement Général'!$B$2:$B$150,1,0)</f>
        <v>kiki86 x</v>
      </c>
    </row>
    <row r="61">
      <c r="A61" s="62" t="str">
        <f>IFERROR(__xludf.DUMMYFUNCTION("""COMPUTED_VALUE"""),"patrick86370")</f>
        <v>patrick86370</v>
      </c>
      <c r="B61" s="55">
        <v>60.0</v>
      </c>
      <c r="C61" s="63">
        <f t="shared" si="1"/>
        <v>50.81327482</v>
      </c>
      <c r="D61" s="57" t="str">
        <f>VLOOKUP(A61,'Classement S6'!$B$2:$C$150,1,0)</f>
        <v>patrick86370</v>
      </c>
      <c r="E61" s="58" t="str">
        <f t="shared" si="2"/>
        <v/>
      </c>
      <c r="F61" s="57" t="str">
        <f>VLOOKUP(A61,'Classement Général'!$B$2:$B$150,1,0)</f>
        <v>patrick86370</v>
      </c>
    </row>
    <row r="62">
      <c r="A62" s="62" t="str">
        <f>IFERROR(__xludf.DUMMYFUNCTION("""COMPUTED_VALUE"""),"Garou du 86")</f>
        <v>Garou du 86</v>
      </c>
      <c r="B62" s="55">
        <v>61.0</v>
      </c>
      <c r="C62" s="63">
        <f t="shared" si="1"/>
        <v>37.95279831</v>
      </c>
      <c r="D62" s="57" t="str">
        <f>VLOOKUP(A62,'Classement S6'!$B$2:$C$150,1,0)</f>
        <v>Garou du 86</v>
      </c>
      <c r="E62" s="58" t="str">
        <f t="shared" si="2"/>
        <v/>
      </c>
      <c r="F62" s="57" t="str">
        <f>VLOOKUP(A62,'Classement Général'!$B$2:$B$150,1,0)</f>
        <v>Garou du 86</v>
      </c>
    </row>
    <row r="63">
      <c r="A63" s="62" t="str">
        <f>IFERROR(__xludf.DUMMYFUNCTION("""COMPUTED_VALUE"""),"SINGE7")</f>
        <v>SINGE7</v>
      </c>
      <c r="B63" s="55">
        <v>62.0</v>
      </c>
      <c r="C63" s="63">
        <f t="shared" si="1"/>
        <v>25.19921894</v>
      </c>
      <c r="D63" s="57" t="str">
        <f>VLOOKUP(A63,'Classement S6'!$B$2:$C$150,1,0)</f>
        <v>SINGE7</v>
      </c>
      <c r="E63" s="58" t="str">
        <f t="shared" si="2"/>
        <v/>
      </c>
      <c r="F63" s="57" t="str">
        <f>VLOOKUP(A63,'Classement Général'!$B$2:$B$150,1,0)</f>
        <v>SINGE7</v>
      </c>
    </row>
    <row r="64">
      <c r="A64" s="62" t="str">
        <f>IFERROR(__xludf.DUMMYFUNCTION("""COMPUTED_VALUE"""),"christ86000")</f>
        <v>christ86000</v>
      </c>
      <c r="B64" s="55">
        <v>63.0</v>
      </c>
      <c r="C64" s="63">
        <f t="shared" si="1"/>
        <v>12.54931062</v>
      </c>
      <c r="D64" s="57" t="str">
        <f>VLOOKUP(A64,'Classement S6'!$B$2:$C$150,1,0)</f>
        <v>christ86000</v>
      </c>
      <c r="E64" s="58" t="str">
        <f t="shared" si="2"/>
        <v/>
      </c>
      <c r="F64" s="57" t="str">
        <f>VLOOKUP(A64,'Classement Général'!$B$2:$B$150,1,0)</f>
        <v>christ86000</v>
      </c>
    </row>
    <row r="65">
      <c r="A65" s="62"/>
      <c r="B65" s="55">
        <v>64.0</v>
      </c>
      <c r="C65" s="63">
        <f t="shared" si="1"/>
        <v>0</v>
      </c>
      <c r="D65" s="57" t="str">
        <f>VLOOKUP(A65,'Classement S6'!$B$2:$C$150,1,0)</f>
        <v>#N/A</v>
      </c>
      <c r="E65" s="58" t="str">
        <f t="shared" si="2"/>
        <v>#N/A</v>
      </c>
      <c r="F65" s="57" t="str">
        <f>VLOOKUP(A65,'Classement Général'!$B$2:$B$150,1,0)</f>
        <v>#N/A</v>
      </c>
    </row>
    <row r="66">
      <c r="A66" s="62"/>
      <c r="B66" s="55">
        <v>65.0</v>
      </c>
      <c r="C66" s="63">
        <f t="shared" si="1"/>
        <v>-12.45164319</v>
      </c>
      <c r="D66" s="57" t="str">
        <f>VLOOKUP(A66,'Classement S6'!$B$2:$C$150,1,0)</f>
        <v>#N/A</v>
      </c>
      <c r="E66" s="58" t="str">
        <f t="shared" si="2"/>
        <v>#N/A</v>
      </c>
      <c r="F66" s="57" t="str">
        <f>VLOOKUP(A66,'Classement Général'!$B$2:$B$150,1,0)</f>
        <v>#N/A</v>
      </c>
    </row>
    <row r="67">
      <c r="A67" s="62"/>
      <c r="B67" s="55">
        <v>66.0</v>
      </c>
      <c r="C67" s="63">
        <f t="shared" si="1"/>
        <v>-24.808415</v>
      </c>
      <c r="D67" s="57" t="str">
        <f>VLOOKUP(A67,'Classement S6'!$B$2:$C$150,1,0)</f>
        <v>#N/A</v>
      </c>
      <c r="E67" s="58" t="str">
        <f t="shared" si="2"/>
        <v>#N/A</v>
      </c>
      <c r="F67" s="57" t="str">
        <f>VLOOKUP(A67,'Classement Général'!$B$2:$B$150,1,0)</f>
        <v>#N/A</v>
      </c>
    </row>
    <row r="68">
      <c r="A68" s="62"/>
      <c r="B68" s="55">
        <v>67.0</v>
      </c>
      <c r="C68" s="63">
        <f t="shared" si="1"/>
        <v>-37.07298543</v>
      </c>
      <c r="D68" s="57" t="str">
        <f>VLOOKUP(A68,'Classement S6'!$B$2:$C$150,1,0)</f>
        <v>#N/A</v>
      </c>
      <c r="E68" s="58" t="str">
        <f t="shared" si="2"/>
        <v>#N/A</v>
      </c>
      <c r="F68" s="57" t="str">
        <f>VLOOKUP(A68,'Classement Général'!$B$2:$B$150,1,0)</f>
        <v>#N/A</v>
      </c>
    </row>
    <row r="69">
      <c r="A69" s="62"/>
      <c r="B69" s="55">
        <v>68.0</v>
      </c>
      <c r="C69" s="63">
        <f t="shared" si="1"/>
        <v>-49.24790605</v>
      </c>
      <c r="D69" s="57" t="str">
        <f>VLOOKUP(A69,'Classement S6'!$B$2:$C$150,1,0)</f>
        <v>#N/A</v>
      </c>
      <c r="E69" s="58" t="str">
        <f t="shared" si="2"/>
        <v>#N/A</v>
      </c>
      <c r="F69" s="57" t="str">
        <f>VLOOKUP(A69,'Classement Général'!$B$2:$B$150,1,0)</f>
        <v>#N/A</v>
      </c>
    </row>
    <row r="70">
      <c r="A70" s="62"/>
      <c r="B70" s="55">
        <v>69.0</v>
      </c>
      <c r="C70" s="63">
        <f t="shared" si="1"/>
        <v>-61.33561697</v>
      </c>
      <c r="D70" s="57" t="str">
        <f>VLOOKUP(A70,'Classement S6'!$B$2:$C$150,1,0)</f>
        <v>#N/A</v>
      </c>
      <c r="E70" s="58" t="str">
        <f t="shared" si="2"/>
        <v>#N/A</v>
      </c>
      <c r="F70" s="57" t="str">
        <f>VLOOKUP(A70,'Classement Général'!$B$2:$B$150,1,0)</f>
        <v>#N/A</v>
      </c>
    </row>
    <row r="71">
      <c r="A71" s="62"/>
      <c r="B71" s="55">
        <v>70.0</v>
      </c>
      <c r="C71" s="63">
        <f t="shared" si="1"/>
        <v>-73.33845337</v>
      </c>
      <c r="D71" s="57" t="str">
        <f>VLOOKUP(A71,'Classement S6'!$B$2:$C$150,1,0)</f>
        <v>#N/A</v>
      </c>
      <c r="E71" s="58" t="str">
        <f t="shared" si="2"/>
        <v>#N/A</v>
      </c>
      <c r="F71" s="57" t="str">
        <f>VLOOKUP(A71,'Classement Général'!$B$2:$B$150,1,0)</f>
        <v>#N/A</v>
      </c>
    </row>
    <row r="72">
      <c r="A72" s="62"/>
      <c r="B72" s="55">
        <v>71.0</v>
      </c>
      <c r="C72" s="63">
        <f t="shared" si="1"/>
        <v>-85.2586515</v>
      </c>
      <c r="D72" s="57" t="str">
        <f>VLOOKUP(A72,'Classement S6'!$B$2:$C$150,1,0)</f>
        <v>#N/A</v>
      </c>
      <c r="E72" s="58" t="str">
        <f t="shared" si="2"/>
        <v>#N/A</v>
      </c>
      <c r="F72" s="57" t="str">
        <f>VLOOKUP(A72,'Classement Général'!$B$2:$B$150,1,0)</f>
        <v>#N/A</v>
      </c>
    </row>
    <row r="73">
      <c r="A73" s="62"/>
      <c r="B73" s="55">
        <v>72.0</v>
      </c>
      <c r="C73" s="63">
        <f t="shared" si="1"/>
        <v>-97.09835434</v>
      </c>
      <c r="D73" s="57" t="str">
        <f>VLOOKUP(A73,'Classement S6'!$B$2:$C$150,1,0)</f>
        <v>#N/A</v>
      </c>
      <c r="E73" s="58" t="str">
        <f t="shared" si="2"/>
        <v>#N/A</v>
      </c>
      <c r="F73" s="57" t="str">
        <f>VLOOKUP(A73,'Classement Général'!$B$2:$B$150,1,0)</f>
        <v>#N/A</v>
      </c>
    </row>
    <row r="74">
      <c r="A74" s="62"/>
      <c r="B74" s="55">
        <v>73.0</v>
      </c>
      <c r="C74" s="63">
        <f t="shared" si="1"/>
        <v>-108.8596167</v>
      </c>
      <c r="D74" s="57" t="str">
        <f>VLOOKUP(A74,'Classement S6'!$B$2:$C$150,1,0)</f>
        <v>#N/A</v>
      </c>
      <c r="E74" s="58" t="str">
        <f t="shared" si="2"/>
        <v>#N/A</v>
      </c>
      <c r="F74" s="57" t="str">
        <f>VLOOKUP(A74,'Classement Général'!$B$2:$B$150,1,0)</f>
        <v>#N/A</v>
      </c>
    </row>
    <row r="75">
      <c r="A75" s="62"/>
      <c r="B75" s="55">
        <v>74.0</v>
      </c>
      <c r="C75" s="63">
        <f t="shared" si="1"/>
        <v>-120.5444103</v>
      </c>
      <c r="D75" s="57" t="str">
        <f>VLOOKUP(A75,'Classement S6'!$B$2:$C$150,1,0)</f>
        <v>#N/A</v>
      </c>
      <c r="E75" s="58" t="str">
        <f t="shared" si="2"/>
        <v>#N/A</v>
      </c>
      <c r="F75" s="57" t="str">
        <f>VLOOKUP(A75,'Classement Général'!$B$2:$B$150,1,0)</f>
        <v>#N/A</v>
      </c>
    </row>
    <row r="76">
      <c r="A76" s="62"/>
      <c r="B76" s="55">
        <v>75.0</v>
      </c>
      <c r="C76" s="63">
        <f t="shared" si="1"/>
        <v>-132.1546278</v>
      </c>
      <c r="D76" s="57" t="str">
        <f>VLOOKUP(A76,'Classement S6'!$B$2:$C$150,1,0)</f>
        <v>#N/A</v>
      </c>
      <c r="E76" s="58" t="str">
        <f t="shared" si="2"/>
        <v>#N/A</v>
      </c>
      <c r="F76" s="57" t="str">
        <f>VLOOKUP(A76,'Classement Général'!$B$2:$B$150,1,0)</f>
        <v>#N/A</v>
      </c>
    </row>
    <row r="77">
      <c r="A77" s="62"/>
      <c r="B77" s="55">
        <v>76.0</v>
      </c>
      <c r="C77" s="63">
        <f t="shared" si="1"/>
        <v>-143.6920876</v>
      </c>
      <c r="D77" s="57" t="str">
        <f>VLOOKUP(A77,'Classement S6'!$B$2:$C$150,1,0)</f>
        <v>#N/A</v>
      </c>
      <c r="E77" s="58" t="str">
        <f t="shared" si="2"/>
        <v>#N/A</v>
      </c>
      <c r="F77" s="57" t="str">
        <f>VLOOKUP(A77,'Classement Général'!$B$2:$B$150,1,0)</f>
        <v>#N/A</v>
      </c>
    </row>
    <row r="78">
      <c r="A78" s="62"/>
      <c r="B78" s="55">
        <v>77.0</v>
      </c>
      <c r="C78" s="63">
        <f t="shared" si="1"/>
        <v>-155.1585376</v>
      </c>
      <c r="D78" s="57" t="str">
        <f>VLOOKUP(A78,'Classement S6'!$B$2:$C$150,1,0)</f>
        <v>#N/A</v>
      </c>
      <c r="E78" s="58" t="str">
        <f t="shared" si="2"/>
        <v>#N/A</v>
      </c>
      <c r="F78" s="57" t="str">
        <f>VLOOKUP(A78,'Classement Général'!$B$2:$B$150,1,0)</f>
        <v>#N/A</v>
      </c>
    </row>
    <row r="79">
      <c r="A79" s="62"/>
      <c r="B79" s="55">
        <v>78.0</v>
      </c>
      <c r="C79" s="63">
        <f t="shared" si="1"/>
        <v>-166.5556584</v>
      </c>
      <c r="D79" s="57" t="str">
        <f>VLOOKUP(A79,'Classement S6'!$B$2:$C$150,1,0)</f>
        <v>#N/A</v>
      </c>
      <c r="E79" s="58" t="str">
        <f t="shared" si="2"/>
        <v>#N/A</v>
      </c>
      <c r="F79" s="57" t="str">
        <f>VLOOKUP(A79,'Classement Général'!$B$2:$B$150,1,0)</f>
        <v>#N/A</v>
      </c>
    </row>
    <row r="80">
      <c r="A80" s="62"/>
      <c r="B80" s="55">
        <v>79.0</v>
      </c>
      <c r="C80" s="63">
        <f t="shared" si="1"/>
        <v>-177.8850674</v>
      </c>
      <c r="D80" s="57" t="str">
        <f>VLOOKUP(A80,'Classement S6'!$B$2:$C$150,1,0)</f>
        <v>#N/A</v>
      </c>
      <c r="E80" s="58" t="str">
        <f t="shared" si="2"/>
        <v>#N/A</v>
      </c>
      <c r="F80" s="57" t="str">
        <f>VLOOKUP(A80,'Classement Général'!$B$2:$B$150,1,0)</f>
        <v>#N/A</v>
      </c>
    </row>
    <row r="81">
      <c r="A81" s="62"/>
      <c r="B81" s="55">
        <v>80.0</v>
      </c>
      <c r="C81" s="63">
        <f t="shared" si="1"/>
        <v>-189.1483218</v>
      </c>
      <c r="D81" s="57" t="str">
        <f>VLOOKUP(A81,'Classement S6'!$B$2:$C$150,1,0)</f>
        <v>#N/A</v>
      </c>
      <c r="E81" s="58" t="str">
        <f t="shared" si="2"/>
        <v>#N/A</v>
      </c>
      <c r="F81" s="57" t="str">
        <f>VLOOKUP(A81,'Classement Général'!$B$2:$B$150,1,0)</f>
        <v>#N/A</v>
      </c>
    </row>
    <row r="82">
      <c r="A82" s="62"/>
      <c r="B82" s="55">
        <v>81.0</v>
      </c>
      <c r="C82" s="63">
        <f t="shared" si="1"/>
        <v>-200.3469213</v>
      </c>
      <c r="D82" s="57" t="str">
        <f>VLOOKUP(A82,'Classement S6'!$B$2:$C$150,1,0)</f>
        <v>#N/A</v>
      </c>
      <c r="E82" s="58" t="str">
        <f t="shared" si="2"/>
        <v>#N/A</v>
      </c>
      <c r="F82" s="57" t="str">
        <f>VLOOKUP(A82,'Classement Général'!$B$2:$B$150,1,0)</f>
        <v>#N/A</v>
      </c>
    </row>
    <row r="83">
      <c r="A83" s="62"/>
      <c r="B83" s="55">
        <v>82.0</v>
      </c>
      <c r="C83" s="63">
        <f t="shared" si="1"/>
        <v>-211.4823115</v>
      </c>
      <c r="D83" s="57" t="str">
        <f>VLOOKUP(A83,'Classement S6'!$B$2:$C$150,1,0)</f>
        <v>#N/A</v>
      </c>
      <c r="E83" s="58" t="str">
        <f t="shared" si="2"/>
        <v>#N/A</v>
      </c>
      <c r="F83" s="57" t="str">
        <f>VLOOKUP(A83,'Classement Général'!$B$2:$B$150,1,0)</f>
        <v>#N/A</v>
      </c>
    </row>
    <row r="84">
      <c r="A84" s="62"/>
      <c r="B84" s="55">
        <v>83.0</v>
      </c>
      <c r="C84" s="63">
        <f t="shared" si="1"/>
        <v>-222.5558858</v>
      </c>
      <c r="D84" s="57" t="str">
        <f>VLOOKUP(A84,'Classement S6'!$B$2:$C$150,1,0)</f>
        <v>#N/A</v>
      </c>
      <c r="E84" s="58" t="str">
        <f t="shared" si="2"/>
        <v>#N/A</v>
      </c>
      <c r="F84" s="57" t="str">
        <f>VLOOKUP(A84,'Classement Général'!$B$2:$B$150,1,0)</f>
        <v>#N/A</v>
      </c>
    </row>
    <row r="85">
      <c r="A85" s="62"/>
      <c r="B85" s="55">
        <v>84.0</v>
      </c>
      <c r="C85" s="63">
        <f t="shared" si="1"/>
        <v>-233.5689889</v>
      </c>
      <c r="D85" s="57" t="str">
        <f>VLOOKUP(A85,'Classement S6'!$B$2:$C$150,1,0)</f>
        <v>#N/A</v>
      </c>
      <c r="E85" s="58" t="str">
        <f t="shared" si="2"/>
        <v>#N/A</v>
      </c>
      <c r="F85" s="57" t="str">
        <f>VLOOKUP(A85,'Classement Général'!$B$2:$B$150,1,0)</f>
        <v>#N/A</v>
      </c>
    </row>
    <row r="86">
      <c r="A86" s="62"/>
      <c r="B86" s="55">
        <v>85.0</v>
      </c>
      <c r="C86" s="63">
        <f t="shared" si="1"/>
        <v>-244.522918</v>
      </c>
      <c r="D86" s="57" t="str">
        <f>VLOOKUP(A86,'Classement S6'!$B$2:$C$150,1,0)</f>
        <v>#N/A</v>
      </c>
      <c r="E86" s="58" t="str">
        <f t="shared" si="2"/>
        <v>#N/A</v>
      </c>
      <c r="F86" s="57" t="str">
        <f>VLOOKUP(A86,'Classement Général'!$B$2:$B$150,1,0)</f>
        <v>#N/A</v>
      </c>
    </row>
    <row r="87">
      <c r="A87" s="62"/>
      <c r="B87" s="55">
        <v>86.0</v>
      </c>
      <c r="C87" s="63">
        <f t="shared" si="1"/>
        <v>-255.4189261</v>
      </c>
      <c r="D87" s="57" t="str">
        <f>VLOOKUP(A87,'Classement S6'!$B$2:$C$150,1,0)</f>
        <v>#N/A</v>
      </c>
      <c r="E87" s="58" t="str">
        <f t="shared" si="2"/>
        <v>#N/A</v>
      </c>
      <c r="F87" s="57" t="str">
        <f>VLOOKUP(A87,'Classement Général'!$B$2:$B$150,1,0)</f>
        <v>#N/A</v>
      </c>
    </row>
    <row r="88">
      <c r="A88" s="62"/>
      <c r="B88" s="55">
        <v>87.0</v>
      </c>
      <c r="C88" s="63">
        <f t="shared" si="1"/>
        <v>-266.2582231</v>
      </c>
      <c r="D88" s="57" t="str">
        <f>VLOOKUP(A88,'Classement S6'!$B$2:$C$150,1,0)</f>
        <v>#N/A</v>
      </c>
      <c r="E88" s="58" t="str">
        <f t="shared" si="2"/>
        <v>#N/A</v>
      </c>
      <c r="F88" s="57" t="str">
        <f>VLOOKUP(A88,'Classement Général'!$B$2:$B$150,1,0)</f>
        <v>#N/A</v>
      </c>
    </row>
    <row r="89">
      <c r="A89" s="62"/>
      <c r="B89" s="55">
        <v>88.0</v>
      </c>
      <c r="C89" s="63">
        <f t="shared" si="1"/>
        <v>-277.0419786</v>
      </c>
      <c r="D89" s="57" t="str">
        <f>VLOOKUP(A89,'Classement S6'!$B$2:$C$150,1,0)</f>
        <v>#N/A</v>
      </c>
      <c r="E89" s="58" t="str">
        <f t="shared" si="2"/>
        <v>#N/A</v>
      </c>
      <c r="F89" s="57" t="str">
        <f>VLOOKUP(A89,'Classement Général'!$B$2:$B$150,1,0)</f>
        <v>#N/A</v>
      </c>
    </row>
    <row r="90">
      <c r="A90" s="62"/>
      <c r="B90" s="55">
        <v>89.0</v>
      </c>
      <c r="C90" s="63">
        <f t="shared" si="1"/>
        <v>-287.7713231</v>
      </c>
      <c r="D90" s="57" t="str">
        <f>VLOOKUP(A90,'Classement S6'!$B$2:$C$150,1,0)</f>
        <v>#N/A</v>
      </c>
      <c r="E90" s="58" t="str">
        <f t="shared" si="2"/>
        <v>#N/A</v>
      </c>
      <c r="F90" s="57" t="str">
        <f>VLOOKUP(A90,'Classement Général'!$B$2:$B$150,1,0)</f>
        <v>#N/A</v>
      </c>
    </row>
    <row r="91">
      <c r="A91" s="62"/>
      <c r="B91" s="55">
        <v>90.0</v>
      </c>
      <c r="C91" s="63">
        <f t="shared" si="1"/>
        <v>-298.4473501</v>
      </c>
      <c r="D91" s="57" t="str">
        <f>VLOOKUP(A91,'Classement S6'!$B$2:$C$150,1,0)</f>
        <v>#N/A</v>
      </c>
      <c r="E91" s="58" t="str">
        <f t="shared" si="2"/>
        <v>#N/A</v>
      </c>
      <c r="F91" s="57" t="str">
        <f>VLOOKUP(A91,'Classement Général'!$B$2:$B$150,1,0)</f>
        <v>#N/A</v>
      </c>
    </row>
    <row r="92">
      <c r="A92" s="62"/>
      <c r="B92" s="55">
        <v>91.0</v>
      </c>
      <c r="C92" s="63">
        <f t="shared" si="1"/>
        <v>-309.0711176</v>
      </c>
      <c r="D92" s="57" t="str">
        <f>VLOOKUP(A92,'Classement S6'!$B$2:$C$150,1,0)</f>
        <v>#N/A</v>
      </c>
      <c r="E92" s="58" t="str">
        <f t="shared" si="2"/>
        <v>#N/A</v>
      </c>
      <c r="F92" s="57" t="str">
        <f>VLOOKUP(A92,'Classement Général'!$B$2:$B$150,1,0)</f>
        <v>#N/A</v>
      </c>
    </row>
    <row r="93">
      <c r="A93" s="62"/>
      <c r="B93" s="55">
        <v>92.0</v>
      </c>
      <c r="C93" s="63">
        <f t="shared" si="1"/>
        <v>-319.6436498</v>
      </c>
      <c r="D93" s="57" t="str">
        <f>VLOOKUP(A93,'Classement S6'!$B$2:$C$150,1,0)</f>
        <v>#N/A</v>
      </c>
      <c r="E93" s="58" t="str">
        <f t="shared" si="2"/>
        <v>#N/A</v>
      </c>
      <c r="F93" s="57" t="str">
        <f>VLOOKUP(A93,'Classement Général'!$B$2:$B$150,1,0)</f>
        <v>#N/A</v>
      </c>
    </row>
    <row r="94">
      <c r="A94" s="62"/>
      <c r="B94" s="55">
        <v>93.0</v>
      </c>
      <c r="C94" s="63">
        <f t="shared" si="1"/>
        <v>-330.1659384</v>
      </c>
      <c r="D94" s="57" t="str">
        <f>VLOOKUP(A94,'Classement S6'!$B$2:$C$150,1,0)</f>
        <v>#N/A</v>
      </c>
      <c r="E94" s="58" t="str">
        <f t="shared" si="2"/>
        <v>#N/A</v>
      </c>
      <c r="F94" s="57" t="str">
        <f>VLOOKUP(A94,'Classement Général'!$B$2:$B$150,1,0)</f>
        <v>#N/A</v>
      </c>
    </row>
    <row r="95">
      <c r="A95" s="62"/>
      <c r="B95" s="55">
        <v>94.0</v>
      </c>
      <c r="C95" s="63">
        <f t="shared" si="1"/>
        <v>-340.6389441</v>
      </c>
      <c r="D95" s="57" t="str">
        <f>VLOOKUP(A95,'Classement S6'!$B$2:$C$150,1,0)</f>
        <v>#N/A</v>
      </c>
      <c r="E95" s="58" t="str">
        <f t="shared" si="2"/>
        <v>#N/A</v>
      </c>
      <c r="F95" s="57" t="str">
        <f>VLOOKUP(A95,'Classement Général'!$B$2:$B$150,1,0)</f>
        <v>#N/A</v>
      </c>
    </row>
    <row r="96">
      <c r="A96" s="62"/>
      <c r="B96" s="55">
        <v>95.0</v>
      </c>
      <c r="C96" s="63">
        <f t="shared" si="1"/>
        <v>-351.0635976</v>
      </c>
      <c r="D96" s="57" t="str">
        <f>VLOOKUP(A96,'Classement S6'!$B$2:$C$150,1,0)</f>
        <v>#N/A</v>
      </c>
      <c r="E96" s="58" t="str">
        <f t="shared" si="2"/>
        <v>#N/A</v>
      </c>
      <c r="F96" s="57" t="str">
        <f>VLOOKUP(A96,'Classement Général'!$B$2:$B$150,1,0)</f>
        <v>#N/A</v>
      </c>
    </row>
    <row r="97">
      <c r="A97" s="62"/>
      <c r="B97" s="55">
        <v>96.0</v>
      </c>
      <c r="C97" s="63">
        <f t="shared" si="1"/>
        <v>-361.4408014</v>
      </c>
      <c r="D97" s="57" t="str">
        <f>VLOOKUP(A97,'Classement S6'!$B$2:$C$150,1,0)</f>
        <v>#N/A</v>
      </c>
      <c r="E97" s="58" t="str">
        <f t="shared" si="2"/>
        <v>#N/A</v>
      </c>
      <c r="F97" s="57" t="str">
        <f>VLOOKUP(A97,'Classement Général'!$B$2:$B$150,1,0)</f>
        <v>#N/A</v>
      </c>
    </row>
    <row r="98">
      <c r="A98" s="62"/>
      <c r="B98" s="55">
        <v>97.0</v>
      </c>
      <c r="C98" s="63">
        <f t="shared" si="1"/>
        <v>-371.7714308</v>
      </c>
      <c r="D98" s="57" t="str">
        <f>VLOOKUP(A98,'Classement S6'!$B$2:$C$150,1,0)</f>
        <v>#N/A</v>
      </c>
      <c r="E98" s="58" t="str">
        <f t="shared" si="2"/>
        <v>#N/A</v>
      </c>
      <c r="F98" s="57" t="str">
        <f>VLOOKUP(A98,'Classement Général'!$B$2:$B$150,1,0)</f>
        <v>#N/A</v>
      </c>
    </row>
    <row r="99">
      <c r="A99" s="62"/>
      <c r="B99" s="55">
        <v>98.0</v>
      </c>
      <c r="C99" s="63">
        <f t="shared" si="1"/>
        <v>-382.0563344</v>
      </c>
      <c r="D99" s="57" t="str">
        <f>VLOOKUP(A99,'Classement S6'!$B$2:$C$150,1,0)</f>
        <v>#N/A</v>
      </c>
      <c r="E99" s="58" t="str">
        <f t="shared" si="2"/>
        <v>#N/A</v>
      </c>
      <c r="F99" s="57" t="str">
        <f>VLOOKUP(A99,'Classement Général'!$B$2:$B$150,1,0)</f>
        <v>#N/A</v>
      </c>
    </row>
    <row r="100">
      <c r="A100" s="62"/>
      <c r="B100" s="55">
        <v>99.0</v>
      </c>
      <c r="C100" s="63">
        <f t="shared" si="1"/>
        <v>-392.2963363</v>
      </c>
      <c r="D100" s="57" t="str">
        <f>VLOOKUP(A100,'Classement S6'!$B$2:$C$150,1,0)</f>
        <v>#N/A</v>
      </c>
      <c r="E100" s="58" t="str">
        <f t="shared" si="2"/>
        <v>#N/A</v>
      </c>
      <c r="F100" s="57" t="str">
        <f>VLOOKUP(A100,'Classement Général'!$B$2:$B$150,1,0)</f>
        <v>#N/A</v>
      </c>
    </row>
    <row r="101">
      <c r="A101" s="62"/>
      <c r="B101" s="55">
        <v>100.0</v>
      </c>
      <c r="C101" s="63">
        <f t="shared" si="1"/>
        <v>-402.4922359</v>
      </c>
      <c r="D101" s="57" t="str">
        <f>VLOOKUP(A101,'Classement S6'!$B$2:$C$150,1,0)</f>
        <v>#N/A</v>
      </c>
      <c r="E101" s="58" t="str">
        <f t="shared" si="2"/>
        <v>#N/A</v>
      </c>
      <c r="F101" s="57" t="str">
        <f>VLOOKUP(A101,'Classement Général'!$B$2:$B$150,1,0)</f>
        <v>#N/A</v>
      </c>
    </row>
    <row r="102">
      <c r="A102" s="62"/>
      <c r="B102" s="55">
        <v>101.0</v>
      </c>
      <c r="C102" s="63">
        <f t="shared" si="1"/>
        <v>-412.6448099</v>
      </c>
      <c r="D102" s="57" t="str">
        <f>VLOOKUP(A102,'Classement S6'!$B$2:$C$150,1,0)</f>
        <v>#N/A</v>
      </c>
      <c r="E102" s="58" t="str">
        <f t="shared" si="2"/>
        <v>#N/A</v>
      </c>
      <c r="F102" s="57" t="str">
        <f>VLOOKUP(A102,'Classement Général'!$B$2:$B$150,1,0)</f>
        <v>#N/A</v>
      </c>
    </row>
    <row r="103">
      <c r="A103" s="62"/>
      <c r="B103" s="55">
        <v>102.0</v>
      </c>
      <c r="C103" s="63">
        <f t="shared" si="1"/>
        <v>-422.7548125</v>
      </c>
      <c r="D103" s="57" t="str">
        <f>VLOOKUP(A103,'Classement S6'!$B$2:$C$150,1,0)</f>
        <v>#N/A</v>
      </c>
      <c r="E103" s="58" t="str">
        <f t="shared" si="2"/>
        <v>#N/A</v>
      </c>
      <c r="F103" s="57" t="str">
        <f>VLOOKUP(A103,'Classement Général'!$B$2:$B$150,1,0)</f>
        <v>#N/A</v>
      </c>
    </row>
    <row r="104">
      <c r="A104" s="62"/>
      <c r="B104" s="55">
        <v>103.0</v>
      </c>
      <c r="C104" s="63">
        <f t="shared" si="1"/>
        <v>-432.8229765</v>
      </c>
      <c r="D104" s="57" t="str">
        <f>VLOOKUP(A104,'Classement S6'!$B$2:$C$150,1,0)</f>
        <v>#N/A</v>
      </c>
      <c r="E104" s="58" t="str">
        <f t="shared" si="2"/>
        <v>#N/A</v>
      </c>
      <c r="F104" s="57" t="str">
        <f>VLOOKUP(A104,'Classement Général'!$B$2:$B$150,1,0)</f>
        <v>#N/A</v>
      </c>
    </row>
    <row r="105">
      <c r="A105" s="62"/>
      <c r="B105" s="55">
        <v>104.0</v>
      </c>
      <c r="C105" s="63">
        <f t="shared" si="1"/>
        <v>-442.8500143</v>
      </c>
      <c r="D105" s="57" t="str">
        <f>VLOOKUP(A105,'Classement S6'!$B$2:$C$150,1,0)</f>
        <v>#N/A</v>
      </c>
      <c r="E105" s="58" t="str">
        <f t="shared" si="2"/>
        <v>#N/A</v>
      </c>
      <c r="F105" s="57" t="str">
        <f>VLOOKUP(A105,'Classement Général'!$B$2:$B$150,1,0)</f>
        <v>#N/A</v>
      </c>
    </row>
    <row r="106">
      <c r="A106" s="62"/>
      <c r="B106" s="55">
        <v>105.0</v>
      </c>
      <c r="C106" s="63">
        <f t="shared" si="1"/>
        <v>-452.8366183</v>
      </c>
      <c r="D106" s="57" t="str">
        <f>VLOOKUP(A106,'Classement S6'!$B$2:$C$150,1,0)</f>
        <v>#N/A</v>
      </c>
      <c r="E106" s="58" t="str">
        <f t="shared" si="2"/>
        <v>#N/A</v>
      </c>
      <c r="F106" s="57" t="str">
        <f>VLOOKUP(A106,'Classement Général'!$B$2:$B$150,1,0)</f>
        <v>#N/A</v>
      </c>
    </row>
    <row r="107">
      <c r="A107" s="62"/>
      <c r="B107" s="55">
        <v>106.0</v>
      </c>
      <c r="C107" s="63">
        <f t="shared" si="1"/>
        <v>-462.7834619</v>
      </c>
      <c r="D107" s="57" t="str">
        <f>VLOOKUP(A107,'Classement S6'!$B$2:$C$150,1,0)</f>
        <v>#N/A</v>
      </c>
      <c r="E107" s="58" t="str">
        <f t="shared" si="2"/>
        <v>#N/A</v>
      </c>
      <c r="F107" s="57" t="str">
        <f>VLOOKUP(A107,'Classement Général'!$B$2:$B$150,1,0)</f>
        <v>#N/A</v>
      </c>
    </row>
    <row r="108">
      <c r="A108" s="62"/>
      <c r="B108" s="55">
        <v>107.0</v>
      </c>
      <c r="C108" s="63">
        <f t="shared" si="1"/>
        <v>-472.6912005</v>
      </c>
      <c r="D108" s="57" t="str">
        <f>VLOOKUP(A108,'Classement S6'!$B$2:$C$150,1,0)</f>
        <v>#N/A</v>
      </c>
      <c r="E108" s="58" t="str">
        <f t="shared" si="2"/>
        <v>#N/A</v>
      </c>
      <c r="F108" s="57" t="str">
        <f>VLOOKUP(A108,'Classement Général'!$B$2:$B$150,1,0)</f>
        <v>#N/A</v>
      </c>
    </row>
    <row r="109">
      <c r="A109" s="62"/>
      <c r="B109" s="55">
        <v>108.0</v>
      </c>
      <c r="C109" s="63">
        <f t="shared" si="1"/>
        <v>-482.5604714</v>
      </c>
      <c r="D109" s="57" t="str">
        <f>VLOOKUP(A109,'Classement S6'!$B$2:$C$150,1,0)</f>
        <v>#N/A</v>
      </c>
      <c r="E109" s="58" t="str">
        <f t="shared" si="2"/>
        <v>#N/A</v>
      </c>
      <c r="F109" s="57" t="str">
        <f>VLOOKUP(A109,'Classement Général'!$B$2:$B$150,1,0)</f>
        <v>#N/A</v>
      </c>
    </row>
    <row r="110">
      <c r="A110" s="62"/>
      <c r="B110" s="55">
        <v>109.0</v>
      </c>
      <c r="C110" s="63">
        <f t="shared" si="1"/>
        <v>-492.3918952</v>
      </c>
      <c r="D110" s="57" t="str">
        <f>VLOOKUP(A110,'Classement S6'!$B$2:$C$150,1,0)</f>
        <v>#N/A</v>
      </c>
      <c r="E110" s="58" t="str">
        <f t="shared" si="2"/>
        <v>#N/A</v>
      </c>
      <c r="F110" s="57" t="str">
        <f>VLOOKUP(A110,'Classement Général'!$B$2:$B$150,1,0)</f>
        <v>#N/A</v>
      </c>
    </row>
    <row r="111">
      <c r="A111" s="62"/>
      <c r="B111" s="55">
        <v>110.0</v>
      </c>
      <c r="C111" s="63">
        <f t="shared" si="1"/>
        <v>-502.1860759</v>
      </c>
      <c r="D111" s="57" t="str">
        <f>VLOOKUP(A111,'Classement S6'!$B$2:$C$150,1,0)</f>
        <v>#N/A</v>
      </c>
      <c r="E111" s="58" t="str">
        <f t="shared" si="2"/>
        <v>#N/A</v>
      </c>
      <c r="F111" s="57" t="str">
        <f>VLOOKUP(A111,'Classement Général'!$B$2:$B$150,1,0)</f>
        <v>#N/A</v>
      </c>
    </row>
    <row r="112">
      <c r="A112" s="62"/>
      <c r="B112" s="55">
        <v>111.0</v>
      </c>
      <c r="C112" s="63">
        <f t="shared" si="1"/>
        <v>-511.9436019</v>
      </c>
      <c r="D112" s="57" t="str">
        <f>VLOOKUP(A112,'Classement S6'!$B$2:$C$150,1,0)</f>
        <v>#N/A</v>
      </c>
      <c r="E112" s="58" t="str">
        <f t="shared" si="2"/>
        <v>#N/A</v>
      </c>
      <c r="F112" s="57" t="str">
        <f>VLOOKUP(A112,'Classement Général'!$B$2:$B$150,1,0)</f>
        <v>#N/A</v>
      </c>
    </row>
    <row r="113">
      <c r="A113" s="62"/>
      <c r="B113" s="55">
        <v>112.0</v>
      </c>
      <c r="C113" s="63">
        <f t="shared" si="1"/>
        <v>-521.6650463</v>
      </c>
      <c r="D113" s="57" t="str">
        <f>VLOOKUP(A113,'Classement S6'!$B$2:$C$150,1,0)</f>
        <v>#N/A</v>
      </c>
      <c r="E113" s="58" t="str">
        <f t="shared" si="2"/>
        <v>#N/A</v>
      </c>
      <c r="F113" s="57" t="str">
        <f>VLOOKUP(A113,'Classement Général'!$B$2:$B$150,1,0)</f>
        <v>#N/A</v>
      </c>
    </row>
    <row r="114">
      <c r="A114" s="62"/>
      <c r="B114" s="55">
        <v>113.0</v>
      </c>
      <c r="C114" s="63">
        <f t="shared" si="1"/>
        <v>-531.3509675</v>
      </c>
      <c r="D114" s="57" t="str">
        <f>VLOOKUP(A114,'Classement S6'!$B$2:$C$150,1,0)</f>
        <v>#N/A</v>
      </c>
      <c r="E114" s="58" t="str">
        <f t="shared" si="2"/>
        <v>#N/A</v>
      </c>
      <c r="F114" s="57" t="str">
        <f>VLOOKUP(A114,'Classement Général'!$B$2:$B$150,1,0)</f>
        <v>#N/A</v>
      </c>
    </row>
    <row r="115">
      <c r="A115" s="62"/>
      <c r="B115" s="55">
        <v>114.0</v>
      </c>
      <c r="C115" s="63">
        <f t="shared" si="1"/>
        <v>-541.0019095</v>
      </c>
      <c r="D115" s="57" t="str">
        <f>VLOOKUP(A115,'Classement S6'!$B$2:$C$150,1,0)</f>
        <v>#N/A</v>
      </c>
      <c r="E115" s="58" t="str">
        <f t="shared" si="2"/>
        <v>#N/A</v>
      </c>
      <c r="F115" s="57" t="str">
        <f>VLOOKUP(A115,'Classement Général'!$B$2:$B$150,1,0)</f>
        <v>#N/A</v>
      </c>
    </row>
    <row r="116">
      <c r="A116" s="62"/>
      <c r="B116" s="55">
        <v>115.0</v>
      </c>
      <c r="C116" s="63">
        <f t="shared" si="1"/>
        <v>-550.6184031</v>
      </c>
      <c r="D116" s="57" t="str">
        <f>VLOOKUP(A116,'Classement S6'!$B$2:$C$150,1,0)</f>
        <v>#N/A</v>
      </c>
      <c r="E116" s="58" t="str">
        <f t="shared" si="2"/>
        <v>#N/A</v>
      </c>
      <c r="F116" s="57" t="str">
        <f>VLOOKUP(A116,'Classement Général'!$B$2:$B$150,1,0)</f>
        <v>#N/A</v>
      </c>
    </row>
    <row r="117">
      <c r="A117" s="62"/>
      <c r="B117" s="55">
        <v>116.0</v>
      </c>
      <c r="C117" s="63">
        <f t="shared" si="1"/>
        <v>-560.2009653</v>
      </c>
      <c r="D117" s="57" t="str">
        <f>VLOOKUP(A117,'Classement S6'!$B$2:$C$150,1,0)</f>
        <v>#N/A</v>
      </c>
      <c r="E117" s="58" t="str">
        <f t="shared" si="2"/>
        <v>#N/A</v>
      </c>
      <c r="F117" s="57" t="str">
        <f>VLOOKUP(A117,'Classement Général'!$B$2:$B$150,1,0)</f>
        <v>#N/A</v>
      </c>
    </row>
    <row r="118">
      <c r="A118" s="62"/>
      <c r="B118" s="55">
        <v>117.0</v>
      </c>
      <c r="C118" s="63">
        <f t="shared" si="1"/>
        <v>-569.7501008</v>
      </c>
      <c r="D118" s="57" t="str">
        <f>VLOOKUP(A118,'Classement S6'!$B$2:$C$150,1,0)</f>
        <v>#N/A</v>
      </c>
      <c r="E118" s="58" t="str">
        <f t="shared" si="2"/>
        <v>#N/A</v>
      </c>
      <c r="F118" s="57" t="str">
        <f>VLOOKUP(A118,'Classement Général'!$B$2:$B$150,1,0)</f>
        <v>#N/A</v>
      </c>
    </row>
    <row r="119">
      <c r="A119" s="62"/>
      <c r="B119" s="55">
        <v>118.0</v>
      </c>
      <c r="C119" s="63">
        <f t="shared" si="1"/>
        <v>-579.2663016</v>
      </c>
      <c r="D119" s="57" t="str">
        <f>VLOOKUP(A119,'Classement S6'!$B$2:$C$150,1,0)</f>
        <v>#N/A</v>
      </c>
      <c r="E119" s="58" t="str">
        <f t="shared" si="2"/>
        <v>#N/A</v>
      </c>
      <c r="F119" s="57" t="str">
        <f>VLOOKUP(A119,'Classement Général'!$B$2:$B$150,1,0)</f>
        <v>#N/A</v>
      </c>
    </row>
    <row r="120">
      <c r="A120" s="62"/>
      <c r="B120" s="55">
        <v>119.0</v>
      </c>
      <c r="C120" s="63">
        <f t="shared" si="1"/>
        <v>-588.7500481</v>
      </c>
      <c r="D120" s="57" t="str">
        <f>VLOOKUP(A120,'Classement S6'!$B$2:$C$150,1,0)</f>
        <v>#N/A</v>
      </c>
      <c r="E120" s="58" t="str">
        <f t="shared" si="2"/>
        <v>#N/A</v>
      </c>
      <c r="F120" s="57" t="str">
        <f>VLOOKUP(A120,'Classement Général'!$B$2:$B$150,1,0)</f>
        <v>#N/A</v>
      </c>
    </row>
    <row r="121">
      <c r="A121" s="62"/>
      <c r="B121" s="55">
        <v>120.0</v>
      </c>
      <c r="C121" s="63">
        <f t="shared" si="1"/>
        <v>-598.201809</v>
      </c>
      <c r="D121" s="57" t="str">
        <f>VLOOKUP(A121,'Classement S6'!$B$2:$C$150,1,0)</f>
        <v>#N/A</v>
      </c>
      <c r="E121" s="58" t="str">
        <f t="shared" si="2"/>
        <v>#N/A</v>
      </c>
      <c r="F121" s="57" t="str">
        <f>VLOOKUP(A121,'Classement Général'!$B$2:$B$150,1,0)</f>
        <v>#N/A</v>
      </c>
    </row>
    <row r="122">
      <c r="A122" s="62"/>
      <c r="B122" s="55">
        <v>121.0</v>
      </c>
      <c r="C122" s="63">
        <f t="shared" si="1"/>
        <v>-607.6220416</v>
      </c>
      <c r="D122" s="57" t="str">
        <f>VLOOKUP(A122,'Classement S6'!$B$2:$C$150,1,0)</f>
        <v>#N/A</v>
      </c>
      <c r="E122" s="58" t="str">
        <f t="shared" si="2"/>
        <v>#N/A</v>
      </c>
      <c r="F122" s="57" t="str">
        <f>VLOOKUP(A122,'Classement Général'!$B$2:$B$150,1,0)</f>
        <v>#N/A</v>
      </c>
    </row>
    <row r="123">
      <c r="A123" s="62"/>
      <c r="B123" s="55">
        <v>122.0</v>
      </c>
      <c r="C123" s="63">
        <f t="shared" si="1"/>
        <v>-617.0111929</v>
      </c>
      <c r="D123" s="57" t="str">
        <f>VLOOKUP(A123,'Classement S6'!$B$2:$C$150,1,0)</f>
        <v>#N/A</v>
      </c>
      <c r="E123" s="58" t="str">
        <f t="shared" si="2"/>
        <v>#N/A</v>
      </c>
      <c r="F123" s="57" t="str">
        <f>VLOOKUP(A123,'Classement Général'!$B$2:$B$150,1,0)</f>
        <v>#N/A</v>
      </c>
    </row>
    <row r="124">
      <c r="A124" s="62"/>
      <c r="B124" s="55">
        <v>123.0</v>
      </c>
      <c r="C124" s="63">
        <f t="shared" si="1"/>
        <v>-626.369699</v>
      </c>
      <c r="D124" s="57" t="str">
        <f>VLOOKUP(A124,'Classement S6'!$B$2:$C$150,1,0)</f>
        <v>#N/A</v>
      </c>
      <c r="E124" s="58" t="str">
        <f t="shared" si="2"/>
        <v>#N/A</v>
      </c>
      <c r="F124" s="57" t="str">
        <f>VLOOKUP(A124,'Classement Général'!$B$2:$B$150,1,0)</f>
        <v>#N/A</v>
      </c>
    </row>
    <row r="125">
      <c r="A125" s="62"/>
      <c r="B125" s="55">
        <v>124.0</v>
      </c>
      <c r="C125" s="63">
        <f t="shared" si="1"/>
        <v>-635.6979861</v>
      </c>
      <c r="D125" s="57" t="str">
        <f>VLOOKUP(A125,'Classement S6'!$B$2:$C$150,1,0)</f>
        <v>#N/A</v>
      </c>
      <c r="E125" s="58" t="str">
        <f t="shared" si="2"/>
        <v>#N/A</v>
      </c>
      <c r="F125" s="57" t="str">
        <f>VLOOKUP(A125,'Classement Général'!$B$2:$B$150,1,0)</f>
        <v>#N/A</v>
      </c>
    </row>
    <row r="126">
      <c r="A126" s="62"/>
      <c r="B126" s="55">
        <v>125.0</v>
      </c>
      <c r="C126" s="63">
        <f t="shared" si="1"/>
        <v>-644.9964707</v>
      </c>
      <c r="D126" s="57" t="str">
        <f>VLOOKUP(A126,'Classement S6'!$B$2:$C$150,1,0)</f>
        <v>#N/A</v>
      </c>
      <c r="E126" s="58" t="str">
        <f t="shared" si="2"/>
        <v>#N/A</v>
      </c>
      <c r="F126" s="57" t="str">
        <f>VLOOKUP(A126,'Classement Général'!$B$2:$B$150,1,0)</f>
        <v>#N/A</v>
      </c>
    </row>
    <row r="127">
      <c r="A127" s="62"/>
      <c r="B127" s="55">
        <v>126.0</v>
      </c>
      <c r="C127" s="63">
        <f t="shared" si="1"/>
        <v>-654.2655596</v>
      </c>
      <c r="D127" s="57" t="str">
        <f>VLOOKUP(A127,'Classement S6'!$B$2:$C$150,1,0)</f>
        <v>#N/A</v>
      </c>
      <c r="E127" s="58" t="str">
        <f t="shared" si="2"/>
        <v>#N/A</v>
      </c>
      <c r="F127" s="57" t="str">
        <f>VLOOKUP(A127,'Classement Général'!$B$2:$B$150,1,0)</f>
        <v>#N/A</v>
      </c>
    </row>
    <row r="128">
      <c r="A128" s="62"/>
      <c r="B128" s="55">
        <v>127.0</v>
      </c>
      <c r="C128" s="63">
        <f t="shared" si="1"/>
        <v>-663.5056505</v>
      </c>
      <c r="D128" s="57" t="str">
        <f>VLOOKUP(A128,'Classement S6'!$B$2:$C$150,1,0)</f>
        <v>#N/A</v>
      </c>
      <c r="E128" s="58" t="str">
        <f t="shared" si="2"/>
        <v>#N/A</v>
      </c>
      <c r="F128" s="57" t="str">
        <f>VLOOKUP(A128,'Classement Général'!$B$2:$B$150,1,0)</f>
        <v>#N/A</v>
      </c>
    </row>
    <row r="129">
      <c r="A129" s="62"/>
      <c r="B129" s="55">
        <v>128.0</v>
      </c>
      <c r="C129" s="63">
        <f t="shared" si="1"/>
        <v>-672.7171322</v>
      </c>
      <c r="D129" s="57" t="str">
        <f>VLOOKUP(A129,'Classement S6'!$B$2:$C$150,1,0)</f>
        <v>#N/A</v>
      </c>
      <c r="E129" s="58" t="str">
        <f t="shared" si="2"/>
        <v>#N/A</v>
      </c>
      <c r="F129" s="57" t="str">
        <f>VLOOKUP(A129,'Classement Général'!$B$2:$B$150,1,0)</f>
        <v>#N/A</v>
      </c>
    </row>
    <row r="130">
      <c r="A130" s="62"/>
      <c r="B130" s="55">
        <v>129.0</v>
      </c>
      <c r="C130" s="63">
        <f t="shared" si="1"/>
        <v>-681.9003849</v>
      </c>
      <c r="D130" s="57" t="str">
        <f>VLOOKUP(A130,'Classement S6'!$B$2:$C$150,1,0)</f>
        <v>#N/A</v>
      </c>
      <c r="E130" s="58" t="str">
        <f t="shared" si="2"/>
        <v>#N/A</v>
      </c>
      <c r="F130" s="57" t="str">
        <f>VLOOKUP(A130,'Classement Général'!$B$2:$B$150,1,0)</f>
        <v>#N/A</v>
      </c>
    </row>
    <row r="131">
      <c r="A131" s="62"/>
      <c r="B131" s="55">
        <v>130.0</v>
      </c>
      <c r="C131" s="63">
        <f t="shared" si="1"/>
        <v>-691.0557803</v>
      </c>
      <c r="D131" s="57" t="str">
        <f>VLOOKUP(A131,'Classement S6'!$B$2:$C$150,1,0)</f>
        <v>#N/A</v>
      </c>
      <c r="E131" s="58" t="str">
        <f t="shared" si="2"/>
        <v>#N/A</v>
      </c>
      <c r="F131" s="57" t="str">
        <f>VLOOKUP(A131,'Classement Général'!$B$2:$B$150,1,0)</f>
        <v>#N/A</v>
      </c>
    </row>
    <row r="132">
      <c r="A132" s="62"/>
      <c r="B132" s="55">
        <v>131.0</v>
      </c>
      <c r="C132" s="63">
        <f t="shared" si="1"/>
        <v>-700.1836822</v>
      </c>
      <c r="D132" s="57" t="str">
        <f>VLOOKUP(A132,'Classement S6'!$B$2:$C$150,1,0)</f>
        <v>#N/A</v>
      </c>
      <c r="E132" s="58" t="str">
        <f t="shared" si="2"/>
        <v>#N/A</v>
      </c>
      <c r="F132" s="57" t="str">
        <f>VLOOKUP(A132,'Classement Général'!$B$2:$B$150,1,0)</f>
        <v>#N/A</v>
      </c>
    </row>
    <row r="133">
      <c r="A133" s="62"/>
      <c r="B133" s="55">
        <v>132.0</v>
      </c>
      <c r="C133" s="63">
        <f t="shared" si="1"/>
        <v>-709.2844463</v>
      </c>
      <c r="D133" s="57" t="str">
        <f>VLOOKUP(A133,'Classement S6'!$B$2:$C$150,1,0)</f>
        <v>#N/A</v>
      </c>
      <c r="E133" s="58" t="str">
        <f t="shared" si="2"/>
        <v>#N/A</v>
      </c>
      <c r="F133" s="57" t="str">
        <f>VLOOKUP(A133,'Classement Général'!$B$2:$B$150,1,0)</f>
        <v>#N/A</v>
      </c>
    </row>
    <row r="134">
      <c r="A134" s="62"/>
      <c r="B134" s="55">
        <v>133.0</v>
      </c>
      <c r="C134" s="63">
        <f t="shared" si="1"/>
        <v>-718.3584207</v>
      </c>
      <c r="D134" s="57" t="str">
        <f>VLOOKUP(A134,'Classement S6'!$B$2:$C$150,1,0)</f>
        <v>#N/A</v>
      </c>
      <c r="E134" s="58" t="str">
        <f t="shared" si="2"/>
        <v>#N/A</v>
      </c>
      <c r="F134" s="57" t="str">
        <f>VLOOKUP(A134,'Classement Général'!$B$2:$B$150,1,0)</f>
        <v>#N/A</v>
      </c>
    </row>
    <row r="135">
      <c r="A135" s="62"/>
      <c r="B135" s="55">
        <v>134.0</v>
      </c>
      <c r="C135" s="63">
        <f t="shared" si="1"/>
        <v>-727.4059463</v>
      </c>
      <c r="D135" s="57" t="str">
        <f>VLOOKUP(A135,'Classement S6'!$B$2:$C$150,1,0)</f>
        <v>#N/A</v>
      </c>
      <c r="E135" s="58" t="str">
        <f t="shared" si="2"/>
        <v>#N/A</v>
      </c>
      <c r="F135" s="57" t="str">
        <f>VLOOKUP(A135,'Classement Général'!$B$2:$B$150,1,0)</f>
        <v>#N/A</v>
      </c>
    </row>
    <row r="136">
      <c r="A136" s="62"/>
      <c r="B136" s="55">
        <v>135.0</v>
      </c>
      <c r="C136" s="63">
        <f t="shared" si="1"/>
        <v>-736.4273565</v>
      </c>
      <c r="D136" s="57" t="str">
        <f>VLOOKUP(A136,'Classement S6'!$B$2:$C$150,1,0)</f>
        <v>#N/A</v>
      </c>
      <c r="E136" s="58" t="str">
        <f t="shared" si="2"/>
        <v>#N/A</v>
      </c>
      <c r="F136" s="57" t="str">
        <f>VLOOKUP(A136,'Classement Général'!$B$2:$B$150,1,0)</f>
        <v>#N/A</v>
      </c>
    </row>
    <row r="137">
      <c r="A137" s="62"/>
      <c r="B137" s="55">
        <v>136.0</v>
      </c>
      <c r="C137" s="63">
        <f t="shared" si="1"/>
        <v>-745.4229778</v>
      </c>
      <c r="D137" s="57" t="str">
        <f>VLOOKUP(A137,'Classement S6'!$B$2:$C$150,1,0)</f>
        <v>#N/A</v>
      </c>
      <c r="E137" s="58" t="str">
        <f t="shared" si="2"/>
        <v>#N/A</v>
      </c>
      <c r="F137" s="57" t="str">
        <f>VLOOKUP(A137,'Classement Général'!$B$2:$B$150,1,0)</f>
        <v>#N/A</v>
      </c>
    </row>
    <row r="138">
      <c r="A138" s="62"/>
      <c r="B138" s="55">
        <v>137.0</v>
      </c>
      <c r="C138" s="63">
        <f t="shared" si="1"/>
        <v>-754.3931301</v>
      </c>
      <c r="D138" s="57" t="str">
        <f>VLOOKUP(A138,'Classement S6'!$B$2:$C$150,1,0)</f>
        <v>#N/A</v>
      </c>
      <c r="E138" s="58" t="str">
        <f t="shared" si="2"/>
        <v>#N/A</v>
      </c>
      <c r="F138" s="57" t="str">
        <f>VLOOKUP(A138,'Classement Général'!$B$2:$B$150,1,0)</f>
        <v>#N/A</v>
      </c>
    </row>
    <row r="139">
      <c r="A139" s="62"/>
      <c r="B139" s="55">
        <v>138.0</v>
      </c>
      <c r="C139" s="63">
        <f t="shared" si="1"/>
        <v>-763.3381265</v>
      </c>
      <c r="D139" s="57" t="str">
        <f>VLOOKUP(A139,'Classement S6'!$B$2:$C$150,1,0)</f>
        <v>#N/A</v>
      </c>
      <c r="E139" s="58" t="str">
        <f t="shared" si="2"/>
        <v>#N/A</v>
      </c>
      <c r="F139" s="57" t="str">
        <f>VLOOKUP(A139,'Classement Général'!$B$2:$B$150,1,0)</f>
        <v>#N/A</v>
      </c>
    </row>
    <row r="140">
      <c r="A140" s="62"/>
      <c r="B140" s="55">
        <v>139.0</v>
      </c>
      <c r="C140" s="63">
        <f t="shared" si="1"/>
        <v>-772.2582736</v>
      </c>
      <c r="D140" s="57" t="str">
        <f>VLOOKUP(A140,'Classement S6'!$B$2:$C$150,1,0)</f>
        <v>#N/A</v>
      </c>
      <c r="E140" s="58" t="str">
        <f t="shared" si="2"/>
        <v>#N/A</v>
      </c>
      <c r="F140" s="57" t="str">
        <f>VLOOKUP(A140,'Classement Général'!$B$2:$B$150,1,0)</f>
        <v>#N/A</v>
      </c>
    </row>
    <row r="141">
      <c r="A141" s="62"/>
      <c r="B141" s="55">
        <v>140.0</v>
      </c>
      <c r="C141" s="63">
        <f t="shared" si="1"/>
        <v>-781.1538721</v>
      </c>
      <c r="D141" s="57" t="str">
        <f>VLOOKUP(A141,'Classement S6'!$B$2:$C$150,1,0)</f>
        <v>#N/A</v>
      </c>
      <c r="E141" s="58" t="str">
        <f t="shared" si="2"/>
        <v>#N/A</v>
      </c>
      <c r="F141" s="57" t="str">
        <f>VLOOKUP(A141,'Classement Général'!$B$2:$B$150,1,0)</f>
        <v>#N/A</v>
      </c>
    </row>
    <row r="142">
      <c r="A142" s="62"/>
      <c r="B142" s="55">
        <v>141.0</v>
      </c>
      <c r="C142" s="63">
        <f t="shared" si="1"/>
        <v>-790.0252164</v>
      </c>
      <c r="D142" s="57" t="str">
        <f>VLOOKUP(A142,'Classement S6'!$B$2:$C$150,1,0)</f>
        <v>#N/A</v>
      </c>
      <c r="E142" s="58" t="str">
        <f t="shared" si="2"/>
        <v>#N/A</v>
      </c>
      <c r="F142" s="57" t="str">
        <f>VLOOKUP(A142,'Classement Général'!$B$2:$B$150,1,0)</f>
        <v>#N/A</v>
      </c>
    </row>
    <row r="143">
      <c r="A143" s="62"/>
      <c r="B143" s="55">
        <v>142.0</v>
      </c>
      <c r="C143" s="63">
        <f t="shared" si="1"/>
        <v>-798.872595</v>
      </c>
      <c r="D143" s="57" t="str">
        <f>VLOOKUP(A143,'Classement S6'!$B$2:$C$150,1,0)</f>
        <v>#N/A</v>
      </c>
      <c r="E143" s="58" t="str">
        <f t="shared" si="2"/>
        <v>#N/A</v>
      </c>
      <c r="F143" s="57" t="str">
        <f>VLOOKUP(A143,'Classement Général'!$B$2:$B$150,1,0)</f>
        <v>#N/A</v>
      </c>
    </row>
    <row r="144">
      <c r="A144" s="62"/>
      <c r="B144" s="55">
        <v>143.0</v>
      </c>
      <c r="C144" s="63">
        <f t="shared" si="1"/>
        <v>-807.6962907</v>
      </c>
      <c r="D144" s="57" t="str">
        <f>VLOOKUP(A144,'Classement S6'!$B$2:$C$150,1,0)</f>
        <v>#N/A</v>
      </c>
      <c r="E144" s="58" t="str">
        <f t="shared" si="2"/>
        <v>#N/A</v>
      </c>
      <c r="F144" s="57" t="str">
        <f>VLOOKUP(A144,'Classement Général'!$B$2:$B$150,1,0)</f>
        <v>#N/A</v>
      </c>
    </row>
    <row r="145">
      <c r="A145" s="62"/>
      <c r="B145" s="55">
        <v>144.0</v>
      </c>
      <c r="C145" s="63">
        <f t="shared" si="1"/>
        <v>-816.4965809</v>
      </c>
      <c r="D145" s="57" t="str">
        <f>VLOOKUP(A145,'Classement S6'!$B$2:$C$150,1,0)</f>
        <v>#N/A</v>
      </c>
      <c r="E145" s="58" t="str">
        <f t="shared" si="2"/>
        <v>#N/A</v>
      </c>
      <c r="F145" s="57" t="str">
        <f>VLOOKUP(A145,'Classement Général'!$B$2:$B$150,1,0)</f>
        <v>#N/A</v>
      </c>
    </row>
    <row r="146">
      <c r="A146" s="62"/>
      <c r="B146" s="55">
        <v>145.0</v>
      </c>
      <c r="C146" s="63">
        <f t="shared" si="1"/>
        <v>-825.2737374</v>
      </c>
      <c r="D146" s="57" t="str">
        <f>VLOOKUP(A146,'Classement S6'!$B$2:$C$150,1,0)</f>
        <v>#N/A</v>
      </c>
      <c r="E146" s="58" t="str">
        <f t="shared" si="2"/>
        <v>#N/A</v>
      </c>
      <c r="F146" s="57" t="str">
        <f>VLOOKUP(A146,'Classement Général'!$B$2:$B$150,1,0)</f>
        <v>#N/A</v>
      </c>
    </row>
    <row r="147">
      <c r="A147" s="62"/>
      <c r="B147" s="55">
        <v>146.0</v>
      </c>
      <c r="C147" s="63">
        <f t="shared" si="1"/>
        <v>-834.0280267</v>
      </c>
      <c r="D147" s="57" t="str">
        <f>VLOOKUP(A147,'Classement S6'!$B$2:$C$150,1,0)</f>
        <v>#N/A</v>
      </c>
      <c r="E147" s="58" t="str">
        <f t="shared" si="2"/>
        <v>#N/A</v>
      </c>
      <c r="F147" s="57" t="str">
        <f>VLOOKUP(A147,'Classement Général'!$B$2:$B$150,1,0)</f>
        <v>#N/A</v>
      </c>
    </row>
    <row r="148">
      <c r="A148" s="62"/>
      <c r="B148" s="55">
        <v>147.0</v>
      </c>
      <c r="C148" s="63">
        <f t="shared" si="1"/>
        <v>-842.7597103</v>
      </c>
      <c r="D148" s="57" t="str">
        <f>VLOOKUP(A148,'Classement S6'!$B$2:$C$150,1,0)</f>
        <v>#N/A</v>
      </c>
      <c r="E148" s="58" t="str">
        <f t="shared" si="2"/>
        <v>#N/A</v>
      </c>
      <c r="F148" s="57" t="str">
        <f>VLOOKUP(A148,'Classement Général'!$B$2:$B$150,1,0)</f>
        <v>#N/A</v>
      </c>
    </row>
    <row r="149">
      <c r="A149" s="62"/>
      <c r="B149" s="55">
        <v>148.0</v>
      </c>
      <c r="C149" s="63">
        <f t="shared" si="1"/>
        <v>-851.4690447</v>
      </c>
      <c r="D149" s="57" t="str">
        <f>VLOOKUP(A149,'Classement S6'!$B$2:$C$150,1,0)</f>
        <v>#N/A</v>
      </c>
      <c r="E149" s="58" t="str">
        <f t="shared" si="2"/>
        <v>#N/A</v>
      </c>
      <c r="F149" s="57" t="str">
        <f>VLOOKUP(A149,'Classement Général'!$B$2:$B$150,1,0)</f>
        <v>#N/A</v>
      </c>
    </row>
    <row r="150">
      <c r="A150" s="62"/>
      <c r="B150" s="55">
        <v>149.0</v>
      </c>
      <c r="C150" s="63">
        <f t="shared" si="1"/>
        <v>-860.1562813</v>
      </c>
      <c r="D150" s="57" t="str">
        <f>VLOOKUP(A150,'Classement S6'!$B$2:$C$150,1,0)</f>
        <v>#N/A</v>
      </c>
      <c r="E150" s="58" t="str">
        <f t="shared" si="2"/>
        <v>#N/A</v>
      </c>
      <c r="F150" s="57" t="str">
        <f>VLOOKUP(A150,'Classement Général'!$B$2:$B$150,1,0)</f>
        <v>#N/A</v>
      </c>
    </row>
    <row r="151">
      <c r="A151" s="62"/>
      <c r="B151" s="55">
        <v>150.0</v>
      </c>
      <c r="C151" s="63">
        <f t="shared" si="1"/>
        <v>-868.821667</v>
      </c>
      <c r="D151" s="57" t="str">
        <f>VLOOKUP(A151,'Classement S6'!$B$2:$C$150,1,0)</f>
        <v>#N/A</v>
      </c>
      <c r="E151" s="58" t="str">
        <f t="shared" si="2"/>
        <v>#N/A</v>
      </c>
      <c r="F151" s="57" t="str">
        <f>VLOOKUP(A151,'Classement Général'!$B$2:$B$150,1,0)</f>
        <v>#N/A</v>
      </c>
    </row>
    <row r="152">
      <c r="A152" s="62"/>
      <c r="B152" s="55">
        <v>151.0</v>
      </c>
      <c r="C152" s="63">
        <f t="shared" si="1"/>
        <v>-877.4654441</v>
      </c>
      <c r="D152" s="57" t="str">
        <f>VLOOKUP(A152,'Classement S6'!$B$2:$C$150,1,0)</f>
        <v>#N/A</v>
      </c>
      <c r="E152" s="58" t="str">
        <f t="shared" si="2"/>
        <v>#N/A</v>
      </c>
      <c r="F152" s="57" t="str">
        <f>VLOOKUP(A152,'Classement Général'!$B$2:$B$150,1,0)</f>
        <v>#N/A</v>
      </c>
    </row>
    <row r="153">
      <c r="A153" s="62"/>
      <c r="B153" s="55">
        <v>152.0</v>
      </c>
      <c r="C153" s="63">
        <f t="shared" si="1"/>
        <v>-886.0878502</v>
      </c>
      <c r="D153" s="57" t="str">
        <f>VLOOKUP(A153,'Classement S6'!$B$2:$C$150,1,0)</f>
        <v>#N/A</v>
      </c>
      <c r="E153" s="58" t="str">
        <f t="shared" si="2"/>
        <v>#N/A</v>
      </c>
      <c r="F153" s="57" t="str">
        <f>VLOOKUP(A153,'Classement Général'!$B$2:$B$150,1,0)</f>
        <v>#N/A</v>
      </c>
    </row>
    <row r="154">
      <c r="A154" s="62"/>
      <c r="B154" s="55">
        <v>153.0</v>
      </c>
      <c r="C154" s="63">
        <f t="shared" si="1"/>
        <v>-894.6891187</v>
      </c>
      <c r="D154" s="57" t="str">
        <f>VLOOKUP(A154,'Classement S6'!$B$2:$C$150,1,0)</f>
        <v>#N/A</v>
      </c>
      <c r="E154" s="58" t="str">
        <f t="shared" si="2"/>
        <v>#N/A</v>
      </c>
      <c r="F154" s="57" t="str">
        <f>VLOOKUP(A154,'Classement Général'!$B$2:$B$150,1,0)</f>
        <v>#N/A</v>
      </c>
    </row>
    <row r="155">
      <c r="A155" s="62"/>
      <c r="B155" s="55">
        <v>154.0</v>
      </c>
      <c r="C155" s="63">
        <f t="shared" si="1"/>
        <v>-903.2694787</v>
      </c>
      <c r="D155" s="57" t="str">
        <f>VLOOKUP(A155,'Classement S6'!$B$2:$C$150,1,0)</f>
        <v>#N/A</v>
      </c>
      <c r="E155" s="58" t="str">
        <f t="shared" si="2"/>
        <v>#N/A</v>
      </c>
      <c r="F155" s="57" t="str">
        <f>VLOOKUP(A155,'Classement Général'!$B$2:$B$150,1,0)</f>
        <v>#N/A</v>
      </c>
    </row>
    <row r="156">
      <c r="A156" s="62"/>
      <c r="B156" s="55">
        <v>155.0</v>
      </c>
      <c r="C156" s="63">
        <f t="shared" si="1"/>
        <v>-911.829155</v>
      </c>
      <c r="D156" s="57" t="str">
        <f>VLOOKUP(A156,'Classement S6'!$B$2:$C$150,1,0)</f>
        <v>#N/A</v>
      </c>
      <c r="E156" s="58" t="str">
        <f t="shared" si="2"/>
        <v>#N/A</v>
      </c>
      <c r="F156" s="57" t="str">
        <f>VLOOKUP(A156,'Classement Général'!$B$2:$B$150,1,0)</f>
        <v>#N/A</v>
      </c>
    </row>
    <row r="157">
      <c r="A157" s="62"/>
      <c r="B157" s="55">
        <v>156.0</v>
      </c>
      <c r="C157" s="63">
        <f t="shared" si="1"/>
        <v>-920.3683684</v>
      </c>
      <c r="D157" s="57" t="str">
        <f>VLOOKUP(A157,'Classement S6'!$B$2:$C$150,1,0)</f>
        <v>#N/A</v>
      </c>
      <c r="E157" s="58" t="str">
        <f t="shared" si="2"/>
        <v>#N/A</v>
      </c>
      <c r="F157" s="57" t="str">
        <f>VLOOKUP(A157,'Classement Général'!$B$2:$B$150,1,0)</f>
        <v>#N/A</v>
      </c>
    </row>
    <row r="158">
      <c r="A158" s="62"/>
      <c r="B158" s="55">
        <v>157.0</v>
      </c>
      <c r="C158" s="63">
        <f t="shared" si="1"/>
        <v>-928.887336</v>
      </c>
      <c r="D158" s="57" t="str">
        <f>VLOOKUP(A158,'Classement S6'!$B$2:$C$150,1,0)</f>
        <v>#N/A</v>
      </c>
      <c r="E158" s="58" t="str">
        <f t="shared" si="2"/>
        <v>#N/A</v>
      </c>
      <c r="F158" s="57" t="str">
        <f>VLOOKUP(A158,'Classement Général'!$B$2:$B$150,1,0)</f>
        <v>#N/A</v>
      </c>
    </row>
    <row r="159">
      <c r="A159" s="62"/>
      <c r="B159" s="55">
        <v>158.0</v>
      </c>
      <c r="C159" s="63">
        <f t="shared" si="1"/>
        <v>-937.3862706</v>
      </c>
      <c r="D159" s="57" t="str">
        <f>VLOOKUP(A159,'Classement S6'!$B$2:$C$150,1,0)</f>
        <v>#N/A</v>
      </c>
      <c r="E159" s="58" t="str">
        <f t="shared" si="2"/>
        <v>#N/A</v>
      </c>
      <c r="F159" s="57" t="str">
        <f>VLOOKUP(A159,'Classement Général'!$B$2:$B$150,1,0)</f>
        <v>#N/A</v>
      </c>
    </row>
    <row r="160">
      <c r="A160" s="62"/>
      <c r="B160" s="55">
        <v>159.0</v>
      </c>
      <c r="C160" s="63">
        <f t="shared" si="1"/>
        <v>-945.8653816</v>
      </c>
      <c r="D160" s="57" t="str">
        <f>VLOOKUP(A160,'Classement S6'!$B$2:$C$150,1,0)</f>
        <v>#N/A</v>
      </c>
      <c r="E160" s="58" t="str">
        <f t="shared" si="2"/>
        <v>#N/A</v>
      </c>
      <c r="F160" s="57" t="str">
        <f>VLOOKUP(A160,'Classement Général'!$B$2:$B$150,1,0)</f>
        <v>#N/A</v>
      </c>
    </row>
    <row r="161">
      <c r="A161" s="62"/>
      <c r="B161" s="66">
        <v>160.0</v>
      </c>
      <c r="C161" s="67">
        <f t="shared" si="1"/>
        <v>-954.3248745</v>
      </c>
      <c r="D161" s="57" t="str">
        <f>VLOOKUP(A161,'Classement S6'!$B$2:$C$150,1,0)</f>
        <v>#N/A</v>
      </c>
      <c r="E161" s="58" t="str">
        <f t="shared" si="2"/>
        <v>#N/A</v>
      </c>
      <c r="F161" s="57" t="str">
        <f>VLOOKUP(A161,'Classement Général'!$B$2:$B$150,1,0)</f>
        <v>#N/A</v>
      </c>
    </row>
  </sheetData>
  <conditionalFormatting sqref="A1:A161">
    <cfRule type="containsText" dxfId="4" priority="1" operator="containsText" text="0">
      <formula>NOT(ISERROR(SEARCH(("0"),(A1))))</formula>
    </cfRule>
  </conditionalFormatting>
  <conditionalFormatting sqref="A1:A161">
    <cfRule type="containsText" dxfId="4" priority="2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64</v>
      </c>
    </row>
    <row r="2">
      <c r="A2" s="62" t="str">
        <f>IFERROR(__xludf.DUMMYFUNCTION(" IMPORTRANGE(""https://docs.google.com/spreadsheets/d/1U14Nbs8bfSGHBUjkd-mkkFcl0EWYopxBByNKSGTLap8/edit#gid=659344248"",""extrac-So SIX-1!A2:A161"")"),"UniThe")</f>
        <v>UniThe</v>
      </c>
      <c r="B2" s="55">
        <v>1.0</v>
      </c>
      <c r="C2" s="63">
        <f t="shared" ref="C2:C161" si="1">800*(1-(B2/($H$1+1)))*POWER((SQRT(($H$1+1)/B2)),1/2)</f>
        <v>2236.582608</v>
      </c>
      <c r="D2" s="57" t="str">
        <f>VLOOKUP(A2,'Classement S6'!$B$2:$C$150,1,0)</f>
        <v>UniThe</v>
      </c>
      <c r="E2" s="58" t="str">
        <f t="shared" ref="E2:E161" si="2">IF(D2=A2,"","erreur")</f>
        <v/>
      </c>
    </row>
    <row r="3">
      <c r="A3" s="62" t="str">
        <f>IFERROR(__xludf.DUMMYFUNCTION("""COMPUTED_VALUE"""),"gregmoore")</f>
        <v>gregmoore</v>
      </c>
      <c r="B3" s="55">
        <v>2.0</v>
      </c>
      <c r="C3" s="63">
        <f t="shared" si="1"/>
        <v>1851.347824</v>
      </c>
      <c r="D3" s="57" t="str">
        <f>VLOOKUP(A3,'Classement S6'!$B$2:$C$150,1,0)</f>
        <v>gregmoore</v>
      </c>
      <c r="E3" s="58" t="str">
        <f t="shared" si="2"/>
        <v/>
      </c>
      <c r="G3" s="59"/>
    </row>
    <row r="4">
      <c r="A4" s="62" t="str">
        <f>IFERROR(__xludf.DUMMYFUNCTION("""COMPUTED_VALUE"""),"Mikalack")</f>
        <v>Mikalack</v>
      </c>
      <c r="B4" s="55">
        <v>3.0</v>
      </c>
      <c r="C4" s="63">
        <f t="shared" si="1"/>
        <v>1646.327927</v>
      </c>
      <c r="D4" s="57" t="str">
        <f>VLOOKUP(A4,'Classement S6'!$B$2:$C$150,1,0)</f>
        <v>Mikalack</v>
      </c>
      <c r="E4" s="58" t="str">
        <f t="shared" si="2"/>
        <v/>
      </c>
    </row>
    <row r="5">
      <c r="A5" s="62" t="str">
        <f>IFERROR(__xludf.DUMMYFUNCTION("""COMPUTED_VALUE"""),"patrick86370")</f>
        <v>patrick86370</v>
      </c>
      <c r="B5" s="55">
        <v>4.0</v>
      </c>
      <c r="C5" s="63">
        <f t="shared" si="1"/>
        <v>1507.369789</v>
      </c>
      <c r="D5" s="57" t="str">
        <f>VLOOKUP(A5,'Classement S6'!$B$2:$C$150,1,0)</f>
        <v>patrick86370</v>
      </c>
      <c r="E5" s="58" t="str">
        <f t="shared" si="2"/>
        <v/>
      </c>
    </row>
    <row r="6">
      <c r="A6" s="62" t="str">
        <f>IFERROR(__xludf.DUMMYFUNCTION("""COMPUTED_VALUE"""),"SINGE7")</f>
        <v>SINGE7</v>
      </c>
      <c r="B6" s="55">
        <v>5.0</v>
      </c>
      <c r="C6" s="63">
        <f t="shared" si="1"/>
        <v>1402.212127</v>
      </c>
      <c r="D6" s="57" t="str">
        <f>VLOOKUP(A6,'Classement S6'!$B$2:$C$150,1,0)</f>
        <v>SINGE7</v>
      </c>
      <c r="E6" s="58" t="str">
        <f t="shared" si="2"/>
        <v/>
      </c>
    </row>
    <row r="7">
      <c r="A7" s="62" t="str">
        <f>IFERROR(__xludf.DUMMYFUNCTION("""COMPUTED_VALUE"""),"_VisMaVie_")</f>
        <v>_VisMaVie_</v>
      </c>
      <c r="B7" s="55">
        <v>6.0</v>
      </c>
      <c r="C7" s="63">
        <f t="shared" si="1"/>
        <v>1317.404579</v>
      </c>
      <c r="D7" s="57" t="str">
        <f>VLOOKUP(A7,'Classement S6'!$B$2:$C$150,1,0)</f>
        <v>_VisMaVie_</v>
      </c>
      <c r="E7" s="58" t="str">
        <f t="shared" si="2"/>
        <v/>
      </c>
    </row>
    <row r="8">
      <c r="A8" s="62" t="str">
        <f>IFERROR(__xludf.DUMMYFUNCTION("""COMPUTED_VALUE"""),"x calou61")</f>
        <v>x calou61</v>
      </c>
      <c r="B8" s="55">
        <v>7.0</v>
      </c>
      <c r="C8" s="63">
        <f t="shared" si="1"/>
        <v>1246.115945</v>
      </c>
      <c r="D8" s="57" t="str">
        <f>VLOOKUP(A8,'Classement S6'!$B$2:$C$150,1,0)</f>
        <v>x calou61</v>
      </c>
      <c r="E8" s="58" t="str">
        <f t="shared" si="2"/>
        <v/>
      </c>
    </row>
    <row r="9">
      <c r="A9" s="62" t="str">
        <f>IFERROR(__xludf.DUMMYFUNCTION("""COMPUTED_VALUE"""),"Fistipanda")</f>
        <v>Fistipanda</v>
      </c>
      <c r="B9" s="55">
        <v>8.0</v>
      </c>
      <c r="C9" s="63">
        <f t="shared" si="1"/>
        <v>1184.424353</v>
      </c>
      <c r="D9" s="57" t="str">
        <f>VLOOKUP(A9,'Classement S6'!$B$2:$C$150,1,0)</f>
        <v>Fistipanda</v>
      </c>
      <c r="E9" s="58" t="str">
        <f t="shared" si="2"/>
        <v/>
      </c>
    </row>
    <row r="10">
      <c r="A10" s="62" t="str">
        <f>IFERROR(__xludf.DUMMYFUNCTION("""COMPUTED_VALUE"""),"--WondeR--")</f>
        <v>--WondeR--</v>
      </c>
      <c r="B10" s="55">
        <v>9.0</v>
      </c>
      <c r="C10" s="63">
        <f t="shared" si="1"/>
        <v>1129.880125</v>
      </c>
      <c r="D10" s="57" t="str">
        <f>VLOOKUP(A10,'Classement S6'!$B$2:$C$150,1,0)</f>
        <v>--WondeR--</v>
      </c>
      <c r="E10" s="58" t="str">
        <f t="shared" si="2"/>
        <v/>
      </c>
    </row>
    <row r="11">
      <c r="A11" s="62" t="str">
        <f>IFERROR(__xludf.DUMMYFUNCTION("""COMPUTED_VALUE"""),"LEGOLEGOTE")</f>
        <v>LEGOLEGOTE</v>
      </c>
      <c r="B11" s="55">
        <v>10.0</v>
      </c>
      <c r="C11" s="63">
        <f t="shared" si="1"/>
        <v>1080.855555</v>
      </c>
      <c r="D11" s="57" t="str">
        <f>VLOOKUP(A11,'Classement S6'!$B$2:$C$150,1,0)</f>
        <v>LEGOLEGOTE</v>
      </c>
      <c r="E11" s="58" t="str">
        <f t="shared" si="2"/>
        <v/>
      </c>
    </row>
    <row r="12">
      <c r="A12" s="62" t="str">
        <f>IFERROR(__xludf.DUMMYFUNCTION("""COMPUTED_VALUE"""),"roudoudou759")</f>
        <v>roudoudou759</v>
      </c>
      <c r="B12" s="55">
        <v>11.0</v>
      </c>
      <c r="C12" s="63">
        <f t="shared" si="1"/>
        <v>1036.21663</v>
      </c>
      <c r="D12" s="57" t="str">
        <f>VLOOKUP(A12,'Classement S6'!$B$2:$C$150,1,0)</f>
        <v>roudoudou759</v>
      </c>
      <c r="E12" s="58" t="str">
        <f t="shared" si="2"/>
        <v/>
      </c>
    </row>
    <row r="13">
      <c r="A13" s="62" t="str">
        <f>IFERROR(__xludf.DUMMYFUNCTION("""COMPUTED_VALUE"""),"POMB1664")</f>
        <v>POMB1664</v>
      </c>
      <c r="B13" s="55">
        <v>12.0</v>
      </c>
      <c r="C13" s="63">
        <f t="shared" si="1"/>
        <v>995.1430805</v>
      </c>
      <c r="D13" s="57" t="str">
        <f>VLOOKUP(A13,'Classement S6'!$B$2:$C$150,1,0)</f>
        <v>POMB1664</v>
      </c>
      <c r="E13" s="58" t="str">
        <f t="shared" si="2"/>
        <v/>
      </c>
    </row>
    <row r="14">
      <c r="A14" s="62" t="str">
        <f>IFERROR(__xludf.DUMMYFUNCTION("""COMPUTED_VALUE"""),"Le_Pictavien")</f>
        <v>Le_Pictavien</v>
      </c>
      <c r="B14" s="55">
        <v>13.0</v>
      </c>
      <c r="C14" s="63">
        <f t="shared" si="1"/>
        <v>957.02322</v>
      </c>
      <c r="D14" s="57" t="str">
        <f>VLOOKUP(A14,'Classement S6'!$B$2:$C$150,1,0)</f>
        <v>Le_Pictavien</v>
      </c>
      <c r="E14" s="58" t="str">
        <f t="shared" si="2"/>
        <v/>
      </c>
    </row>
    <row r="15">
      <c r="A15" s="62" t="str">
        <f>IFERROR(__xludf.DUMMYFUNCTION("""COMPUTED_VALUE"""),"Like_A_Fish")</f>
        <v>Like_A_Fish</v>
      </c>
      <c r="B15" s="55">
        <v>14.0</v>
      </c>
      <c r="C15" s="63">
        <f t="shared" si="1"/>
        <v>921.3892409</v>
      </c>
      <c r="D15" s="57" t="str">
        <f>VLOOKUP(A15,'Classement S6'!$B$2:$C$150,1,0)</f>
        <v>Like_A_Fish</v>
      </c>
      <c r="E15" s="58" t="str">
        <f t="shared" si="2"/>
        <v/>
      </c>
    </row>
    <row r="16">
      <c r="A16" s="62" t="str">
        <f>IFERROR(__xludf.DUMMYFUNCTION("""COMPUTED_VALUE"""),"i K K i")</f>
        <v>i K K i</v>
      </c>
      <c r="B16" s="55">
        <v>15.0</v>
      </c>
      <c r="C16" s="63">
        <f t="shared" si="1"/>
        <v>887.8756775</v>
      </c>
      <c r="D16" s="57" t="str">
        <f>VLOOKUP(A16,'Classement S6'!$B$2:$C$150,1,0)</f>
        <v>i K K i</v>
      </c>
      <c r="E16" s="58" t="str">
        <f t="shared" si="2"/>
        <v/>
      </c>
    </row>
    <row r="17">
      <c r="A17" s="62" t="str">
        <f>IFERROR(__xludf.DUMMYFUNCTION("""COMPUTED_VALUE"""),"Kevfurious")</f>
        <v>Kevfurious</v>
      </c>
      <c r="B17" s="55">
        <v>16.0</v>
      </c>
      <c r="C17" s="63">
        <f t="shared" si="1"/>
        <v>856.1917797</v>
      </c>
      <c r="D17" s="57" t="str">
        <f>VLOOKUP(A17,'Classement S6'!$B$2:$C$150,1,0)</f>
        <v>Kevfurious</v>
      </c>
      <c r="E17" s="58" t="str">
        <f t="shared" si="2"/>
        <v/>
      </c>
    </row>
    <row r="18">
      <c r="A18" s="62" t="str">
        <f>IFERROR(__xludf.DUMMYFUNCTION("""COMPUTED_VALUE"""),"BARBAPAPA.")</f>
        <v>BARBAPAPA.</v>
      </c>
      <c r="B18" s="55">
        <v>17.0</v>
      </c>
      <c r="C18" s="63">
        <f t="shared" si="1"/>
        <v>826.1025763</v>
      </c>
      <c r="D18" s="57" t="str">
        <f>VLOOKUP(A18,'Classement S6'!$B$2:$C$150,1,0)</f>
        <v>BARBAPAPA.</v>
      </c>
      <c r="E18" s="58" t="str">
        <f t="shared" si="2"/>
        <v/>
      </c>
    </row>
    <row r="19">
      <c r="A19" s="62" t="str">
        <f>IFERROR(__xludf.DUMMYFUNCTION("""COMPUTED_VALUE"""),"waasp.")</f>
        <v>waasp.</v>
      </c>
      <c r="B19" s="55">
        <v>18.0</v>
      </c>
      <c r="C19" s="63">
        <f t="shared" si="1"/>
        <v>797.4155515</v>
      </c>
      <c r="D19" s="57" t="str">
        <f>VLOOKUP(A19,'Classement S6'!$B$2:$C$150,1,0)</f>
        <v>Waasp.</v>
      </c>
      <c r="E19" s="58" t="str">
        <f t="shared" si="2"/>
        <v/>
      </c>
    </row>
    <row r="20">
      <c r="A20" s="62" t="str">
        <f>IFERROR(__xludf.DUMMYFUNCTION("""COMPUTED_VALUE"""),"ludolab")</f>
        <v>ludolab</v>
      </c>
      <c r="B20" s="55">
        <v>19.0</v>
      </c>
      <c r="C20" s="63">
        <f t="shared" si="1"/>
        <v>769.9710579</v>
      </c>
      <c r="D20" s="57" t="str">
        <f>VLOOKUP(A20,'Classement S6'!$B$2:$C$150,1,0)</f>
        <v>ludolab</v>
      </c>
      <c r="E20" s="58" t="str">
        <f t="shared" si="2"/>
        <v/>
      </c>
    </row>
    <row r="21">
      <c r="A21" s="62" t="str">
        <f>IFERROR(__xludf.DUMMYFUNCTION("""COMPUTED_VALUE"""),"Phil1308")</f>
        <v>Phil1308</v>
      </c>
      <c r="B21" s="55">
        <v>20.0</v>
      </c>
      <c r="C21" s="63">
        <f t="shared" si="1"/>
        <v>743.6352778</v>
      </c>
      <c r="D21" s="57" t="str">
        <f>VLOOKUP(A21,'Classement S6'!$B$2:$C$150,1,0)</f>
        <v>Phil1308</v>
      </c>
      <c r="E21" s="58" t="str">
        <f t="shared" si="2"/>
        <v/>
      </c>
    </row>
    <row r="22">
      <c r="A22" s="62" t="str">
        <f>IFERROR(__xludf.DUMMYFUNCTION("""COMPUTED_VALUE"""),"PocketBike")</f>
        <v>PocketBike</v>
      </c>
      <c r="B22" s="55">
        <v>21.0</v>
      </c>
      <c r="C22" s="63">
        <f t="shared" si="1"/>
        <v>718.2949652</v>
      </c>
      <c r="D22" s="57" t="str">
        <f>VLOOKUP(A22,'Classement S6'!$B$2:$C$150,1,0)</f>
        <v>PocketBike</v>
      </c>
      <c r="E22" s="58" t="str">
        <f t="shared" si="2"/>
        <v/>
      </c>
    </row>
    <row r="23">
      <c r="A23" s="62" t="str">
        <f>IFERROR(__xludf.DUMMYFUNCTION("""COMPUTED_VALUE"""),"ariba")</f>
        <v>ariba</v>
      </c>
      <c r="B23" s="55">
        <v>22.0</v>
      </c>
      <c r="C23" s="63">
        <f t="shared" si="1"/>
        <v>693.8534545</v>
      </c>
      <c r="D23" s="57" t="str">
        <f>VLOOKUP(A23,'Classement S6'!$B$2:$C$150,1,0)</f>
        <v>ariba</v>
      </c>
      <c r="E23" s="58" t="str">
        <f t="shared" si="2"/>
        <v/>
      </c>
    </row>
    <row r="24">
      <c r="A24" s="62" t="str">
        <f>IFERROR(__xludf.DUMMYFUNCTION("""COMPUTED_VALUE"""),"cassius-86")</f>
        <v>cassius-86</v>
      </c>
      <c r="B24" s="55">
        <v>23.0</v>
      </c>
      <c r="C24" s="63">
        <f t="shared" si="1"/>
        <v>670.2275888</v>
      </c>
      <c r="D24" s="57" t="str">
        <f>VLOOKUP(A24,'Classement S6'!$B$2:$C$150,1,0)</f>
        <v>cassius-86</v>
      </c>
      <c r="E24" s="58" t="str">
        <f t="shared" si="2"/>
        <v/>
      </c>
    </row>
    <row r="25">
      <c r="A25" s="62" t="str">
        <f>IFERROR(__xludf.DUMMYFUNCTION("""COMPUTED_VALUE"""),"kiki86 x")</f>
        <v>kiki86 x</v>
      </c>
      <c r="B25" s="55">
        <v>24.0</v>
      </c>
      <c r="C25" s="63">
        <f t="shared" si="1"/>
        <v>647.3453248</v>
      </c>
      <c r="D25" s="57" t="str">
        <f>VLOOKUP(A25,'Classement S6'!$B$2:$C$150,1,0)</f>
        <v>kiki86 x</v>
      </c>
      <c r="E25" s="58" t="str">
        <f t="shared" si="2"/>
        <v/>
      </c>
    </row>
    <row r="26">
      <c r="A26" s="62" t="str">
        <f>IFERROR(__xludf.DUMMYFUNCTION("""COMPUTED_VALUE"""),"Balzen86")</f>
        <v>Balzen86</v>
      </c>
      <c r="B26" s="55">
        <v>25.0</v>
      </c>
      <c r="C26" s="63">
        <f t="shared" si="1"/>
        <v>625.1438437</v>
      </c>
      <c r="D26" s="57" t="str">
        <f>VLOOKUP(A26,'Classement S6'!$B$2:$C$150,1,0)</f>
        <v>Balzen86</v>
      </c>
      <c r="E26" s="58" t="str">
        <f t="shared" si="2"/>
        <v/>
      </c>
    </row>
    <row r="27">
      <c r="A27" s="62" t="str">
        <f>IFERROR(__xludf.DUMMYFUNCTION("""COMPUTED_VALUE"""),"Abrakada")</f>
        <v>Abrakada</v>
      </c>
      <c r="B27" s="55">
        <v>26.0</v>
      </c>
      <c r="C27" s="63">
        <f t="shared" si="1"/>
        <v>603.5680462</v>
      </c>
      <c r="D27" s="57" t="str">
        <f>VLOOKUP(A27,'Classement S6'!$B$2:$C$150,1,0)</f>
        <v>Abrakada</v>
      </c>
      <c r="E27" s="58" t="str">
        <f t="shared" si="2"/>
        <v/>
      </c>
    </row>
    <row r="28">
      <c r="A28" s="62" t="str">
        <f>IFERROR(__xludf.DUMMYFUNCTION("""COMPUTED_VALUE"""),"chocobueno")</f>
        <v>chocobueno</v>
      </c>
      <c r="B28" s="55">
        <v>27.0</v>
      </c>
      <c r="C28" s="63">
        <f t="shared" si="1"/>
        <v>582.5693409</v>
      </c>
      <c r="D28" s="57" t="str">
        <f>VLOOKUP(A28,'Classement S6'!$B$2:$C$150,1,0)</f>
        <v>chocobueno</v>
      </c>
      <c r="E28" s="58" t="str">
        <f t="shared" si="2"/>
        <v/>
      </c>
    </row>
    <row r="29">
      <c r="A29" s="62" t="str">
        <f>IFERROR(__xludf.DUMMYFUNCTION("""COMPUTED_VALUE"""),"SIr_Tango")</f>
        <v>SIr_Tango</v>
      </c>
      <c r="B29" s="55">
        <v>28.0</v>
      </c>
      <c r="C29" s="63">
        <f t="shared" si="1"/>
        <v>562.10466</v>
      </c>
      <c r="D29" s="57" t="str">
        <f>VLOOKUP(A29,'Classement S6'!$B$2:$C$150,1,0)</f>
        <v>Sir_Tango</v>
      </c>
      <c r="E29" s="58" t="str">
        <f t="shared" si="2"/>
        <v/>
      </c>
    </row>
    <row r="30">
      <c r="A30" s="62" t="str">
        <f>IFERROR(__xludf.DUMMYFUNCTION("""COMPUTED_VALUE"""),"Patgaret")</f>
        <v>Patgaret</v>
      </c>
      <c r="B30" s="55">
        <v>29.0</v>
      </c>
      <c r="C30" s="63">
        <f t="shared" si="1"/>
        <v>542.1356551</v>
      </c>
      <c r="D30" s="57" t="str">
        <f>VLOOKUP(A30,'Classement S6'!$B$2:$C$150,1,0)</f>
        <v>Patgaret</v>
      </c>
      <c r="E30" s="58" t="str">
        <f t="shared" si="2"/>
        <v/>
      </c>
    </row>
    <row r="31">
      <c r="A31" s="62" t="str">
        <f>IFERROR(__xludf.DUMMYFUNCTION("""COMPUTED_VALUE"""),"Ram-outcho86")</f>
        <v>Ram-outcho86</v>
      </c>
      <c r="B31" s="55">
        <v>30.0</v>
      </c>
      <c r="C31" s="63">
        <f t="shared" si="1"/>
        <v>522.6280321</v>
      </c>
      <c r="D31" s="57" t="str">
        <f>VLOOKUP(A31,'Classement S6'!$B$2:$C$150,1,0)</f>
        <v>Ram-outcho86</v>
      </c>
      <c r="E31" s="58" t="str">
        <f t="shared" si="2"/>
        <v/>
      </c>
    </row>
    <row r="32">
      <c r="A32" s="62" t="str">
        <f>IFERROR(__xludf.DUMMYFUNCTION("""COMPUTED_VALUE"""),"christ86000")</f>
        <v>christ86000</v>
      </c>
      <c r="B32" s="55">
        <v>31.0</v>
      </c>
      <c r="C32" s="63">
        <f t="shared" si="1"/>
        <v>503.5510004</v>
      </c>
      <c r="D32" s="57" t="str">
        <f>VLOOKUP(A32,'Classement S6'!$B$2:$C$150,1,0)</f>
        <v>christ86000</v>
      </c>
      <c r="E32" s="58" t="str">
        <f t="shared" si="2"/>
        <v/>
      </c>
    </row>
    <row r="33">
      <c r="A33" s="62" t="str">
        <f>IFERROR(__xludf.DUMMYFUNCTION("""COMPUTED_VALUE"""),"-Feline")</f>
        <v>-Feline</v>
      </c>
      <c r="B33" s="55">
        <v>32.0</v>
      </c>
      <c r="C33" s="63">
        <f t="shared" si="1"/>
        <v>484.8768111</v>
      </c>
      <c r="D33" s="57" t="str">
        <f>VLOOKUP(A33,'Classement S6'!$B$2:$C$150,1,0)</f>
        <v>-Feline</v>
      </c>
      <c r="E33" s="58" t="str">
        <f t="shared" si="2"/>
        <v/>
      </c>
    </row>
    <row r="34">
      <c r="A34" s="62" t="str">
        <f>IFERROR(__xludf.DUMMYFUNCTION("""COMPUTED_VALUE"""),"Rod_John_VI")</f>
        <v>Rod_John_VI</v>
      </c>
      <c r="B34" s="55">
        <v>33.0</v>
      </c>
      <c r="C34" s="63">
        <f t="shared" si="1"/>
        <v>466.5803697</v>
      </c>
      <c r="D34" s="57" t="str">
        <f>VLOOKUP(A34,'Classement S6'!$B$2:$C$150,1,0)</f>
        <v>Rod_John_VI</v>
      </c>
      <c r="E34" s="58" t="str">
        <f t="shared" si="2"/>
        <v/>
      </c>
    </row>
    <row r="35">
      <c r="A35" s="62" t="str">
        <f>IFERROR(__xludf.DUMMYFUNCTION("""COMPUTED_VALUE"""),"chAAtAlere")</f>
        <v>chAAtAlere</v>
      </c>
      <c r="B35" s="55">
        <v>34.0</v>
      </c>
      <c r="C35" s="63">
        <f t="shared" si="1"/>
        <v>448.6389072</v>
      </c>
      <c r="D35" s="57" t="str">
        <f>VLOOKUP(A35,'Classement S6'!$B$2:$C$150,1,0)</f>
        <v>chAAtAlere</v>
      </c>
      <c r="E35" s="58" t="str">
        <f t="shared" si="2"/>
        <v/>
      </c>
    </row>
    <row r="36">
      <c r="A36" s="62" t="str">
        <f>IFERROR(__xludf.DUMMYFUNCTION("""COMPUTED_VALUE"""),"Loulou79")</f>
        <v>Loulou79</v>
      </c>
      <c r="B36" s="55">
        <v>35.0</v>
      </c>
      <c r="C36" s="63">
        <f t="shared" si="1"/>
        <v>431.0317018</v>
      </c>
      <c r="D36" s="57" t="str">
        <f>VLOOKUP(A36,'Classement S6'!$B$2:$C$150,1,0)</f>
        <v>Loulou79</v>
      </c>
      <c r="E36" s="58" t="str">
        <f t="shared" si="2"/>
        <v/>
      </c>
    </row>
    <row r="37">
      <c r="A37" s="62" t="str">
        <f>IFERROR(__xludf.DUMMYFUNCTION("""COMPUTED_VALUE"""),"Pachavi")</f>
        <v>Pachavi</v>
      </c>
      <c r="B37" s="55">
        <v>36.0</v>
      </c>
      <c r="C37" s="63">
        <f t="shared" si="1"/>
        <v>413.73984</v>
      </c>
      <c r="D37" s="57" t="str">
        <f>VLOOKUP(A37,'Classement S6'!$B$2:$C$150,1,0)</f>
        <v>Pachavi</v>
      </c>
      <c r="E37" s="58" t="str">
        <f t="shared" si="2"/>
        <v/>
      </c>
    </row>
    <row r="38">
      <c r="A38" s="62" t="str">
        <f>IFERROR(__xludf.DUMMYFUNCTION("""COMPUTED_VALUE"""),"Legabodu86")</f>
        <v>Legabodu86</v>
      </c>
      <c r="B38" s="55">
        <v>37.0</v>
      </c>
      <c r="C38" s="63">
        <f t="shared" si="1"/>
        <v>396.7460118</v>
      </c>
      <c r="D38" s="57" t="str">
        <f>VLOOKUP(A38,'Classement S6'!$B$2:$C$150,1,0)</f>
        <v>Legabodu86</v>
      </c>
      <c r="E38" s="58" t="str">
        <f t="shared" si="2"/>
        <v/>
      </c>
    </row>
    <row r="39">
      <c r="A39" s="62" t="str">
        <f>IFERROR(__xludf.DUMMYFUNCTION("""COMPUTED_VALUE"""),"BBH 75")</f>
        <v>BBH 75</v>
      </c>
      <c r="B39" s="55">
        <v>38.0</v>
      </c>
      <c r="C39" s="63">
        <f t="shared" si="1"/>
        <v>380.034334</v>
      </c>
      <c r="D39" s="57" t="str">
        <f>VLOOKUP(A39,'Classement S6'!$B$2:$C$150,1,0)</f>
        <v>BBH 75</v>
      </c>
      <c r="E39" s="58" t="str">
        <f t="shared" si="2"/>
        <v/>
      </c>
    </row>
    <row r="40">
      <c r="A40" s="62" t="str">
        <f>IFERROR(__xludf.DUMMYFUNCTION("""COMPUTED_VALUE"""),"sonic86")</f>
        <v>sonic86</v>
      </c>
      <c r="B40" s="55">
        <v>39.0</v>
      </c>
      <c r="C40" s="63">
        <f t="shared" si="1"/>
        <v>363.5901973</v>
      </c>
      <c r="D40" s="57" t="str">
        <f>VLOOKUP(A40,'Classement S6'!$B$2:$C$150,1,0)</f>
        <v>sonic86</v>
      </c>
      <c r="E40" s="58" t="str">
        <f t="shared" si="2"/>
        <v/>
      </c>
    </row>
    <row r="41">
      <c r="A41" s="62" t="str">
        <f>IFERROR(__xludf.DUMMYFUNCTION("""COMPUTED_VALUE"""),"fiodor86")</f>
        <v>fiodor86</v>
      </c>
      <c r="B41" s="55">
        <v>40.0</v>
      </c>
      <c r="C41" s="63">
        <f t="shared" si="1"/>
        <v>347.400133</v>
      </c>
      <c r="D41" s="57" t="str">
        <f>VLOOKUP(A41,'Classement S6'!$B$2:$C$150,1,0)</f>
        <v>fiodor86</v>
      </c>
      <c r="E41" s="58" t="str">
        <f t="shared" si="2"/>
        <v/>
      </c>
    </row>
    <row r="42">
      <c r="A42" s="62" t="str">
        <f>IFERROR(__xludf.DUMMYFUNCTION("""COMPUTED_VALUE"""),"_Sale-Bet_")</f>
        <v>_Sale-Bet_</v>
      </c>
      <c r="B42" s="55">
        <v>41.0</v>
      </c>
      <c r="C42" s="63">
        <f t="shared" si="1"/>
        <v>331.4516971</v>
      </c>
      <c r="D42" s="57" t="str">
        <f>VLOOKUP(A42,'Classement S6'!$B$2:$C$150,1,0)</f>
        <v>_Sale-Bet_</v>
      </c>
      <c r="E42" s="58" t="str">
        <f t="shared" si="2"/>
        <v/>
      </c>
    </row>
    <row r="43">
      <c r="A43" s="62" t="str">
        <f>IFERROR(__xludf.DUMMYFUNCTION("""COMPUTED_VALUE"""),"NOVICEMYSTIC")</f>
        <v>NOVICEMYSTIC</v>
      </c>
      <c r="B43" s="55">
        <v>42.0</v>
      </c>
      <c r="C43" s="63">
        <f t="shared" si="1"/>
        <v>315.7333684</v>
      </c>
      <c r="D43" s="57" t="str">
        <f>VLOOKUP(A43,'Classement S6'!$B$2:$C$150,1,0)</f>
        <v>NOVICEMYSTIC</v>
      </c>
      <c r="E43" s="58" t="str">
        <f t="shared" si="2"/>
        <v/>
      </c>
    </row>
    <row r="44">
      <c r="A44" s="62" t="str">
        <f>IFERROR(__xludf.DUMMYFUNCTION("""COMPUTED_VALUE"""),"Miss_Prissy")</f>
        <v>Miss_Prissy</v>
      </c>
      <c r="B44" s="55">
        <v>43.0</v>
      </c>
      <c r="C44" s="63">
        <f t="shared" si="1"/>
        <v>300.2344591</v>
      </c>
      <c r="D44" s="57" t="str">
        <f>VLOOKUP(A44,'Classement S6'!$B$2:$C$150,1,0)</f>
        <v>Miss_Prissy</v>
      </c>
      <c r="E44" s="58" t="str">
        <f t="shared" si="2"/>
        <v/>
      </c>
    </row>
    <row r="45">
      <c r="A45" s="62" t="str">
        <f>IFERROR(__xludf.DUMMYFUNCTION("""COMPUTED_VALUE"""),"marypops64")</f>
        <v>marypops64</v>
      </c>
      <c r="B45" s="55">
        <v>44.0</v>
      </c>
      <c r="C45" s="63">
        <f t="shared" si="1"/>
        <v>284.9450357</v>
      </c>
      <c r="D45" s="57" t="str">
        <f>VLOOKUP(A45,'Classement S6'!$B$2:$C$150,1,0)</f>
        <v>marypops64</v>
      </c>
      <c r="E45" s="58" t="str">
        <f t="shared" si="2"/>
        <v/>
      </c>
    </row>
    <row r="46">
      <c r="A46" s="62" t="str">
        <f>IFERROR(__xludf.DUMMYFUNCTION("""COMPUTED_VALUE"""),"Mako Lemore")</f>
        <v>Mako Lemore</v>
      </c>
      <c r="B46" s="55">
        <v>45.0</v>
      </c>
      <c r="C46" s="63">
        <f t="shared" si="1"/>
        <v>269.8558497</v>
      </c>
      <c r="D46" s="57" t="str">
        <f>VLOOKUP(A46,'Classement S6'!$B$2:$C$150,1,0)</f>
        <v>Mako Lemore</v>
      </c>
      <c r="E46" s="58" t="str">
        <f t="shared" si="2"/>
        <v/>
      </c>
    </row>
    <row r="47">
      <c r="A47" s="62" t="str">
        <f>IFERROR(__xludf.DUMMYFUNCTION("""COMPUTED_VALUE"""),"Cataleya86")</f>
        <v>Cataleya86</v>
      </c>
      <c r="B47" s="55">
        <v>46.0</v>
      </c>
      <c r="C47" s="63">
        <f t="shared" si="1"/>
        <v>254.9582752</v>
      </c>
      <c r="D47" s="57" t="str">
        <f>VLOOKUP(A47,'Classement S6'!$B$2:$C$150,1,0)</f>
        <v>Cataleya86</v>
      </c>
      <c r="E47" s="58" t="str">
        <f t="shared" si="2"/>
        <v/>
      </c>
    </row>
    <row r="48">
      <c r="A48" s="62" t="str">
        <f>IFERROR(__xludf.DUMMYFUNCTION("""COMPUTED_VALUE"""),"Rukia_ichigo")</f>
        <v>Rukia_ichigo</v>
      </c>
      <c r="B48" s="55">
        <v>47.0</v>
      </c>
      <c r="C48" s="63">
        <f t="shared" si="1"/>
        <v>240.2442545</v>
      </c>
      <c r="D48" s="57" t="str">
        <f>VLOOKUP(A48,'Classement S6'!$B$2:$C$150,1,0)</f>
        <v>Rukia_ichigo</v>
      </c>
      <c r="E48" s="58" t="str">
        <f t="shared" si="2"/>
        <v/>
      </c>
    </row>
    <row r="49">
      <c r="A49" s="62" t="str">
        <f>IFERROR(__xludf.DUMMYFUNCTION("""COMPUTED_VALUE"""),"Vaillant 86")</f>
        <v>Vaillant 86</v>
      </c>
      <c r="B49" s="55">
        <v>48.0</v>
      </c>
      <c r="C49" s="63">
        <f t="shared" si="1"/>
        <v>225.7062481</v>
      </c>
      <c r="D49" s="57" t="str">
        <f>VLOOKUP(A49,'Classement S6'!$B$2:$C$150,1,0)</f>
        <v>Vaillant 86</v>
      </c>
      <c r="E49" s="58" t="str">
        <f t="shared" si="2"/>
        <v/>
      </c>
    </row>
    <row r="50">
      <c r="A50" s="62" t="str">
        <f>IFERROR(__xludf.DUMMYFUNCTION("""COMPUTED_VALUE"""),"..mamat86..")</f>
        <v>..mamat86..</v>
      </c>
      <c r="B50" s="55">
        <v>49.0</v>
      </c>
      <c r="C50" s="63">
        <f t="shared" si="1"/>
        <v>211.3371917</v>
      </c>
      <c r="D50" s="57" t="str">
        <f>VLOOKUP(A50,'Classement S6'!$B$2:$C$150,1,0)</f>
        <v>..mamat86..</v>
      </c>
      <c r="E50" s="58" t="str">
        <f t="shared" si="2"/>
        <v/>
      </c>
    </row>
    <row r="51">
      <c r="A51" s="62" t="str">
        <f>IFERROR(__xludf.DUMMYFUNCTION("""COMPUTED_VALUE"""),"AKlibur")</f>
        <v>AKlibur</v>
      </c>
      <c r="B51" s="55">
        <v>50.0</v>
      </c>
      <c r="C51" s="63">
        <f t="shared" si="1"/>
        <v>197.1304564</v>
      </c>
      <c r="D51" s="57" t="str">
        <f>VLOOKUP(A51,'Classement S6'!$B$2:$C$150,1,0)</f>
        <v>AKlibur</v>
      </c>
      <c r="E51" s="58" t="str">
        <f t="shared" si="2"/>
        <v/>
      </c>
    </row>
    <row r="52">
      <c r="A52" s="62" t="str">
        <f>IFERROR(__xludf.DUMMYFUNCTION("""COMPUTED_VALUE"""),"fr2d2")</f>
        <v>fr2d2</v>
      </c>
      <c r="B52" s="55">
        <v>51.0</v>
      </c>
      <c r="C52" s="63">
        <f t="shared" si="1"/>
        <v>183.0798134</v>
      </c>
      <c r="D52" s="57" t="str">
        <f>VLOOKUP(A52,'Classement S6'!$B$2:$C$150,1,0)</f>
        <v>Fr2d2</v>
      </c>
      <c r="E52" s="58" t="str">
        <f t="shared" si="2"/>
        <v/>
      </c>
    </row>
    <row r="53">
      <c r="A53" s="62" t="str">
        <f>IFERROR(__xludf.DUMMYFUNCTION("""COMPUTED_VALUE"""),"FridAKahlo")</f>
        <v>FridAKahlo</v>
      </c>
      <c r="B53" s="55">
        <v>52.0</v>
      </c>
      <c r="C53" s="63">
        <f t="shared" si="1"/>
        <v>169.1794022</v>
      </c>
      <c r="D53" s="57" t="str">
        <f>VLOOKUP(A53,'Classement S6'!$B$2:$C$150,1,0)</f>
        <v>FridAKahlo</v>
      </c>
      <c r="E53" s="58" t="str">
        <f t="shared" si="2"/>
        <v/>
      </c>
    </row>
    <row r="54">
      <c r="A54" s="62" t="str">
        <f>IFERROR(__xludf.DUMMYFUNCTION("""COMPUTED_VALUE"""),"butterfly-as")</f>
        <v>butterfly-as</v>
      </c>
      <c r="B54" s="55">
        <v>53.0</v>
      </c>
      <c r="C54" s="63">
        <f t="shared" si="1"/>
        <v>155.4237017</v>
      </c>
      <c r="D54" s="57" t="str">
        <f>VLOOKUP(A54,'Classement S6'!$B$2:$C$150,1,0)</f>
        <v>Butterfly-As</v>
      </c>
      <c r="E54" s="58" t="str">
        <f t="shared" si="2"/>
        <v/>
      </c>
    </row>
    <row r="55">
      <c r="A55" s="62" t="str">
        <f>IFERROR(__xludf.DUMMYFUNCTION("""COMPUTED_VALUE"""),"8kinder6")</f>
        <v>8kinder6</v>
      </c>
      <c r="B55" s="55">
        <v>54.0</v>
      </c>
      <c r="C55" s="63">
        <f t="shared" si="1"/>
        <v>141.8075046</v>
      </c>
      <c r="D55" s="57" t="str">
        <f>VLOOKUP(A55,'Classement S6'!$B$2:$C$150,1,0)</f>
        <v>8kinder6</v>
      </c>
      <c r="E55" s="58" t="str">
        <f t="shared" si="2"/>
        <v/>
      </c>
    </row>
    <row r="56">
      <c r="A56" s="62" t="str">
        <f>IFERROR(__xludf.DUMMYFUNCTION("""COMPUTED_VALUE"""),"Amichocolat")</f>
        <v>Amichocolat</v>
      </c>
      <c r="B56" s="55">
        <v>55.0</v>
      </c>
      <c r="C56" s="63">
        <f t="shared" si="1"/>
        <v>128.3258936</v>
      </c>
      <c r="D56" s="57" t="str">
        <f>VLOOKUP(A56,'Classement S6'!$B$2:$C$150,1,0)</f>
        <v>Amichocolat</v>
      </c>
      <c r="E56" s="58" t="str">
        <f t="shared" si="2"/>
        <v/>
      </c>
    </row>
    <row r="57">
      <c r="A57" s="62" t="str">
        <f>IFERROR(__xludf.DUMMYFUNCTION("""COMPUTED_VALUE"""),"Garou du 86")</f>
        <v>Garou du 86</v>
      </c>
      <c r="B57" s="55">
        <v>56.0</v>
      </c>
      <c r="C57" s="63">
        <f t="shared" si="1"/>
        <v>114.9742201</v>
      </c>
      <c r="D57" s="57" t="str">
        <f>VLOOKUP(A57,'Classement S6'!$B$2:$C$150,1,0)</f>
        <v>Garou du 86</v>
      </c>
      <c r="E57" s="58" t="str">
        <f t="shared" si="2"/>
        <v/>
      </c>
    </row>
    <row r="58">
      <c r="A58" s="62" t="str">
        <f>IFERROR(__xludf.DUMMYFUNCTION("""COMPUTED_VALUE"""),"Kaio Du Nord")</f>
        <v>Kaio Du Nord</v>
      </c>
      <c r="B58" s="55">
        <v>57.0</v>
      </c>
      <c r="C58" s="63">
        <f t="shared" si="1"/>
        <v>101.7480846</v>
      </c>
      <c r="D58" s="57" t="str">
        <f>VLOOKUP(A58,'Classement S6'!$B$2:$C$150,1,0)</f>
        <v>Kaio Du Nord</v>
      </c>
      <c r="E58" s="58" t="str">
        <f t="shared" si="2"/>
        <v/>
      </c>
    </row>
    <row r="59">
      <c r="A59" s="62" t="str">
        <f>IFERROR(__xludf.DUMMYFUNCTION("""COMPUTED_VALUE"""),"RouteDuRhum")</f>
        <v>RouteDuRhum</v>
      </c>
      <c r="B59" s="55">
        <v>58.0</v>
      </c>
      <c r="C59" s="63">
        <f t="shared" si="1"/>
        <v>88.64331951</v>
      </c>
      <c r="D59" s="57" t="str">
        <f>VLOOKUP(A59,'Classement S6'!$B$2:$C$150,1,0)</f>
        <v>RouteDuRhum</v>
      </c>
      <c r="E59" s="58" t="str">
        <f t="shared" si="2"/>
        <v/>
      </c>
    </row>
    <row r="60">
      <c r="A60" s="62" t="str">
        <f>IFERROR(__xludf.DUMMYFUNCTION("""COMPUTED_VALUE"""),"belussac")</f>
        <v>belussac</v>
      </c>
      <c r="B60" s="55">
        <v>59.0</v>
      </c>
      <c r="C60" s="63">
        <f t="shared" si="1"/>
        <v>75.65597229</v>
      </c>
      <c r="D60" s="57" t="str">
        <f>VLOOKUP(A60,'Classement S6'!$B$2:$C$150,1,0)</f>
        <v>belussac</v>
      </c>
      <c r="E60" s="58" t="str">
        <f t="shared" si="2"/>
        <v/>
      </c>
    </row>
    <row r="61">
      <c r="A61" s="62" t="str">
        <f>IFERROR(__xludf.DUMMYFUNCTION("""COMPUTED_VALUE"""),"Sab86360")</f>
        <v>Sab86360</v>
      </c>
      <c r="B61" s="55">
        <v>60.0</v>
      </c>
      <c r="C61" s="63">
        <f t="shared" si="1"/>
        <v>62.78229124</v>
      </c>
      <c r="D61" s="57" t="str">
        <f>VLOOKUP(A61,'Classement S6'!$B$2:$C$150,1,0)</f>
        <v>Sab86360</v>
      </c>
      <c r="E61" s="58" t="str">
        <f t="shared" si="2"/>
        <v/>
      </c>
    </row>
    <row r="62">
      <c r="A62" s="62" t="str">
        <f>IFERROR(__xludf.DUMMYFUNCTION("""COMPUTED_VALUE"""),"erniedog56x")</f>
        <v>erniedog56x</v>
      </c>
      <c r="B62" s="55">
        <v>61.0</v>
      </c>
      <c r="C62" s="63">
        <f t="shared" si="1"/>
        <v>50.01871175</v>
      </c>
      <c r="D62" s="57" t="str">
        <f>VLOOKUP(A62,'Classement S6'!$B$2:$C$150,1,0)</f>
        <v>erniedog56x</v>
      </c>
      <c r="E62" s="58" t="str">
        <f t="shared" si="2"/>
        <v/>
      </c>
    </row>
    <row r="63">
      <c r="A63" s="62" t="str">
        <f>IFERROR(__xludf.DUMMYFUNCTION("""COMPUTED_VALUE"""),"immond")</f>
        <v>immond</v>
      </c>
      <c r="B63" s="55">
        <v>62.0</v>
      </c>
      <c r="C63" s="63">
        <f t="shared" si="1"/>
        <v>37.36184392</v>
      </c>
      <c r="D63" s="57" t="str">
        <f>VLOOKUP(A63,'Classement S6'!$B$2:$C$150,1,0)</f>
        <v>immond</v>
      </c>
      <c r="E63" s="58" t="str">
        <f t="shared" si="2"/>
        <v/>
      </c>
    </row>
    <row r="64">
      <c r="A64" s="62" t="str">
        <f>IFERROR(__xludf.DUMMYFUNCTION("""COMPUTED_VALUE"""),"Redblood92")</f>
        <v>Redblood92</v>
      </c>
      <c r="B64" s="55">
        <v>63.0</v>
      </c>
      <c r="C64" s="63">
        <f t="shared" si="1"/>
        <v>24.80846124</v>
      </c>
      <c r="D64" s="57" t="str">
        <f>VLOOKUP(A64,'Classement S6'!$B$2:$C$150,1,0)</f>
        <v>Redblood92</v>
      </c>
      <c r="E64" s="58" t="str">
        <f t="shared" si="2"/>
        <v/>
      </c>
    </row>
    <row r="65">
      <c r="A65" s="62" t="str">
        <f>IFERROR(__xludf.DUMMYFUNCTION("""COMPUTED_VALUE"""),"chatouill86")</f>
        <v>chatouill86</v>
      </c>
      <c r="B65" s="55">
        <v>64.0</v>
      </c>
      <c r="C65" s="63">
        <f t="shared" si="1"/>
        <v>12.35549007</v>
      </c>
      <c r="D65" s="57" t="str">
        <f>VLOOKUP(A65,'Classement S6'!$B$2:$C$150,1,0)</f>
        <v>chatouill86</v>
      </c>
      <c r="E65" s="58" t="str">
        <f t="shared" si="2"/>
        <v/>
      </c>
    </row>
    <row r="66">
      <c r="A66" s="62"/>
      <c r="B66" s="55">
        <v>65.0</v>
      </c>
      <c r="C66" s="63">
        <f t="shared" si="1"/>
        <v>0</v>
      </c>
      <c r="D66" s="57" t="str">
        <f>VLOOKUP(A66,'Classement S6'!$B$2:$C$150,1,0)</f>
        <v>#N/A</v>
      </c>
      <c r="E66" s="58" t="str">
        <f t="shared" si="2"/>
        <v>#N/A</v>
      </c>
    </row>
    <row r="67">
      <c r="A67" s="62"/>
      <c r="B67" s="55">
        <v>66.0</v>
      </c>
      <c r="C67" s="63">
        <f t="shared" si="1"/>
        <v>-12.26080501</v>
      </c>
      <c r="D67" s="57" t="str">
        <f>VLOOKUP(A67,'Classement S6'!$B$2:$C$150,1,0)</f>
        <v>#N/A</v>
      </c>
      <c r="E67" s="58" t="str">
        <f t="shared" si="2"/>
        <v>#N/A</v>
      </c>
    </row>
    <row r="68">
      <c r="A68" s="62"/>
      <c r="B68" s="55">
        <v>67.0</v>
      </c>
      <c r="C68" s="63">
        <f t="shared" si="1"/>
        <v>-24.42959485</v>
      </c>
      <c r="D68" s="57" t="str">
        <f>VLOOKUP(A68,'Classement S6'!$B$2:$C$150,1,0)</f>
        <v>#N/A</v>
      </c>
      <c r="E68" s="58" t="str">
        <f t="shared" si="2"/>
        <v>#N/A</v>
      </c>
    </row>
    <row r="69">
      <c r="A69" s="62"/>
      <c r="B69" s="55">
        <v>68.0</v>
      </c>
      <c r="C69" s="63">
        <f t="shared" si="1"/>
        <v>-36.50892085</v>
      </c>
      <c r="D69" s="57" t="str">
        <f>VLOOKUP(A69,'Classement S6'!$B$2:$C$150,1,0)</f>
        <v>#N/A</v>
      </c>
      <c r="E69" s="58" t="str">
        <f t="shared" si="2"/>
        <v>#N/A</v>
      </c>
    </row>
    <row r="70">
      <c r="A70" s="62"/>
      <c r="B70" s="55">
        <v>69.0</v>
      </c>
      <c r="C70" s="63">
        <f t="shared" si="1"/>
        <v>-48.50122281</v>
      </c>
      <c r="D70" s="57" t="str">
        <f>VLOOKUP(A70,'Classement S6'!$B$2:$C$150,1,0)</f>
        <v>#N/A</v>
      </c>
      <c r="E70" s="58" t="str">
        <f t="shared" si="2"/>
        <v>#N/A</v>
      </c>
    </row>
    <row r="71">
      <c r="A71" s="62"/>
      <c r="B71" s="55">
        <v>70.0</v>
      </c>
      <c r="C71" s="63">
        <f t="shared" si="1"/>
        <v>-60.40883549</v>
      </c>
      <c r="D71" s="57" t="str">
        <f>VLOOKUP(A71,'Classement S6'!$B$2:$C$150,1,0)</f>
        <v>#N/A</v>
      </c>
      <c r="E71" s="58" t="str">
        <f t="shared" si="2"/>
        <v>#N/A</v>
      </c>
    </row>
    <row r="72">
      <c r="A72" s="62"/>
      <c r="B72" s="55">
        <v>71.0</v>
      </c>
      <c r="C72" s="63">
        <f t="shared" si="1"/>
        <v>-72.23399466</v>
      </c>
      <c r="D72" s="57" t="str">
        <f>VLOOKUP(A72,'Classement S6'!$B$2:$C$150,1,0)</f>
        <v>#N/A</v>
      </c>
      <c r="E72" s="58" t="str">
        <f t="shared" si="2"/>
        <v>#N/A</v>
      </c>
    </row>
    <row r="73">
      <c r="A73" s="62"/>
      <c r="B73" s="55">
        <v>72.0</v>
      </c>
      <c r="C73" s="63">
        <f t="shared" si="1"/>
        <v>-83.9788427</v>
      </c>
      <c r="D73" s="57" t="str">
        <f>VLOOKUP(A73,'Classement S6'!$B$2:$C$150,1,0)</f>
        <v>#N/A</v>
      </c>
      <c r="E73" s="58" t="str">
        <f t="shared" si="2"/>
        <v>#N/A</v>
      </c>
    </row>
    <row r="74">
      <c r="A74" s="62"/>
      <c r="B74" s="55">
        <v>73.0</v>
      </c>
      <c r="C74" s="63">
        <f t="shared" si="1"/>
        <v>-95.64543385</v>
      </c>
      <c r="D74" s="57" t="str">
        <f>VLOOKUP(A74,'Classement S6'!$B$2:$C$150,1,0)</f>
        <v>#N/A</v>
      </c>
      <c r="E74" s="58" t="str">
        <f t="shared" si="2"/>
        <v>#N/A</v>
      </c>
    </row>
    <row r="75">
      <c r="A75" s="62"/>
      <c r="B75" s="55">
        <v>74.0</v>
      </c>
      <c r="C75" s="63">
        <f t="shared" si="1"/>
        <v>-107.235739</v>
      </c>
      <c r="D75" s="57" t="str">
        <f>VLOOKUP(A75,'Classement S6'!$B$2:$C$150,1,0)</f>
        <v>#N/A</v>
      </c>
      <c r="E75" s="58" t="str">
        <f t="shared" si="2"/>
        <v>#N/A</v>
      </c>
    </row>
    <row r="76">
      <c r="A76" s="62"/>
      <c r="B76" s="55">
        <v>75.0</v>
      </c>
      <c r="C76" s="63">
        <f t="shared" si="1"/>
        <v>-118.7516503</v>
      </c>
      <c r="D76" s="57" t="str">
        <f>VLOOKUP(A76,'Classement S6'!$B$2:$C$150,1,0)</f>
        <v>#N/A</v>
      </c>
      <c r="E76" s="58" t="str">
        <f t="shared" si="2"/>
        <v>#N/A</v>
      </c>
    </row>
    <row r="77">
      <c r="A77" s="62"/>
      <c r="B77" s="55">
        <v>76.0</v>
      </c>
      <c r="C77" s="63">
        <f t="shared" si="1"/>
        <v>-130.1949852</v>
      </c>
      <c r="D77" s="57" t="str">
        <f>VLOOKUP(A77,'Classement S6'!$B$2:$C$150,1,0)</f>
        <v>#N/A</v>
      </c>
      <c r="E77" s="58" t="str">
        <f t="shared" si="2"/>
        <v>#N/A</v>
      </c>
    </row>
    <row r="78">
      <c r="A78" s="62"/>
      <c r="B78" s="55">
        <v>77.0</v>
      </c>
      <c r="C78" s="63">
        <f t="shared" si="1"/>
        <v>-141.5674907</v>
      </c>
      <c r="D78" s="57" t="str">
        <f>VLOOKUP(A78,'Classement S6'!$B$2:$C$150,1,0)</f>
        <v>#N/A</v>
      </c>
      <c r="E78" s="58" t="str">
        <f t="shared" si="2"/>
        <v>#N/A</v>
      </c>
    </row>
    <row r="79">
      <c r="A79" s="62"/>
      <c r="B79" s="55">
        <v>78.0</v>
      </c>
      <c r="C79" s="63">
        <f t="shared" si="1"/>
        <v>-152.8708468</v>
      </c>
      <c r="D79" s="57" t="str">
        <f>VLOOKUP(A79,'Classement S6'!$B$2:$C$150,1,0)</f>
        <v>#N/A</v>
      </c>
      <c r="E79" s="58" t="str">
        <f t="shared" si="2"/>
        <v>#N/A</v>
      </c>
    </row>
    <row r="80">
      <c r="A80" s="62"/>
      <c r="B80" s="55">
        <v>79.0</v>
      </c>
      <c r="C80" s="63">
        <f t="shared" si="1"/>
        <v>-164.1066698</v>
      </c>
      <c r="D80" s="57" t="str">
        <f>VLOOKUP(A80,'Classement S6'!$B$2:$C$150,1,0)</f>
        <v>#N/A</v>
      </c>
      <c r="E80" s="58" t="str">
        <f t="shared" si="2"/>
        <v>#N/A</v>
      </c>
    </row>
    <row r="81">
      <c r="A81" s="62"/>
      <c r="B81" s="55">
        <v>80.0</v>
      </c>
      <c r="C81" s="63">
        <f t="shared" si="1"/>
        <v>-175.2765159</v>
      </c>
      <c r="D81" s="57" t="str">
        <f>VLOOKUP(A81,'Classement S6'!$B$2:$C$150,1,0)</f>
        <v>#N/A</v>
      </c>
      <c r="E81" s="58" t="str">
        <f t="shared" si="2"/>
        <v>#N/A</v>
      </c>
    </row>
    <row r="82">
      <c r="A82" s="62"/>
      <c r="B82" s="55">
        <v>81.0</v>
      </c>
      <c r="C82" s="63">
        <f t="shared" si="1"/>
        <v>-186.381884</v>
      </c>
      <c r="D82" s="57" t="str">
        <f>VLOOKUP(A82,'Classement S6'!$B$2:$C$150,1,0)</f>
        <v>#N/A</v>
      </c>
      <c r="E82" s="58" t="str">
        <f t="shared" si="2"/>
        <v>#N/A</v>
      </c>
    </row>
    <row r="83">
      <c r="A83" s="62"/>
      <c r="B83" s="55">
        <v>82.0</v>
      </c>
      <c r="C83" s="63">
        <f t="shared" si="1"/>
        <v>-197.4242186</v>
      </c>
      <c r="D83" s="57" t="str">
        <f>VLOOKUP(A83,'Classement S6'!$B$2:$C$150,1,0)</f>
        <v>#N/A</v>
      </c>
      <c r="E83" s="58" t="str">
        <f t="shared" si="2"/>
        <v>#N/A</v>
      </c>
    </row>
    <row r="84">
      <c r="A84" s="62"/>
      <c r="B84" s="55">
        <v>83.0</v>
      </c>
      <c r="C84" s="63">
        <f t="shared" si="1"/>
        <v>-208.4049123</v>
      </c>
      <c r="D84" s="57" t="str">
        <f>VLOOKUP(A84,'Classement S6'!$B$2:$C$150,1,0)</f>
        <v>#N/A</v>
      </c>
      <c r="E84" s="58" t="str">
        <f t="shared" si="2"/>
        <v>#N/A</v>
      </c>
    </row>
    <row r="85">
      <c r="A85" s="62"/>
      <c r="B85" s="55">
        <v>84.0</v>
      </c>
      <c r="C85" s="63">
        <f t="shared" si="1"/>
        <v>-219.3253085</v>
      </c>
      <c r="D85" s="57" t="str">
        <f>VLOOKUP(A85,'Classement S6'!$B$2:$C$150,1,0)</f>
        <v>#N/A</v>
      </c>
      <c r="E85" s="58" t="str">
        <f t="shared" si="2"/>
        <v>#N/A</v>
      </c>
    </row>
    <row r="86">
      <c r="A86" s="62"/>
      <c r="B86" s="55">
        <v>85.0</v>
      </c>
      <c r="C86" s="63">
        <f t="shared" si="1"/>
        <v>-230.1867037</v>
      </c>
      <c r="D86" s="57" t="str">
        <f>VLOOKUP(A86,'Classement S6'!$B$2:$C$150,1,0)</f>
        <v>#N/A</v>
      </c>
      <c r="E86" s="58" t="str">
        <f t="shared" si="2"/>
        <v>#N/A</v>
      </c>
    </row>
    <row r="87">
      <c r="A87" s="62"/>
      <c r="B87" s="55">
        <v>86.0</v>
      </c>
      <c r="C87" s="63">
        <f t="shared" si="1"/>
        <v>-240.9903494</v>
      </c>
      <c r="D87" s="57" t="str">
        <f>VLOOKUP(A87,'Classement S6'!$B$2:$C$150,1,0)</f>
        <v>#N/A</v>
      </c>
      <c r="E87" s="58" t="str">
        <f t="shared" si="2"/>
        <v>#N/A</v>
      </c>
    </row>
    <row r="88">
      <c r="A88" s="62"/>
      <c r="B88" s="55">
        <v>87.0</v>
      </c>
      <c r="C88" s="63">
        <f t="shared" si="1"/>
        <v>-251.7374549</v>
      </c>
      <c r="D88" s="57" t="str">
        <f>VLOOKUP(A88,'Classement S6'!$B$2:$C$150,1,0)</f>
        <v>#N/A</v>
      </c>
      <c r="E88" s="58" t="str">
        <f t="shared" si="2"/>
        <v>#N/A</v>
      </c>
    </row>
    <row r="89">
      <c r="A89" s="62"/>
      <c r="B89" s="55">
        <v>88.0</v>
      </c>
      <c r="C89" s="63">
        <f t="shared" si="1"/>
        <v>-262.4291885</v>
      </c>
      <c r="D89" s="57" t="str">
        <f>VLOOKUP(A89,'Classement S6'!$B$2:$C$150,1,0)</f>
        <v>#N/A</v>
      </c>
      <c r="E89" s="58" t="str">
        <f t="shared" si="2"/>
        <v>#N/A</v>
      </c>
    </row>
    <row r="90">
      <c r="A90" s="62"/>
      <c r="B90" s="55">
        <v>89.0</v>
      </c>
      <c r="C90" s="63">
        <f t="shared" si="1"/>
        <v>-273.0666796</v>
      </c>
      <c r="D90" s="57" t="str">
        <f>VLOOKUP(A90,'Classement S6'!$B$2:$C$150,1,0)</f>
        <v>#N/A</v>
      </c>
      <c r="E90" s="58" t="str">
        <f t="shared" si="2"/>
        <v>#N/A</v>
      </c>
    </row>
    <row r="91">
      <c r="A91" s="62"/>
      <c r="B91" s="55">
        <v>90.0</v>
      </c>
      <c r="C91" s="63">
        <f t="shared" si="1"/>
        <v>-283.6510208</v>
      </c>
      <c r="D91" s="57" t="str">
        <f>VLOOKUP(A91,'Classement S6'!$B$2:$C$150,1,0)</f>
        <v>#N/A</v>
      </c>
      <c r="E91" s="58" t="str">
        <f t="shared" si="2"/>
        <v>#N/A</v>
      </c>
    </row>
    <row r="92">
      <c r="A92" s="62"/>
      <c r="B92" s="55">
        <v>91.0</v>
      </c>
      <c r="C92" s="63">
        <f t="shared" si="1"/>
        <v>-294.1832689</v>
      </c>
      <c r="D92" s="57" t="str">
        <f>VLOOKUP(A92,'Classement S6'!$B$2:$C$150,1,0)</f>
        <v>#N/A</v>
      </c>
      <c r="E92" s="58" t="str">
        <f t="shared" si="2"/>
        <v>#N/A</v>
      </c>
    </row>
    <row r="93">
      <c r="A93" s="62"/>
      <c r="B93" s="55">
        <v>92.0</v>
      </c>
      <c r="C93" s="63">
        <f t="shared" si="1"/>
        <v>-304.6644469</v>
      </c>
      <c r="D93" s="57" t="str">
        <f>VLOOKUP(A93,'Classement S6'!$B$2:$C$150,1,0)</f>
        <v>#N/A</v>
      </c>
      <c r="E93" s="58" t="str">
        <f t="shared" si="2"/>
        <v>#N/A</v>
      </c>
    </row>
    <row r="94">
      <c r="A94" s="62"/>
      <c r="B94" s="55">
        <v>93.0</v>
      </c>
      <c r="C94" s="63">
        <f t="shared" si="1"/>
        <v>-315.0955456</v>
      </c>
      <c r="D94" s="57" t="str">
        <f>VLOOKUP(A94,'Classement S6'!$B$2:$C$150,1,0)</f>
        <v>#N/A</v>
      </c>
      <c r="E94" s="58" t="str">
        <f t="shared" si="2"/>
        <v>#N/A</v>
      </c>
    </row>
    <row r="95">
      <c r="A95" s="62"/>
      <c r="B95" s="55">
        <v>94.0</v>
      </c>
      <c r="C95" s="63">
        <f t="shared" si="1"/>
        <v>-325.4775244</v>
      </c>
      <c r="D95" s="57" t="str">
        <f>VLOOKUP(A95,'Classement S6'!$B$2:$C$150,1,0)</f>
        <v>#N/A</v>
      </c>
      <c r="E95" s="58" t="str">
        <f t="shared" si="2"/>
        <v>#N/A</v>
      </c>
    </row>
    <row r="96">
      <c r="A96" s="62"/>
      <c r="B96" s="55">
        <v>95.0</v>
      </c>
      <c r="C96" s="63">
        <f t="shared" si="1"/>
        <v>-335.8113131</v>
      </c>
      <c r="D96" s="57" t="str">
        <f>VLOOKUP(A96,'Classement S6'!$B$2:$C$150,1,0)</f>
        <v>#N/A</v>
      </c>
      <c r="E96" s="58" t="str">
        <f t="shared" si="2"/>
        <v>#N/A</v>
      </c>
    </row>
    <row r="97">
      <c r="A97" s="62"/>
      <c r="B97" s="55">
        <v>96.0</v>
      </c>
      <c r="C97" s="63">
        <f t="shared" si="1"/>
        <v>-346.0978131</v>
      </c>
      <c r="D97" s="57" t="str">
        <f>VLOOKUP(A97,'Classement S6'!$B$2:$C$150,1,0)</f>
        <v>#N/A</v>
      </c>
      <c r="E97" s="58" t="str">
        <f t="shared" si="2"/>
        <v>#N/A</v>
      </c>
    </row>
    <row r="98">
      <c r="A98" s="62"/>
      <c r="B98" s="55">
        <v>97.0</v>
      </c>
      <c r="C98" s="63">
        <f t="shared" si="1"/>
        <v>-356.3378984</v>
      </c>
      <c r="D98" s="57" t="str">
        <f>VLOOKUP(A98,'Classement S6'!$B$2:$C$150,1,0)</f>
        <v>#N/A</v>
      </c>
      <c r="E98" s="58" t="str">
        <f t="shared" si="2"/>
        <v>#N/A</v>
      </c>
    </row>
    <row r="99">
      <c r="A99" s="62"/>
      <c r="B99" s="55">
        <v>98.0</v>
      </c>
      <c r="C99" s="63">
        <f t="shared" si="1"/>
        <v>-366.5324168</v>
      </c>
      <c r="D99" s="57" t="str">
        <f>VLOOKUP(A99,'Classement S6'!$B$2:$C$150,1,0)</f>
        <v>#N/A</v>
      </c>
      <c r="E99" s="58" t="str">
        <f t="shared" si="2"/>
        <v>#N/A</v>
      </c>
    </row>
    <row r="100">
      <c r="A100" s="62"/>
      <c r="B100" s="55">
        <v>99.0</v>
      </c>
      <c r="C100" s="63">
        <f t="shared" si="1"/>
        <v>-376.682191</v>
      </c>
      <c r="D100" s="57" t="str">
        <f>VLOOKUP(A100,'Classement S6'!$B$2:$C$150,1,0)</f>
        <v>#N/A</v>
      </c>
      <c r="E100" s="58" t="str">
        <f t="shared" si="2"/>
        <v>#N/A</v>
      </c>
    </row>
    <row r="101">
      <c r="A101" s="62"/>
      <c r="B101" s="55">
        <v>100.0</v>
      </c>
      <c r="C101" s="63">
        <f t="shared" si="1"/>
        <v>-386.7880197</v>
      </c>
      <c r="D101" s="57" t="str">
        <f>VLOOKUP(A101,'Classement S6'!$B$2:$C$150,1,0)</f>
        <v>#N/A</v>
      </c>
      <c r="E101" s="58" t="str">
        <f t="shared" si="2"/>
        <v>#N/A</v>
      </c>
    </row>
    <row r="102">
      <c r="A102" s="62"/>
      <c r="B102" s="55">
        <v>101.0</v>
      </c>
      <c r="C102" s="63">
        <f t="shared" si="1"/>
        <v>-396.8506782</v>
      </c>
      <c r="D102" s="57" t="str">
        <f>VLOOKUP(A102,'Classement S6'!$B$2:$C$150,1,0)</f>
        <v>#N/A</v>
      </c>
      <c r="E102" s="58" t="str">
        <f t="shared" si="2"/>
        <v>#N/A</v>
      </c>
    </row>
    <row r="103">
      <c r="A103" s="62"/>
      <c r="B103" s="55">
        <v>102.0</v>
      </c>
      <c r="C103" s="63">
        <f t="shared" si="1"/>
        <v>-406.8709197</v>
      </c>
      <c r="D103" s="57" t="str">
        <f>VLOOKUP(A103,'Classement S6'!$B$2:$C$150,1,0)</f>
        <v>#N/A</v>
      </c>
      <c r="E103" s="58" t="str">
        <f t="shared" si="2"/>
        <v>#N/A</v>
      </c>
    </row>
    <row r="104">
      <c r="A104" s="62"/>
      <c r="B104" s="55">
        <v>103.0</v>
      </c>
      <c r="C104" s="63">
        <f t="shared" si="1"/>
        <v>-416.849476</v>
      </c>
      <c r="D104" s="57" t="str">
        <f>VLOOKUP(A104,'Classement S6'!$B$2:$C$150,1,0)</f>
        <v>#N/A</v>
      </c>
      <c r="E104" s="58" t="str">
        <f t="shared" si="2"/>
        <v>#N/A</v>
      </c>
    </row>
    <row r="105">
      <c r="A105" s="62"/>
      <c r="B105" s="55">
        <v>104.0</v>
      </c>
      <c r="C105" s="63">
        <f t="shared" si="1"/>
        <v>-426.7870584</v>
      </c>
      <c r="D105" s="57" t="str">
        <f>VLOOKUP(A105,'Classement S6'!$B$2:$C$150,1,0)</f>
        <v>#N/A</v>
      </c>
      <c r="E105" s="58" t="str">
        <f t="shared" si="2"/>
        <v>#N/A</v>
      </c>
    </row>
    <row r="106">
      <c r="A106" s="62"/>
      <c r="B106" s="55">
        <v>105.0</v>
      </c>
      <c r="C106" s="63">
        <f t="shared" si="1"/>
        <v>-436.6843583</v>
      </c>
      <c r="D106" s="57" t="str">
        <f>VLOOKUP(A106,'Classement S6'!$B$2:$C$150,1,0)</f>
        <v>#N/A</v>
      </c>
      <c r="E106" s="58" t="str">
        <f t="shared" si="2"/>
        <v>#N/A</v>
      </c>
    </row>
    <row r="107">
      <c r="A107" s="62"/>
      <c r="B107" s="55">
        <v>106.0</v>
      </c>
      <c r="C107" s="63">
        <f t="shared" si="1"/>
        <v>-446.542048</v>
      </c>
      <c r="D107" s="57" t="str">
        <f>VLOOKUP(A107,'Classement S6'!$B$2:$C$150,1,0)</f>
        <v>#N/A</v>
      </c>
      <c r="E107" s="58" t="str">
        <f t="shared" si="2"/>
        <v>#N/A</v>
      </c>
    </row>
    <row r="108">
      <c r="A108" s="62"/>
      <c r="B108" s="55">
        <v>107.0</v>
      </c>
      <c r="C108" s="63">
        <f t="shared" si="1"/>
        <v>-456.3607818</v>
      </c>
      <c r="D108" s="57" t="str">
        <f>VLOOKUP(A108,'Classement S6'!$B$2:$C$150,1,0)</f>
        <v>#N/A</v>
      </c>
      <c r="E108" s="58" t="str">
        <f t="shared" si="2"/>
        <v>#N/A</v>
      </c>
    </row>
    <row r="109">
      <c r="A109" s="62"/>
      <c r="B109" s="55">
        <v>108.0</v>
      </c>
      <c r="C109" s="63">
        <f t="shared" si="1"/>
        <v>-466.1411961</v>
      </c>
      <c r="D109" s="57" t="str">
        <f>VLOOKUP(A109,'Classement S6'!$B$2:$C$150,1,0)</f>
        <v>#N/A</v>
      </c>
      <c r="E109" s="58" t="str">
        <f t="shared" si="2"/>
        <v>#N/A</v>
      </c>
    </row>
    <row r="110">
      <c r="A110" s="62"/>
      <c r="B110" s="55">
        <v>109.0</v>
      </c>
      <c r="C110" s="63">
        <f t="shared" si="1"/>
        <v>-475.8839103</v>
      </c>
      <c r="D110" s="57" t="str">
        <f>VLOOKUP(A110,'Classement S6'!$B$2:$C$150,1,0)</f>
        <v>#N/A</v>
      </c>
      <c r="E110" s="58" t="str">
        <f t="shared" si="2"/>
        <v>#N/A</v>
      </c>
    </row>
    <row r="111">
      <c r="A111" s="62"/>
      <c r="B111" s="55">
        <v>110.0</v>
      </c>
      <c r="C111" s="63">
        <f t="shared" si="1"/>
        <v>-485.5895276</v>
      </c>
      <c r="D111" s="57" t="str">
        <f>VLOOKUP(A111,'Classement S6'!$B$2:$C$150,1,0)</f>
        <v>#N/A</v>
      </c>
      <c r="E111" s="58" t="str">
        <f t="shared" si="2"/>
        <v>#N/A</v>
      </c>
    </row>
    <row r="112">
      <c r="A112" s="62"/>
      <c r="B112" s="55">
        <v>111.0</v>
      </c>
      <c r="C112" s="63">
        <f t="shared" si="1"/>
        <v>-495.2586352</v>
      </c>
      <c r="D112" s="57" t="str">
        <f>VLOOKUP(A112,'Classement S6'!$B$2:$C$150,1,0)</f>
        <v>#N/A</v>
      </c>
      <c r="E112" s="58" t="str">
        <f t="shared" si="2"/>
        <v>#N/A</v>
      </c>
    </row>
    <row r="113">
      <c r="A113" s="62"/>
      <c r="B113" s="55">
        <v>112.0</v>
      </c>
      <c r="C113" s="63">
        <f t="shared" si="1"/>
        <v>-504.8918052</v>
      </c>
      <c r="D113" s="57" t="str">
        <f>VLOOKUP(A113,'Classement S6'!$B$2:$C$150,1,0)</f>
        <v>#N/A</v>
      </c>
      <c r="E113" s="58" t="str">
        <f t="shared" si="2"/>
        <v>#N/A</v>
      </c>
    </row>
    <row r="114">
      <c r="A114" s="62"/>
      <c r="B114" s="55">
        <v>113.0</v>
      </c>
      <c r="C114" s="63">
        <f t="shared" si="1"/>
        <v>-514.489595</v>
      </c>
      <c r="D114" s="57" t="str">
        <f>VLOOKUP(A114,'Classement S6'!$B$2:$C$150,1,0)</f>
        <v>#N/A</v>
      </c>
      <c r="E114" s="58" t="str">
        <f t="shared" si="2"/>
        <v>#N/A</v>
      </c>
    </row>
    <row r="115">
      <c r="A115" s="62"/>
      <c r="B115" s="55">
        <v>114.0</v>
      </c>
      <c r="C115" s="63">
        <f t="shared" si="1"/>
        <v>-524.0525477</v>
      </c>
      <c r="D115" s="57" t="str">
        <f>VLOOKUP(A115,'Classement S6'!$B$2:$C$150,1,0)</f>
        <v>#N/A</v>
      </c>
      <c r="E115" s="58" t="str">
        <f t="shared" si="2"/>
        <v>#N/A</v>
      </c>
    </row>
    <row r="116">
      <c r="A116" s="62"/>
      <c r="B116" s="55">
        <v>115.0</v>
      </c>
      <c r="C116" s="63">
        <f t="shared" si="1"/>
        <v>-533.5811931</v>
      </c>
      <c r="D116" s="57" t="str">
        <f>VLOOKUP(A116,'Classement S6'!$B$2:$C$150,1,0)</f>
        <v>#N/A</v>
      </c>
      <c r="E116" s="58" t="str">
        <f t="shared" si="2"/>
        <v>#N/A</v>
      </c>
    </row>
    <row r="117">
      <c r="A117" s="62"/>
      <c r="B117" s="55">
        <v>116.0</v>
      </c>
      <c r="C117" s="63">
        <f t="shared" si="1"/>
        <v>-543.0760472</v>
      </c>
      <c r="D117" s="57" t="str">
        <f>VLOOKUP(A117,'Classement S6'!$B$2:$C$150,1,0)</f>
        <v>#N/A</v>
      </c>
      <c r="E117" s="58" t="str">
        <f t="shared" si="2"/>
        <v>#N/A</v>
      </c>
    </row>
    <row r="118">
      <c r="A118" s="62"/>
      <c r="B118" s="55">
        <v>117.0</v>
      </c>
      <c r="C118" s="63">
        <f t="shared" si="1"/>
        <v>-552.5376137</v>
      </c>
      <c r="D118" s="57" t="str">
        <f>VLOOKUP(A118,'Classement S6'!$B$2:$C$150,1,0)</f>
        <v>#N/A</v>
      </c>
      <c r="E118" s="58" t="str">
        <f t="shared" si="2"/>
        <v>#N/A</v>
      </c>
    </row>
    <row r="119">
      <c r="A119" s="62"/>
      <c r="B119" s="55">
        <v>118.0</v>
      </c>
      <c r="C119" s="63">
        <f t="shared" si="1"/>
        <v>-561.9663837</v>
      </c>
      <c r="D119" s="57" t="str">
        <f>VLOOKUP(A119,'Classement S6'!$B$2:$C$150,1,0)</f>
        <v>#N/A</v>
      </c>
      <c r="E119" s="58" t="str">
        <f t="shared" si="2"/>
        <v>#N/A</v>
      </c>
    </row>
    <row r="120">
      <c r="A120" s="62"/>
      <c r="B120" s="55">
        <v>119.0</v>
      </c>
      <c r="C120" s="63">
        <f t="shared" si="1"/>
        <v>-571.3628366</v>
      </c>
      <c r="D120" s="57" t="str">
        <f>VLOOKUP(A120,'Classement S6'!$B$2:$C$150,1,0)</f>
        <v>#N/A</v>
      </c>
      <c r="E120" s="58" t="str">
        <f t="shared" si="2"/>
        <v>#N/A</v>
      </c>
    </row>
    <row r="121">
      <c r="A121" s="62"/>
      <c r="B121" s="55">
        <v>120.0</v>
      </c>
      <c r="C121" s="63">
        <f t="shared" si="1"/>
        <v>-580.7274401</v>
      </c>
      <c r="D121" s="57" t="str">
        <f>VLOOKUP(A121,'Classement S6'!$B$2:$C$150,1,0)</f>
        <v>#N/A</v>
      </c>
      <c r="E121" s="58" t="str">
        <f t="shared" si="2"/>
        <v>#N/A</v>
      </c>
    </row>
    <row r="122">
      <c r="A122" s="62"/>
      <c r="B122" s="55">
        <v>121.0</v>
      </c>
      <c r="C122" s="63">
        <f t="shared" si="1"/>
        <v>-590.0606508</v>
      </c>
      <c r="D122" s="57" t="str">
        <f>VLOOKUP(A122,'Classement S6'!$B$2:$C$150,1,0)</f>
        <v>#N/A</v>
      </c>
      <c r="E122" s="58" t="str">
        <f t="shared" si="2"/>
        <v>#N/A</v>
      </c>
    </row>
    <row r="123">
      <c r="A123" s="62"/>
      <c r="B123" s="55">
        <v>122.0</v>
      </c>
      <c r="C123" s="63">
        <f t="shared" si="1"/>
        <v>-599.3629145</v>
      </c>
      <c r="D123" s="57" t="str">
        <f>VLOOKUP(A123,'Classement S6'!$B$2:$C$150,1,0)</f>
        <v>#N/A</v>
      </c>
      <c r="E123" s="58" t="str">
        <f t="shared" si="2"/>
        <v>#N/A</v>
      </c>
    </row>
    <row r="124">
      <c r="A124" s="62"/>
      <c r="B124" s="55">
        <v>123.0</v>
      </c>
      <c r="C124" s="63">
        <f t="shared" si="1"/>
        <v>-608.6346665</v>
      </c>
      <c r="D124" s="57" t="str">
        <f>VLOOKUP(A124,'Classement S6'!$B$2:$C$150,1,0)</f>
        <v>#N/A</v>
      </c>
      <c r="E124" s="58" t="str">
        <f t="shared" si="2"/>
        <v>#N/A</v>
      </c>
    </row>
    <row r="125">
      <c r="A125" s="62"/>
      <c r="B125" s="55">
        <v>124.0</v>
      </c>
      <c r="C125" s="63">
        <f t="shared" si="1"/>
        <v>-617.8763322</v>
      </c>
      <c r="D125" s="57" t="str">
        <f>VLOOKUP(A125,'Classement S6'!$B$2:$C$150,1,0)</f>
        <v>#N/A</v>
      </c>
      <c r="E125" s="58" t="str">
        <f t="shared" si="2"/>
        <v>#N/A</v>
      </c>
    </row>
    <row r="126">
      <c r="A126" s="62"/>
      <c r="B126" s="55">
        <v>125.0</v>
      </c>
      <c r="C126" s="63">
        <f t="shared" si="1"/>
        <v>-627.088327</v>
      </c>
      <c r="D126" s="57" t="str">
        <f>VLOOKUP(A126,'Classement S6'!$B$2:$C$150,1,0)</f>
        <v>#N/A</v>
      </c>
      <c r="E126" s="58" t="str">
        <f t="shared" si="2"/>
        <v>#N/A</v>
      </c>
    </row>
    <row r="127">
      <c r="A127" s="62"/>
      <c r="B127" s="55">
        <v>126.0</v>
      </c>
      <c r="C127" s="63">
        <f t="shared" si="1"/>
        <v>-636.2710569</v>
      </c>
      <c r="D127" s="57" t="str">
        <f>VLOOKUP(A127,'Classement S6'!$B$2:$C$150,1,0)</f>
        <v>#N/A</v>
      </c>
      <c r="E127" s="58" t="str">
        <f t="shared" si="2"/>
        <v>#N/A</v>
      </c>
    </row>
    <row r="128">
      <c r="A128" s="62"/>
      <c r="B128" s="55">
        <v>127.0</v>
      </c>
      <c r="C128" s="63">
        <f t="shared" si="1"/>
        <v>-645.4249188</v>
      </c>
      <c r="D128" s="57" t="str">
        <f>VLOOKUP(A128,'Classement S6'!$B$2:$C$150,1,0)</f>
        <v>#N/A</v>
      </c>
      <c r="E128" s="58" t="str">
        <f t="shared" si="2"/>
        <v>#N/A</v>
      </c>
    </row>
    <row r="129">
      <c r="A129" s="62"/>
      <c r="B129" s="55">
        <v>128.0</v>
      </c>
      <c r="C129" s="63">
        <f t="shared" si="1"/>
        <v>-654.5503005</v>
      </c>
      <c r="D129" s="57" t="str">
        <f>VLOOKUP(A129,'Classement S6'!$B$2:$C$150,1,0)</f>
        <v>#N/A</v>
      </c>
      <c r="E129" s="58" t="str">
        <f t="shared" si="2"/>
        <v>#N/A</v>
      </c>
    </row>
    <row r="130">
      <c r="A130" s="62"/>
      <c r="B130" s="55">
        <v>129.0</v>
      </c>
      <c r="C130" s="63">
        <f t="shared" si="1"/>
        <v>-663.6475813</v>
      </c>
      <c r="D130" s="57" t="str">
        <f>VLOOKUP(A130,'Classement S6'!$B$2:$C$150,1,0)</f>
        <v>#N/A</v>
      </c>
      <c r="E130" s="58" t="str">
        <f t="shared" si="2"/>
        <v>#N/A</v>
      </c>
    </row>
    <row r="131">
      <c r="A131" s="62"/>
      <c r="B131" s="55">
        <v>130.0</v>
      </c>
      <c r="C131" s="63">
        <f t="shared" si="1"/>
        <v>-672.7171322</v>
      </c>
      <c r="D131" s="57" t="str">
        <f>VLOOKUP(A131,'Classement S6'!$B$2:$C$150,1,0)</f>
        <v>#N/A</v>
      </c>
      <c r="E131" s="58" t="str">
        <f t="shared" si="2"/>
        <v>#N/A</v>
      </c>
    </row>
    <row r="132">
      <c r="A132" s="62"/>
      <c r="B132" s="55">
        <v>131.0</v>
      </c>
      <c r="C132" s="63">
        <f t="shared" si="1"/>
        <v>-681.759316</v>
      </c>
      <c r="D132" s="57" t="str">
        <f>VLOOKUP(A132,'Classement S6'!$B$2:$C$150,1,0)</f>
        <v>#N/A</v>
      </c>
      <c r="E132" s="58" t="str">
        <f t="shared" si="2"/>
        <v>#N/A</v>
      </c>
    </row>
    <row r="133">
      <c r="A133" s="62"/>
      <c r="B133" s="55">
        <v>132.0</v>
      </c>
      <c r="C133" s="63">
        <f t="shared" si="1"/>
        <v>-690.7744877</v>
      </c>
      <c r="D133" s="57" t="str">
        <f>VLOOKUP(A133,'Classement S6'!$B$2:$C$150,1,0)</f>
        <v>#N/A</v>
      </c>
      <c r="E133" s="58" t="str">
        <f t="shared" si="2"/>
        <v>#N/A</v>
      </c>
    </row>
    <row r="134">
      <c r="A134" s="62"/>
      <c r="B134" s="55">
        <v>133.0</v>
      </c>
      <c r="C134" s="63">
        <f t="shared" si="1"/>
        <v>-699.7629945</v>
      </c>
      <c r="D134" s="57" t="str">
        <f>VLOOKUP(A134,'Classement S6'!$B$2:$C$150,1,0)</f>
        <v>#N/A</v>
      </c>
      <c r="E134" s="58" t="str">
        <f t="shared" si="2"/>
        <v>#N/A</v>
      </c>
    </row>
    <row r="135">
      <c r="A135" s="62"/>
      <c r="B135" s="55">
        <v>134.0</v>
      </c>
      <c r="C135" s="63">
        <f t="shared" si="1"/>
        <v>-708.7251763</v>
      </c>
      <c r="D135" s="57" t="str">
        <f>VLOOKUP(A135,'Classement S6'!$B$2:$C$150,1,0)</f>
        <v>#N/A</v>
      </c>
      <c r="E135" s="58" t="str">
        <f t="shared" si="2"/>
        <v>#N/A</v>
      </c>
    </row>
    <row r="136">
      <c r="A136" s="62"/>
      <c r="B136" s="55">
        <v>135.0</v>
      </c>
      <c r="C136" s="63">
        <f t="shared" si="1"/>
        <v>-717.661366</v>
      </c>
      <c r="D136" s="57" t="str">
        <f>VLOOKUP(A136,'Classement S6'!$B$2:$C$150,1,0)</f>
        <v>#N/A</v>
      </c>
      <c r="E136" s="58" t="str">
        <f t="shared" si="2"/>
        <v>#N/A</v>
      </c>
    </row>
    <row r="137">
      <c r="A137" s="62"/>
      <c r="B137" s="55">
        <v>136.0</v>
      </c>
      <c r="C137" s="63">
        <f t="shared" si="1"/>
        <v>-726.5718892</v>
      </c>
      <c r="D137" s="57" t="str">
        <f>VLOOKUP(A137,'Classement S6'!$B$2:$C$150,1,0)</f>
        <v>#N/A</v>
      </c>
      <c r="E137" s="58" t="str">
        <f t="shared" si="2"/>
        <v>#N/A</v>
      </c>
    </row>
    <row r="138">
      <c r="A138" s="62"/>
      <c r="B138" s="55">
        <v>137.0</v>
      </c>
      <c r="C138" s="63">
        <f t="shared" si="1"/>
        <v>-735.4570648</v>
      </c>
      <c r="D138" s="57" t="str">
        <f>VLOOKUP(A138,'Classement S6'!$B$2:$C$150,1,0)</f>
        <v>#N/A</v>
      </c>
      <c r="E138" s="58" t="str">
        <f t="shared" si="2"/>
        <v>#N/A</v>
      </c>
    </row>
    <row r="139">
      <c r="A139" s="62"/>
      <c r="B139" s="55">
        <v>138.0</v>
      </c>
      <c r="C139" s="63">
        <f t="shared" si="1"/>
        <v>-744.3172052</v>
      </c>
      <c r="D139" s="57" t="str">
        <f>VLOOKUP(A139,'Classement S6'!$B$2:$C$150,1,0)</f>
        <v>#N/A</v>
      </c>
      <c r="E139" s="58" t="str">
        <f t="shared" si="2"/>
        <v>#N/A</v>
      </c>
    </row>
    <row r="140">
      <c r="A140" s="62"/>
      <c r="B140" s="55">
        <v>139.0</v>
      </c>
      <c r="C140" s="63">
        <f t="shared" si="1"/>
        <v>-753.1526165</v>
      </c>
      <c r="D140" s="57" t="str">
        <f>VLOOKUP(A140,'Classement S6'!$B$2:$C$150,1,0)</f>
        <v>#N/A</v>
      </c>
      <c r="E140" s="58" t="str">
        <f t="shared" si="2"/>
        <v>#N/A</v>
      </c>
    </row>
    <row r="141">
      <c r="A141" s="62"/>
      <c r="B141" s="55">
        <v>140.0</v>
      </c>
      <c r="C141" s="63">
        <f t="shared" si="1"/>
        <v>-761.9635982</v>
      </c>
      <c r="D141" s="57" t="str">
        <f>VLOOKUP(A141,'Classement S6'!$B$2:$C$150,1,0)</f>
        <v>#N/A</v>
      </c>
      <c r="E141" s="58" t="str">
        <f t="shared" si="2"/>
        <v>#N/A</v>
      </c>
    </row>
    <row r="142">
      <c r="A142" s="62"/>
      <c r="B142" s="55">
        <v>141.0</v>
      </c>
      <c r="C142" s="63">
        <f t="shared" si="1"/>
        <v>-770.7504441</v>
      </c>
      <c r="D142" s="57" t="str">
        <f>VLOOKUP(A142,'Classement S6'!$B$2:$C$150,1,0)</f>
        <v>#N/A</v>
      </c>
      <c r="E142" s="58" t="str">
        <f t="shared" si="2"/>
        <v>#N/A</v>
      </c>
    </row>
    <row r="143">
      <c r="A143" s="62"/>
      <c r="B143" s="55">
        <v>142.0</v>
      </c>
      <c r="C143" s="63">
        <f t="shared" si="1"/>
        <v>-779.513442</v>
      </c>
      <c r="D143" s="57" t="str">
        <f>VLOOKUP(A143,'Classement S6'!$B$2:$C$150,1,0)</f>
        <v>#N/A</v>
      </c>
      <c r="E143" s="58" t="str">
        <f t="shared" si="2"/>
        <v>#N/A</v>
      </c>
    </row>
    <row r="144">
      <c r="A144" s="62"/>
      <c r="B144" s="55">
        <v>143.0</v>
      </c>
      <c r="C144" s="63">
        <f t="shared" si="1"/>
        <v>-788.2528739</v>
      </c>
      <c r="D144" s="57" t="str">
        <f>VLOOKUP(A144,'Classement S6'!$B$2:$C$150,1,0)</f>
        <v>#N/A</v>
      </c>
      <c r="E144" s="58" t="str">
        <f t="shared" si="2"/>
        <v>#N/A</v>
      </c>
    </row>
    <row r="145">
      <c r="A145" s="62"/>
      <c r="B145" s="55">
        <v>144.0</v>
      </c>
      <c r="C145" s="63">
        <f t="shared" si="1"/>
        <v>-796.9690165</v>
      </c>
      <c r="D145" s="57" t="str">
        <f>VLOOKUP(A145,'Classement S6'!$B$2:$C$150,1,0)</f>
        <v>#N/A</v>
      </c>
      <c r="E145" s="58" t="str">
        <f t="shared" si="2"/>
        <v>#N/A</v>
      </c>
    </row>
    <row r="146">
      <c r="A146" s="62"/>
      <c r="B146" s="55">
        <v>145.0</v>
      </c>
      <c r="C146" s="63">
        <f t="shared" si="1"/>
        <v>-805.6621407</v>
      </c>
      <c r="D146" s="57" t="str">
        <f>VLOOKUP(A146,'Classement S6'!$B$2:$C$150,1,0)</f>
        <v>#N/A</v>
      </c>
      <c r="E146" s="58" t="str">
        <f t="shared" si="2"/>
        <v>#N/A</v>
      </c>
    </row>
    <row r="147">
      <c r="A147" s="62"/>
      <c r="B147" s="55">
        <v>146.0</v>
      </c>
      <c r="C147" s="63">
        <f t="shared" si="1"/>
        <v>-814.3325124</v>
      </c>
      <c r="D147" s="57" t="str">
        <f>VLOOKUP(A147,'Classement S6'!$B$2:$C$150,1,0)</f>
        <v>#N/A</v>
      </c>
      <c r="E147" s="58" t="str">
        <f t="shared" si="2"/>
        <v>#N/A</v>
      </c>
    </row>
    <row r="148">
      <c r="A148" s="62"/>
      <c r="B148" s="55">
        <v>147.0</v>
      </c>
      <c r="C148" s="63">
        <f t="shared" si="1"/>
        <v>-822.9803924</v>
      </c>
      <c r="D148" s="57" t="str">
        <f>VLOOKUP(A148,'Classement S6'!$B$2:$C$150,1,0)</f>
        <v>#N/A</v>
      </c>
      <c r="E148" s="58" t="str">
        <f t="shared" si="2"/>
        <v>#N/A</v>
      </c>
    </row>
    <row r="149">
      <c r="A149" s="62"/>
      <c r="B149" s="55">
        <v>148.0</v>
      </c>
      <c r="C149" s="63">
        <f t="shared" si="1"/>
        <v>-831.6060363</v>
      </c>
      <c r="D149" s="57" t="str">
        <f>VLOOKUP(A149,'Classement S6'!$B$2:$C$150,1,0)</f>
        <v>#N/A</v>
      </c>
      <c r="E149" s="58" t="str">
        <f t="shared" si="2"/>
        <v>#N/A</v>
      </c>
    </row>
    <row r="150">
      <c r="A150" s="62"/>
      <c r="B150" s="55">
        <v>149.0</v>
      </c>
      <c r="C150" s="63">
        <f t="shared" si="1"/>
        <v>-840.209695</v>
      </c>
      <c r="D150" s="57" t="str">
        <f>VLOOKUP(A150,'Classement S6'!$B$2:$C$150,1,0)</f>
        <v>#N/A</v>
      </c>
      <c r="E150" s="58" t="str">
        <f t="shared" si="2"/>
        <v>#N/A</v>
      </c>
    </row>
    <row r="151">
      <c r="A151" s="62"/>
      <c r="B151" s="55">
        <v>150.0</v>
      </c>
      <c r="C151" s="63">
        <f t="shared" si="1"/>
        <v>-848.7916147</v>
      </c>
      <c r="D151" s="57" t="str">
        <f>VLOOKUP(A151,'Classement S6'!$B$2:$C$150,1,0)</f>
        <v>#N/A</v>
      </c>
      <c r="E151" s="58" t="str">
        <f t="shared" si="2"/>
        <v>#N/A</v>
      </c>
    </row>
    <row r="152">
      <c r="A152" s="62"/>
      <c r="B152" s="55">
        <v>151.0</v>
      </c>
      <c r="C152" s="63">
        <f t="shared" si="1"/>
        <v>-857.3520368</v>
      </c>
      <c r="D152" s="57" t="str">
        <f>VLOOKUP(A152,'Classement S6'!$B$2:$C$150,1,0)</f>
        <v>#N/A</v>
      </c>
      <c r="E152" s="58" t="str">
        <f t="shared" si="2"/>
        <v>#N/A</v>
      </c>
    </row>
    <row r="153">
      <c r="A153" s="62"/>
      <c r="B153" s="55">
        <v>152.0</v>
      </c>
      <c r="C153" s="63">
        <f t="shared" si="1"/>
        <v>-865.8911984</v>
      </c>
      <c r="D153" s="57" t="str">
        <f>VLOOKUP(A153,'Classement S6'!$B$2:$C$150,1,0)</f>
        <v>#N/A</v>
      </c>
      <c r="E153" s="58" t="str">
        <f t="shared" si="2"/>
        <v>#N/A</v>
      </c>
    </row>
    <row r="154">
      <c r="A154" s="62"/>
      <c r="B154" s="55">
        <v>153.0</v>
      </c>
      <c r="C154" s="63">
        <f t="shared" si="1"/>
        <v>-874.4093321</v>
      </c>
      <c r="D154" s="57" t="str">
        <f>VLOOKUP(A154,'Classement S6'!$B$2:$C$150,1,0)</f>
        <v>#N/A</v>
      </c>
      <c r="E154" s="58" t="str">
        <f t="shared" si="2"/>
        <v>#N/A</v>
      </c>
    </row>
    <row r="155">
      <c r="A155" s="62"/>
      <c r="B155" s="55">
        <v>154.0</v>
      </c>
      <c r="C155" s="63">
        <f t="shared" si="1"/>
        <v>-882.9066663</v>
      </c>
      <c r="D155" s="57" t="str">
        <f>VLOOKUP(A155,'Classement S6'!$B$2:$C$150,1,0)</f>
        <v>#N/A</v>
      </c>
      <c r="E155" s="58" t="str">
        <f t="shared" si="2"/>
        <v>#N/A</v>
      </c>
    </row>
    <row r="156">
      <c r="A156" s="62"/>
      <c r="B156" s="55">
        <v>155.0</v>
      </c>
      <c r="C156" s="63">
        <f t="shared" si="1"/>
        <v>-891.3834253</v>
      </c>
      <c r="D156" s="57" t="str">
        <f>VLOOKUP(A156,'Classement S6'!$B$2:$C$150,1,0)</f>
        <v>#N/A</v>
      </c>
      <c r="E156" s="58" t="str">
        <f t="shared" si="2"/>
        <v>#N/A</v>
      </c>
    </row>
    <row r="157">
      <c r="A157" s="62"/>
      <c r="B157" s="55">
        <v>156.0</v>
      </c>
      <c r="C157" s="63">
        <f t="shared" si="1"/>
        <v>-899.8398292</v>
      </c>
      <c r="D157" s="57" t="str">
        <f>VLOOKUP(A157,'Classement S6'!$B$2:$C$150,1,0)</f>
        <v>#N/A</v>
      </c>
      <c r="E157" s="58" t="str">
        <f t="shared" si="2"/>
        <v>#N/A</v>
      </c>
    </row>
    <row r="158">
      <c r="A158" s="62"/>
      <c r="B158" s="55">
        <v>157.0</v>
      </c>
      <c r="C158" s="63">
        <f t="shared" si="1"/>
        <v>-908.2760943</v>
      </c>
      <c r="D158" s="57" t="str">
        <f>VLOOKUP(A158,'Classement S6'!$B$2:$C$150,1,0)</f>
        <v>#N/A</v>
      </c>
      <c r="E158" s="58" t="str">
        <f t="shared" si="2"/>
        <v>#N/A</v>
      </c>
    </row>
    <row r="159">
      <c r="A159" s="62"/>
      <c r="B159" s="55">
        <v>158.0</v>
      </c>
      <c r="C159" s="63">
        <f t="shared" si="1"/>
        <v>-916.6924328</v>
      </c>
      <c r="D159" s="57" t="str">
        <f>VLOOKUP(A159,'Classement S6'!$B$2:$C$150,1,0)</f>
        <v>#N/A</v>
      </c>
      <c r="E159" s="58" t="str">
        <f t="shared" si="2"/>
        <v>#N/A</v>
      </c>
    </row>
    <row r="160">
      <c r="A160" s="62"/>
      <c r="B160" s="55">
        <v>159.0</v>
      </c>
      <c r="C160" s="63">
        <f t="shared" si="1"/>
        <v>-925.0890535</v>
      </c>
      <c r="D160" s="57" t="str">
        <f>VLOOKUP(A160,'Classement S6'!$B$2:$C$150,1,0)</f>
        <v>#N/A</v>
      </c>
      <c r="E160" s="58" t="str">
        <f t="shared" si="2"/>
        <v>#N/A</v>
      </c>
    </row>
    <row r="161">
      <c r="A161" s="62"/>
      <c r="B161" s="66">
        <v>160.0</v>
      </c>
      <c r="C161" s="67">
        <f t="shared" si="1"/>
        <v>-933.4661613</v>
      </c>
      <c r="D161" s="57" t="str">
        <f>VLOOKUP(A161,'Classement S6'!$B$2:$C$150,1,0)</f>
        <v>#N/A</v>
      </c>
      <c r="E161" s="58" t="str">
        <f t="shared" si="2"/>
        <v>#N/A</v>
      </c>
    </row>
  </sheetData>
  <conditionalFormatting sqref="A1:A161">
    <cfRule type="containsText" dxfId="4" priority="1" operator="containsText" text="0">
      <formula>NOT(ISERROR(SEARCH(("0"),(A1))))</formula>
    </cfRule>
  </conditionalFormatting>
  <conditionalFormatting sqref="A1:A161">
    <cfRule type="containsText" dxfId="4" priority="2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61</v>
      </c>
    </row>
    <row r="2">
      <c r="A2" s="62" t="str">
        <f>IFERROR(__xludf.DUMMYFUNCTION(" IMPORTRANGE(""https://docs.google.com/spreadsheets/d/1giqkgCifkkTtWLAIaDYIRNQMgspZqWCfD5ki0exeIQs/edit#gid=659344248"",""extrac-So SIX-1!A2:A161"")"),"Le_Pictavien")</f>
        <v>Le_Pictavien</v>
      </c>
      <c r="B2" s="55">
        <v>1.0</v>
      </c>
      <c r="C2" s="63">
        <f t="shared" ref="C2:C161" si="1">800*(1-(B2/($H$1+1)))*POWER((SQRT(($H$1+1)/B2)),1/2)</f>
        <v>2208.645704</v>
      </c>
      <c r="D2" s="57" t="str">
        <f>VLOOKUP(A2,'Classement S6'!$B$2:$C$150,1,0)</f>
        <v>Le_Pictavien</v>
      </c>
      <c r="E2" s="58" t="str">
        <f t="shared" ref="E2:E161" si="2">IF(D2=A2,"","erreur")</f>
        <v/>
      </c>
    </row>
    <row r="3">
      <c r="A3" s="62" t="str">
        <f>IFERROR(__xludf.DUMMYFUNCTION("""COMPUTED_VALUE"""),"Gregol2")</f>
        <v>Gregol2</v>
      </c>
      <c r="B3" s="55">
        <v>2.0</v>
      </c>
      <c r="C3" s="63">
        <f t="shared" si="1"/>
        <v>1826.795661</v>
      </c>
      <c r="D3" s="57" t="str">
        <f>VLOOKUP(A3,'Classement S6'!$B$2:$C$150,1,0)</f>
        <v>Gregol2</v>
      </c>
      <c r="E3" s="58" t="str">
        <f t="shared" si="2"/>
        <v/>
      </c>
      <c r="G3" s="59"/>
    </row>
    <row r="4">
      <c r="A4" s="62" t="str">
        <f>IFERROR(__xludf.DUMMYFUNCTION("""COMPUTED_VALUE"""),"SINGE7")</f>
        <v>SINGE7</v>
      </c>
      <c r="B4" s="55">
        <v>3.0</v>
      </c>
      <c r="C4" s="63">
        <f t="shared" si="1"/>
        <v>1623.184616</v>
      </c>
      <c r="D4" s="57" t="str">
        <f>VLOOKUP(A4,'Classement S6'!$B$2:$C$150,1,0)</f>
        <v>SINGE7</v>
      </c>
      <c r="E4" s="58" t="str">
        <f t="shared" si="2"/>
        <v/>
      </c>
    </row>
    <row r="5">
      <c r="A5" s="62" t="str">
        <f>IFERROR(__xludf.DUMMYFUNCTION("""COMPUTED_VALUE"""),"Rod_John_VI")</f>
        <v>Rod_John_VI</v>
      </c>
      <c r="B5" s="55">
        <v>4.0</v>
      </c>
      <c r="C5" s="63">
        <f t="shared" si="1"/>
        <v>1484.941058</v>
      </c>
      <c r="D5" s="57" t="str">
        <f>VLOOKUP(A5,'Classement S6'!$B$2:$C$150,1,0)</f>
        <v>Rod_John_VI</v>
      </c>
      <c r="E5" s="58" t="str">
        <f t="shared" si="2"/>
        <v/>
      </c>
    </row>
    <row r="6">
      <c r="A6" s="62" t="str">
        <f>IFERROR(__xludf.DUMMYFUNCTION("""COMPUTED_VALUE"""),"waasp.")</f>
        <v>waasp.</v>
      </c>
      <c r="B6" s="55">
        <v>5.0</v>
      </c>
      <c r="C6" s="63">
        <f t="shared" si="1"/>
        <v>1380.157261</v>
      </c>
      <c r="D6" s="57" t="str">
        <f>VLOOKUP(A6,'Classement S6'!$B$2:$C$150,1,0)</f>
        <v>Waasp.</v>
      </c>
      <c r="E6" s="58" t="str">
        <f t="shared" si="2"/>
        <v/>
      </c>
    </row>
    <row r="7">
      <c r="A7" s="62" t="str">
        <f>IFERROR(__xludf.DUMMYFUNCTION("""COMPUTED_VALUE"""),"fiodor86")</f>
        <v>fiodor86</v>
      </c>
      <c r="B7" s="55">
        <v>6.0</v>
      </c>
      <c r="C7" s="63">
        <f t="shared" si="1"/>
        <v>1295.526898</v>
      </c>
      <c r="D7" s="57" t="str">
        <f>VLOOKUP(A7,'Classement S6'!$B$2:$C$150,1,0)</f>
        <v>fiodor86</v>
      </c>
      <c r="E7" s="58" t="str">
        <f t="shared" si="2"/>
        <v/>
      </c>
    </row>
    <row r="8">
      <c r="A8" s="62" t="str">
        <f>IFERROR(__xludf.DUMMYFUNCTION("""COMPUTED_VALUE"""),"BBH 75")</f>
        <v>BBH 75</v>
      </c>
      <c r="B8" s="55">
        <v>7.0</v>
      </c>
      <c r="C8" s="63">
        <f t="shared" si="1"/>
        <v>1224.290274</v>
      </c>
      <c r="D8" s="57" t="str">
        <f>VLOOKUP(A8,'Classement S6'!$B$2:$C$150,1,0)</f>
        <v>BBH 75</v>
      </c>
      <c r="E8" s="58" t="str">
        <f t="shared" si="2"/>
        <v/>
      </c>
    </row>
    <row r="9">
      <c r="A9" s="62" t="str">
        <f>IFERROR(__xludf.DUMMYFUNCTION("""COMPUTED_VALUE"""),"chatouill86")</f>
        <v>chatouill86</v>
      </c>
      <c r="B9" s="55">
        <v>8.0</v>
      </c>
      <c r="C9" s="63">
        <f t="shared" si="1"/>
        <v>1162.56564</v>
      </c>
      <c r="D9" s="57" t="str">
        <f>VLOOKUP(A9,'Classement S6'!$B$2:$C$150,1,0)</f>
        <v>chatouill86</v>
      </c>
      <c r="E9" s="58" t="str">
        <f t="shared" si="2"/>
        <v/>
      </c>
    </row>
    <row r="10">
      <c r="A10" s="62" t="str">
        <f>IFERROR(__xludf.DUMMYFUNCTION("""COMPUTED_VALUE"""),"Steprou86")</f>
        <v>Steprou86</v>
      </c>
      <c r="B10" s="55">
        <v>9.0</v>
      </c>
      <c r="C10" s="63">
        <f t="shared" si="1"/>
        <v>1107.927806</v>
      </c>
      <c r="D10" s="57" t="str">
        <f>VLOOKUP(A10,'Classement S6'!$B$2:$C$150,1,0)</f>
        <v>Steprou86</v>
      </c>
      <c r="E10" s="58" t="str">
        <f t="shared" si="2"/>
        <v/>
      </c>
    </row>
    <row r="11">
      <c r="A11" s="62" t="str">
        <f>IFERROR(__xludf.DUMMYFUNCTION("""COMPUTED_VALUE"""),"Sozen")</f>
        <v>Sozen</v>
      </c>
      <c r="B11" s="55">
        <v>10.0</v>
      </c>
      <c r="C11" s="63">
        <f t="shared" si="1"/>
        <v>1058.764969</v>
      </c>
      <c r="D11" s="57" t="str">
        <f>VLOOKUP(A11,'Classement S6'!$B$2:$C$150,1,0)</f>
        <v>sozen</v>
      </c>
      <c r="E11" s="58" t="str">
        <f t="shared" si="2"/>
        <v/>
      </c>
    </row>
    <row r="12">
      <c r="A12" s="62" t="str">
        <f>IFERROR(__xludf.DUMMYFUNCTION("""COMPUTED_VALUE"""),"POMB1664")</f>
        <v>POMB1664</v>
      </c>
      <c r="B12" s="55">
        <v>11.0</v>
      </c>
      <c r="C12" s="63">
        <f t="shared" si="1"/>
        <v>1013.953934</v>
      </c>
      <c r="D12" s="57" t="str">
        <f>VLOOKUP(A12,'Classement S6'!$B$2:$C$150,1,0)</f>
        <v>POMB1664</v>
      </c>
      <c r="E12" s="58" t="str">
        <f t="shared" si="2"/>
        <v/>
      </c>
    </row>
    <row r="13">
      <c r="A13" s="62" t="str">
        <f>IFERROR(__xludf.DUMMYFUNCTION("""COMPUTED_VALUE"""),"Dug")</f>
        <v>Dug</v>
      </c>
      <c r="B13" s="55">
        <v>12.0</v>
      </c>
      <c r="C13" s="63">
        <f t="shared" si="1"/>
        <v>972.6820752</v>
      </c>
      <c r="D13" s="57" t="str">
        <f>VLOOKUP(A13,'Classement S6'!$B$2:$C$150,1,0)</f>
        <v>Dug</v>
      </c>
      <c r="E13" s="58" t="str">
        <f t="shared" si="2"/>
        <v/>
      </c>
    </row>
    <row r="14">
      <c r="A14" s="62" t="str">
        <f>IFERROR(__xludf.DUMMYFUNCTION("""COMPUTED_VALUE"""),"COMBERS")</f>
        <v>COMBERS</v>
      </c>
      <c r="B14" s="55">
        <v>13.0</v>
      </c>
      <c r="C14" s="63">
        <f t="shared" si="1"/>
        <v>934.3432701</v>
      </c>
      <c r="D14" s="57" t="str">
        <f>VLOOKUP(A14,'Classement S6'!$B$2:$C$150,1,0)</f>
        <v>COMBERS</v>
      </c>
      <c r="E14" s="58" t="str">
        <f t="shared" si="2"/>
        <v/>
      </c>
    </row>
    <row r="15">
      <c r="A15" s="62" t="str">
        <f>IFERROR(__xludf.DUMMYFUNCTION("""COMPUTED_VALUE"""),"gregmoore")</f>
        <v>gregmoore</v>
      </c>
      <c r="B15" s="55">
        <v>14.0</v>
      </c>
      <c r="C15" s="63">
        <f t="shared" si="1"/>
        <v>898.4738641</v>
      </c>
      <c r="D15" s="57" t="str">
        <f>VLOOKUP(A15,'Classement S6'!$B$2:$C$150,1,0)</f>
        <v>gregmoore</v>
      </c>
      <c r="E15" s="58" t="str">
        <f t="shared" si="2"/>
        <v/>
      </c>
    </row>
    <row r="16">
      <c r="A16" s="62" t="str">
        <f>IFERROR(__xludf.DUMMYFUNCTION("""COMPUTED_VALUE"""),"RouteDuRhum")</f>
        <v>RouteDuRhum</v>
      </c>
      <c r="B16" s="55">
        <v>15.0</v>
      </c>
      <c r="C16" s="63">
        <f t="shared" si="1"/>
        <v>864.7115562</v>
      </c>
      <c r="D16" s="57" t="str">
        <f>VLOOKUP(A16,'Classement S6'!$B$2:$C$150,1,0)</f>
        <v>RouteDuRhum</v>
      </c>
      <c r="E16" s="58" t="str">
        <f t="shared" si="2"/>
        <v/>
      </c>
    </row>
    <row r="17">
      <c r="A17" s="62" t="str">
        <f>IFERROR(__xludf.DUMMYFUNCTION("""COMPUTED_VALUE"""),"BARBAPAPA.")</f>
        <v>BARBAPAPA.</v>
      </c>
      <c r="B17" s="55">
        <v>16.0</v>
      </c>
      <c r="C17" s="63">
        <f t="shared" si="1"/>
        <v>832.7680523</v>
      </c>
      <c r="D17" s="57" t="str">
        <f>VLOOKUP(A17,'Classement S6'!$B$2:$C$150,1,0)</f>
        <v>BARBAPAPA.</v>
      </c>
      <c r="E17" s="58" t="str">
        <f t="shared" si="2"/>
        <v/>
      </c>
    </row>
    <row r="18">
      <c r="A18" s="62" t="str">
        <f>IFERROR(__xludf.DUMMYFUNCTION("""COMPUTED_VALUE"""),"Vaillant 86")</f>
        <v>Vaillant 86</v>
      </c>
      <c r="B18" s="55">
        <v>17.0</v>
      </c>
      <c r="C18" s="63">
        <f t="shared" si="1"/>
        <v>802.4103157</v>
      </c>
      <c r="D18" s="57" t="str">
        <f>VLOOKUP(A18,'Classement S6'!$B$2:$C$150,1,0)</f>
        <v>Vaillant 86</v>
      </c>
      <c r="E18" s="58" t="str">
        <f t="shared" si="2"/>
        <v/>
      </c>
    </row>
    <row r="19">
      <c r="A19" s="62" t="str">
        <f>IFERROR(__xludf.DUMMYFUNCTION("""COMPUTED_VALUE"""),"Abrakada")</f>
        <v>Abrakada</v>
      </c>
      <c r="B19" s="55">
        <v>18.0</v>
      </c>
      <c r="C19" s="63">
        <f t="shared" si="1"/>
        <v>773.4473754</v>
      </c>
      <c r="D19" s="57" t="str">
        <f>VLOOKUP(A19,'Classement S6'!$B$2:$C$150,1,0)</f>
        <v>Abrakada</v>
      </c>
      <c r="E19" s="58" t="str">
        <f t="shared" si="2"/>
        <v/>
      </c>
    </row>
    <row r="20">
      <c r="A20" s="62" t="str">
        <f>IFERROR(__xludf.DUMMYFUNCTION("""COMPUTED_VALUE"""),"chAAtAlere")</f>
        <v>chAAtAlere</v>
      </c>
      <c r="B20" s="55">
        <v>19.0</v>
      </c>
      <c r="C20" s="63">
        <f t="shared" si="1"/>
        <v>745.7208316</v>
      </c>
      <c r="D20" s="57" t="str">
        <f>VLOOKUP(A20,'Classement S6'!$B$2:$C$150,1,0)</f>
        <v>chAAtAlere</v>
      </c>
      <c r="E20" s="58" t="str">
        <f t="shared" si="2"/>
        <v/>
      </c>
    </row>
    <row r="21">
      <c r="A21" s="62" t="str">
        <f>IFERROR(__xludf.DUMMYFUNCTION("""COMPUTED_VALUE"""),"Loulou79")</f>
        <v>Loulou79</v>
      </c>
      <c r="B21" s="55">
        <v>20.0</v>
      </c>
      <c r="C21" s="63">
        <f t="shared" si="1"/>
        <v>719.0978849</v>
      </c>
      <c r="D21" s="57" t="str">
        <f>VLOOKUP(A21,'Classement S6'!$B$2:$C$150,1,0)</f>
        <v>Loulou79</v>
      </c>
      <c r="E21" s="58" t="str">
        <f t="shared" si="2"/>
        <v/>
      </c>
    </row>
    <row r="22">
      <c r="A22" s="62" t="str">
        <f>IFERROR(__xludf.DUMMYFUNCTION("""COMPUTED_VALUE"""),"UniThe")</f>
        <v>UniThe</v>
      </c>
      <c r="B22" s="55">
        <v>21.0</v>
      </c>
      <c r="C22" s="63">
        <f t="shared" si="1"/>
        <v>693.4661278</v>
      </c>
      <c r="D22" s="57" t="str">
        <f>VLOOKUP(A22,'Classement S6'!$B$2:$C$150,1,0)</f>
        <v>UniThe</v>
      </c>
      <c r="E22" s="58" t="str">
        <f t="shared" si="2"/>
        <v/>
      </c>
    </row>
    <row r="23">
      <c r="A23" s="62" t="str">
        <f>IFERROR(__xludf.DUMMYFUNCTION("""COMPUTED_VALUE"""),"patrick86370")</f>
        <v>patrick86370</v>
      </c>
      <c r="B23" s="55">
        <v>22.0</v>
      </c>
      <c r="C23" s="63">
        <f t="shared" si="1"/>
        <v>668.729591</v>
      </c>
      <c r="D23" s="57" t="str">
        <f>VLOOKUP(A23,'Classement S6'!$B$2:$C$150,1,0)</f>
        <v>patrick86370</v>
      </c>
      <c r="E23" s="58" t="str">
        <f t="shared" si="2"/>
        <v/>
      </c>
    </row>
    <row r="24">
      <c r="A24" s="62" t="str">
        <f>IFERROR(__xludf.DUMMYFUNCTION("""COMPUTED_VALUE"""),"kiki86 x")</f>
        <v>kiki86 x</v>
      </c>
      <c r="B24" s="55">
        <v>23.0</v>
      </c>
      <c r="C24" s="63">
        <f t="shared" si="1"/>
        <v>644.8057</v>
      </c>
      <c r="D24" s="57" t="str">
        <f>VLOOKUP(A24,'Classement S6'!$B$2:$C$150,1,0)</f>
        <v>kiki86 x</v>
      </c>
      <c r="E24" s="58" t="str">
        <f t="shared" si="2"/>
        <v/>
      </c>
    </row>
    <row r="25">
      <c r="A25" s="62" t="str">
        <f>IFERROR(__xludf.DUMMYFUNCTION("""COMPUTED_VALUE"""),"Like_A_Fish")</f>
        <v>Like_A_Fish</v>
      </c>
      <c r="B25" s="55">
        <v>24.0</v>
      </c>
      <c r="C25" s="63">
        <f t="shared" si="1"/>
        <v>621.6229014</v>
      </c>
      <c r="D25" s="57" t="str">
        <f>VLOOKUP(A25,'Classement S6'!$B$2:$C$150,1,0)</f>
        <v>Like_A_Fish</v>
      </c>
      <c r="E25" s="58" t="str">
        <f t="shared" si="2"/>
        <v/>
      </c>
      <c r="I25" s="68"/>
    </row>
    <row r="26">
      <c r="A26" s="62" t="str">
        <f>IFERROR(__xludf.DUMMYFUNCTION("""COMPUTED_VALUE"""),"cassius-86")</f>
        <v>cassius-86</v>
      </c>
      <c r="B26" s="55">
        <v>25.0</v>
      </c>
      <c r="C26" s="63">
        <f t="shared" si="1"/>
        <v>599.1187918</v>
      </c>
      <c r="D26" s="57" t="str">
        <f>VLOOKUP(A26,'Classement S6'!$B$2:$C$150,1,0)</f>
        <v>cassius-86</v>
      </c>
      <c r="E26" s="58" t="str">
        <f t="shared" si="2"/>
        <v/>
      </c>
      <c r="I26" s="68"/>
    </row>
    <row r="27">
      <c r="A27" s="62" t="str">
        <f>IFERROR(__xludf.DUMMYFUNCTION("""COMPUTED_VALUE"""),"_VisMaVie_")</f>
        <v>_VisMaVie_</v>
      </c>
      <c r="B27" s="55">
        <v>26.0</v>
      </c>
      <c r="C27" s="63">
        <f t="shared" si="1"/>
        <v>577.2386252</v>
      </c>
      <c r="D27" s="57" t="str">
        <f>VLOOKUP(A27,'Classement S6'!$B$2:$C$150,1,0)</f>
        <v>_VisMaVie_</v>
      </c>
      <c r="E27" s="58" t="str">
        <f t="shared" si="2"/>
        <v/>
      </c>
      <c r="I27" s="68"/>
    </row>
    <row r="28">
      <c r="A28" s="62" t="str">
        <f>IFERROR(__xludf.DUMMYFUNCTION("""COMPUTED_VALUE"""),"erniedog56x")</f>
        <v>erniedog56x</v>
      </c>
      <c r="B28" s="55">
        <v>27.0</v>
      </c>
      <c r="C28" s="63">
        <f t="shared" si="1"/>
        <v>555.9341121</v>
      </c>
      <c r="D28" s="57" t="str">
        <f>VLOOKUP(A28,'Classement S6'!$B$2:$C$150,1,0)</f>
        <v>erniedog56x</v>
      </c>
      <c r="E28" s="58" t="str">
        <f t="shared" si="2"/>
        <v/>
      </c>
    </row>
    <row r="29">
      <c r="A29" s="62" t="str">
        <f>IFERROR(__xludf.DUMMYFUNCTION("""COMPUTED_VALUE"""),"Hovik")</f>
        <v>Hovik</v>
      </c>
      <c r="B29" s="55">
        <v>28.0</v>
      </c>
      <c r="C29" s="63">
        <f t="shared" si="1"/>
        <v>535.1624448</v>
      </c>
      <c r="D29" s="57" t="str">
        <f>VLOOKUP(A29,'Classement S6'!$B$2:$C$150,1,0)</f>
        <v>Hovik</v>
      </c>
      <c r="E29" s="58" t="str">
        <f t="shared" si="2"/>
        <v/>
      </c>
    </row>
    <row r="30">
      <c r="A30" s="62" t="str">
        <f>IFERROR(__xludf.DUMMYFUNCTION("""COMPUTED_VALUE"""),"immond")</f>
        <v>immond</v>
      </c>
      <c r="B30" s="55">
        <v>29.0</v>
      </c>
      <c r="C30" s="63">
        <f t="shared" si="1"/>
        <v>514.8854985</v>
      </c>
      <c r="D30" s="57" t="str">
        <f>VLOOKUP(A30,'Classement S6'!$B$2:$C$150,1,0)</f>
        <v>immond</v>
      </c>
      <c r="E30" s="58" t="str">
        <f t="shared" si="2"/>
        <v/>
      </c>
    </row>
    <row r="31">
      <c r="A31" s="62" t="str">
        <f>IFERROR(__xludf.DUMMYFUNCTION("""COMPUTED_VALUE"""),"Fistipanda")</f>
        <v>Fistipanda</v>
      </c>
      <c r="B31" s="55">
        <v>30.0</v>
      </c>
      <c r="C31" s="63">
        <f t="shared" si="1"/>
        <v>495.069173</v>
      </c>
      <c r="D31" s="57" t="str">
        <f>VLOOKUP(A31,'Classement S6'!$B$2:$C$150,1,0)</f>
        <v>Fistipanda</v>
      </c>
      <c r="E31" s="58" t="str">
        <f t="shared" si="2"/>
        <v/>
      </c>
    </row>
    <row r="32">
      <c r="A32" s="62" t="str">
        <f>IFERROR(__xludf.DUMMYFUNCTION("""COMPUTED_VALUE"""),"--WondeR--")</f>
        <v>--WondeR--</v>
      </c>
      <c r="B32" s="55">
        <v>31.0</v>
      </c>
      <c r="C32" s="63">
        <f t="shared" si="1"/>
        <v>475.682846</v>
      </c>
      <c r="D32" s="57" t="str">
        <f>VLOOKUP(A32,'Classement S6'!$B$2:$C$150,1,0)</f>
        <v>--WondeR--</v>
      </c>
      <c r="E32" s="58" t="str">
        <f t="shared" si="2"/>
        <v/>
      </c>
    </row>
    <row r="33">
      <c r="A33" s="62" t="str">
        <f>IFERROR(__xludf.DUMMYFUNCTION("""COMPUTED_VALUE"""),"LEGOLEGOTE")</f>
        <v>LEGOLEGOTE</v>
      </c>
      <c r="B33" s="55">
        <v>32.0</v>
      </c>
      <c r="C33" s="63">
        <f t="shared" si="1"/>
        <v>456.6989152</v>
      </c>
      <c r="D33" s="57" t="str">
        <f>VLOOKUP(A33,'Classement S6'!$B$2:$C$150,1,0)</f>
        <v>LEGOLEGOTE</v>
      </c>
      <c r="E33" s="58" t="str">
        <f t="shared" si="2"/>
        <v/>
      </c>
    </row>
    <row r="34">
      <c r="A34" s="62" t="str">
        <f>IFERROR(__xludf.DUMMYFUNCTION("""COMPUTED_VALUE"""),"_Sale-Bet_")</f>
        <v>_Sale-Bet_</v>
      </c>
      <c r="B34" s="55">
        <v>33.0</v>
      </c>
      <c r="C34" s="63">
        <f t="shared" si="1"/>
        <v>438.0924138</v>
      </c>
      <c r="D34" s="57" t="str">
        <f>VLOOKUP(A34,'Classement S6'!$B$2:$C$150,1,0)</f>
        <v>_Sale-Bet_</v>
      </c>
      <c r="E34" s="58" t="str">
        <f t="shared" si="2"/>
        <v/>
      </c>
    </row>
    <row r="35">
      <c r="A35" s="62" t="str">
        <f>IFERROR(__xludf.DUMMYFUNCTION("""COMPUTED_VALUE"""),"Kiki Bazaar")</f>
        <v>Kiki Bazaar</v>
      </c>
      <c r="B35" s="55">
        <v>34.0</v>
      </c>
      <c r="C35" s="63">
        <f t="shared" si="1"/>
        <v>419.840685</v>
      </c>
      <c r="D35" s="57" t="str">
        <f>VLOOKUP(A35,'Classement S6'!$B$2:$C$150,1,0)</f>
        <v>Kiki Bazaar</v>
      </c>
      <c r="E35" s="58" t="str">
        <f t="shared" si="2"/>
        <v/>
      </c>
    </row>
    <row r="36">
      <c r="A36" s="62" t="str">
        <f>IFERROR(__xludf.DUMMYFUNCTION("""COMPUTED_VALUE"""),"christ86000")</f>
        <v>christ86000</v>
      </c>
      <c r="B36" s="55">
        <v>35.0</v>
      </c>
      <c r="C36" s="63">
        <f t="shared" si="1"/>
        <v>401.9231051</v>
      </c>
      <c r="D36" s="57" t="str">
        <f>VLOOKUP(A36,'Classement S6'!$B$2:$C$150,1,0)</f>
        <v>christ86000</v>
      </c>
      <c r="E36" s="58" t="str">
        <f t="shared" si="2"/>
        <v/>
      </c>
    </row>
    <row r="37">
      <c r="A37" s="62" t="str">
        <f>IFERROR(__xludf.DUMMYFUNCTION("""COMPUTED_VALUE"""),"FridAKahlo")</f>
        <v>FridAKahlo</v>
      </c>
      <c r="B37" s="55">
        <v>36.0</v>
      </c>
      <c r="C37" s="63">
        <f t="shared" si="1"/>
        <v>384.3208468</v>
      </c>
      <c r="D37" s="57" t="str">
        <f>VLOOKUP(A37,'Classement S6'!$B$2:$C$150,1,0)</f>
        <v>FridAKahlo</v>
      </c>
      <c r="E37" s="58" t="str">
        <f t="shared" si="2"/>
        <v/>
      </c>
    </row>
    <row r="38">
      <c r="A38" s="62" t="str">
        <f>IFERROR(__xludf.DUMMYFUNCTION("""COMPUTED_VALUE"""),"Dirty Bazaar")</f>
        <v>Dirty Bazaar</v>
      </c>
      <c r="B38" s="55">
        <v>37.0</v>
      </c>
      <c r="C38" s="63">
        <f t="shared" si="1"/>
        <v>367.016676</v>
      </c>
      <c r="D38" s="57" t="str">
        <f>VLOOKUP(A38,'Classement S6'!$B$2:$C$150,1,0)</f>
        <v>Dirty Bazaar</v>
      </c>
      <c r="E38" s="58" t="str">
        <f t="shared" si="2"/>
        <v/>
      </c>
    </row>
    <row r="39">
      <c r="A39" s="62" t="str">
        <f>IFERROR(__xludf.DUMMYFUNCTION("""COMPUTED_VALUE"""),"Bratake")</f>
        <v>Bratake</v>
      </c>
      <c r="B39" s="55">
        <v>38.0</v>
      </c>
      <c r="C39" s="63">
        <f t="shared" si="1"/>
        <v>349.9947762</v>
      </c>
      <c r="D39" s="57" t="str">
        <f>VLOOKUP(A39,'Classement S6'!$B$2:$C$150,1,0)</f>
        <v>Bratake</v>
      </c>
      <c r="E39" s="58" t="str">
        <f t="shared" si="2"/>
        <v/>
      </c>
    </row>
    <row r="40">
      <c r="A40" s="62" t="str">
        <f>IFERROR(__xludf.DUMMYFUNCTION("""COMPUTED_VALUE"""),"sukkel")</f>
        <v>sukkel</v>
      </c>
      <c r="B40" s="55">
        <v>39.0</v>
      </c>
      <c r="C40" s="63">
        <f t="shared" si="1"/>
        <v>333.2405972</v>
      </c>
      <c r="D40" s="57" t="str">
        <f>VLOOKUP(A40,'Classement S6'!$B$2:$C$150,1,0)</f>
        <v>sukkel</v>
      </c>
      <c r="E40" s="58" t="str">
        <f t="shared" si="2"/>
        <v/>
      </c>
    </row>
    <row r="41">
      <c r="A41" s="62" t="str">
        <f>IFERROR(__xludf.DUMMYFUNCTION("""COMPUTED_VALUE"""),"Legabodu86")</f>
        <v>Legabodu86</v>
      </c>
      <c r="B41" s="55">
        <v>40.0</v>
      </c>
      <c r="C41" s="63">
        <f t="shared" si="1"/>
        <v>316.7407224</v>
      </c>
      <c r="D41" s="57" t="str">
        <f>VLOOKUP(A41,'Classement S6'!$B$2:$C$150,1,0)</f>
        <v>Legabodu86</v>
      </c>
      <c r="E41" s="58" t="str">
        <f t="shared" si="2"/>
        <v/>
      </c>
    </row>
    <row r="42">
      <c r="A42" s="62" t="str">
        <f>IFERROR(__xludf.DUMMYFUNCTION("""COMPUTED_VALUE"""),"Cataleya86")</f>
        <v>Cataleya86</v>
      </c>
      <c r="B42" s="55">
        <v>41.0</v>
      </c>
      <c r="C42" s="63">
        <f t="shared" si="1"/>
        <v>300.4827536</v>
      </c>
      <c r="D42" s="57" t="str">
        <f>VLOOKUP(A42,'Classement S6'!$B$2:$C$150,1,0)</f>
        <v>Cataleya86</v>
      </c>
      <c r="E42" s="58" t="str">
        <f t="shared" si="2"/>
        <v/>
      </c>
    </row>
    <row r="43">
      <c r="A43" s="62" t="str">
        <f>IFERROR(__xludf.DUMMYFUNCTION("""COMPUTED_VALUE"""),"MaLLcoLLm..")</f>
        <v>MaLLcoLLm..</v>
      </c>
      <c r="B43" s="55">
        <v>42.0</v>
      </c>
      <c r="C43" s="63">
        <f t="shared" si="1"/>
        <v>284.4552102</v>
      </c>
      <c r="D43" s="57" t="str">
        <f>VLOOKUP(A43,'Classement S6'!$B$2:$C$150,1,0)</f>
        <v>MaLLcoLLm..</v>
      </c>
      <c r="E43" s="58" t="str">
        <f t="shared" si="2"/>
        <v/>
      </c>
    </row>
    <row r="44">
      <c r="A44" s="62" t="str">
        <f>IFERROR(__xludf.DUMMYFUNCTION("""COMPUTED_VALUE"""),"x calou61")</f>
        <v>x calou61</v>
      </c>
      <c r="B44" s="55">
        <v>43.0</v>
      </c>
      <c r="C44" s="63">
        <f t="shared" si="1"/>
        <v>268.6474403</v>
      </c>
      <c r="D44" s="57" t="str">
        <f>VLOOKUP(A44,'Classement S6'!$B$2:$C$150,1,0)</f>
        <v>x calou61</v>
      </c>
      <c r="E44" s="58" t="str">
        <f t="shared" si="2"/>
        <v/>
      </c>
    </row>
    <row r="45">
      <c r="A45" s="62" t="str">
        <f>IFERROR(__xludf.DUMMYFUNCTION("""COMPUTED_VALUE"""),"NOVICEMYSTIC")</f>
        <v>NOVICEMYSTIC</v>
      </c>
      <c r="B45" s="55">
        <v>44.0</v>
      </c>
      <c r="C45" s="63">
        <f t="shared" si="1"/>
        <v>253.0495421</v>
      </c>
      <c r="D45" s="57" t="str">
        <f>VLOOKUP(A45,'Classement S6'!$B$2:$C$150,1,0)</f>
        <v>NOVICEMYSTIC</v>
      </c>
      <c r="E45" s="58" t="str">
        <f t="shared" si="2"/>
        <v/>
      </c>
    </row>
    <row r="46">
      <c r="A46" s="62" t="str">
        <f>IFERROR(__xludf.DUMMYFUNCTION("""COMPUTED_VALUE"""),"Mikalack")</f>
        <v>Mikalack</v>
      </c>
      <c r="B46" s="55">
        <v>45.0</v>
      </c>
      <c r="C46" s="63">
        <f t="shared" si="1"/>
        <v>237.6522951</v>
      </c>
      <c r="D46" s="57" t="str">
        <f>VLOOKUP(A46,'Classement S6'!$B$2:$C$150,1,0)</f>
        <v>Mikalack</v>
      </c>
      <c r="E46" s="58" t="str">
        <f t="shared" si="2"/>
        <v/>
      </c>
    </row>
    <row r="47">
      <c r="A47" s="62" t="str">
        <f>IFERROR(__xludf.DUMMYFUNCTION("""COMPUTED_VALUE"""),"Rukia_ichigo")</f>
        <v>Rukia_ichigo</v>
      </c>
      <c r="B47" s="55">
        <v>46.0</v>
      </c>
      <c r="C47" s="63">
        <f t="shared" si="1"/>
        <v>222.4470981</v>
      </c>
      <c r="D47" s="57" t="str">
        <f>VLOOKUP(A47,'Classement S6'!$B$2:$C$150,1,0)</f>
        <v>Rukia_ichigo</v>
      </c>
      <c r="E47" s="58" t="str">
        <f t="shared" si="2"/>
        <v/>
      </c>
    </row>
    <row r="48">
      <c r="A48" s="62" t="str">
        <f>IFERROR(__xludf.DUMMYFUNCTION("""COMPUTED_VALUE"""),"m86600b")</f>
        <v>m86600b</v>
      </c>
      <c r="B48" s="55">
        <v>47.0</v>
      </c>
      <c r="C48" s="63">
        <f t="shared" si="1"/>
        <v>207.425915</v>
      </c>
      <c r="D48" s="57" t="str">
        <f>VLOOKUP(A48,'Classement S6'!$B$2:$C$150,1,0)</f>
        <v>m86600b</v>
      </c>
      <c r="E48" s="58" t="str">
        <f t="shared" si="2"/>
        <v/>
      </c>
    </row>
    <row r="49">
      <c r="A49" s="62" t="str">
        <f>IFERROR(__xludf.DUMMYFUNCTION("""COMPUTED_VALUE"""),"Batou86")</f>
        <v>Batou86</v>
      </c>
      <c r="B49" s="55">
        <v>48.0</v>
      </c>
      <c r="C49" s="63">
        <f t="shared" si="1"/>
        <v>192.5812256</v>
      </c>
      <c r="D49" s="57" t="str">
        <f>VLOOKUP(A49,'Classement S6'!$B$2:$C$150,1,0)</f>
        <v>Batou86</v>
      </c>
      <c r="E49" s="58" t="str">
        <f t="shared" si="2"/>
        <v/>
      </c>
    </row>
    <row r="50">
      <c r="A50" s="62" t="str">
        <f>IFERROR(__xludf.DUMMYFUNCTION("""COMPUTED_VALUE"""),"Kevfurious")</f>
        <v>Kevfurious</v>
      </c>
      <c r="B50" s="55">
        <v>49.0</v>
      </c>
      <c r="C50" s="63">
        <f t="shared" si="1"/>
        <v>177.9059824</v>
      </c>
      <c r="D50" s="57" t="str">
        <f>VLOOKUP(A50,'Classement S6'!$B$2:$C$150,1,0)</f>
        <v>Kevfurious</v>
      </c>
      <c r="E50" s="58" t="str">
        <f t="shared" si="2"/>
        <v/>
      </c>
    </row>
    <row r="51">
      <c r="A51" s="62" t="str">
        <f>IFERROR(__xludf.DUMMYFUNCTION("""COMPUTED_VALUE"""),"titounio")</f>
        <v>titounio</v>
      </c>
      <c r="B51" s="55">
        <v>50.0</v>
      </c>
      <c r="C51" s="63">
        <f t="shared" si="1"/>
        <v>163.3935711</v>
      </c>
      <c r="D51" s="57" t="str">
        <f>VLOOKUP(A51,'Classement S6'!$B$2:$C$150,1,0)</f>
        <v>titounio</v>
      </c>
      <c r="E51" s="58" t="str">
        <f t="shared" si="2"/>
        <v/>
      </c>
    </row>
    <row r="52">
      <c r="A52" s="62" t="str">
        <f>IFERROR(__xludf.DUMMYFUNCTION("""COMPUTED_VALUE"""),"i K K i")</f>
        <v>i K K i</v>
      </c>
      <c r="B52" s="55">
        <v>51.0</v>
      </c>
      <c r="C52" s="63">
        <f t="shared" si="1"/>
        <v>149.0377759</v>
      </c>
      <c r="D52" s="57" t="str">
        <f>VLOOKUP(A52,'Classement S6'!$B$2:$C$150,1,0)</f>
        <v>i K K i</v>
      </c>
      <c r="E52" s="58" t="str">
        <f t="shared" si="2"/>
        <v/>
      </c>
    </row>
    <row r="53">
      <c r="A53" s="62" t="str">
        <f>IFERROR(__xludf.DUMMYFUNCTION("""COMPUTED_VALUE"""),"Phil1308")</f>
        <v>Phil1308</v>
      </c>
      <c r="B53" s="55">
        <v>52.0</v>
      </c>
      <c r="C53" s="63">
        <f t="shared" si="1"/>
        <v>134.8327474</v>
      </c>
      <c r="D53" s="57" t="str">
        <f>VLOOKUP(A53,'Classement S6'!$B$2:$C$150,1,0)</f>
        <v>Phil1308</v>
      </c>
      <c r="E53" s="58" t="str">
        <f t="shared" si="2"/>
        <v/>
      </c>
    </row>
    <row r="54">
      <c r="A54" s="62" t="str">
        <f>IFERROR(__xludf.DUMMYFUNCTION("""COMPUTED_VALUE"""),"Elfy")</f>
        <v>Elfy</v>
      </c>
      <c r="B54" s="55">
        <v>53.0</v>
      </c>
      <c r="C54" s="63">
        <f t="shared" si="1"/>
        <v>120.7729743</v>
      </c>
      <c r="D54" s="57" t="str">
        <f>VLOOKUP(A54,'Classement S6'!$B$2:$C$150,1,0)</f>
        <v>Elfy</v>
      </c>
      <c r="E54" s="58" t="str">
        <f t="shared" si="2"/>
        <v/>
      </c>
    </row>
    <row r="55">
      <c r="A55" s="62" t="str">
        <f>IFERROR(__xludf.DUMMYFUNCTION("""COMPUTED_VALUE"""),"8kinder6")</f>
        <v>8kinder6</v>
      </c>
      <c r="B55" s="55">
        <v>54.0</v>
      </c>
      <c r="C55" s="63">
        <f t="shared" si="1"/>
        <v>106.8532576</v>
      </c>
      <c r="D55" s="57" t="str">
        <f>VLOOKUP(A55,'Classement S6'!$B$2:$C$150,1,0)</f>
        <v>8kinder6</v>
      </c>
      <c r="E55" s="58" t="str">
        <f t="shared" si="2"/>
        <v/>
      </c>
    </row>
    <row r="56">
      <c r="A56" s="62" t="str">
        <f>IFERROR(__xludf.DUMMYFUNCTION("""COMPUTED_VALUE"""),"sonic86")</f>
        <v>sonic86</v>
      </c>
      <c r="B56" s="55">
        <v>55.0</v>
      </c>
      <c r="C56" s="63">
        <f t="shared" si="1"/>
        <v>93.06868711</v>
      </c>
      <c r="D56" s="57" t="str">
        <f>VLOOKUP(A56,'Classement S6'!$B$2:$C$150,1,0)</f>
        <v>sonic86</v>
      </c>
      <c r="E56" s="58" t="str">
        <f t="shared" si="2"/>
        <v/>
      </c>
    </row>
    <row r="57">
      <c r="A57" s="62" t="str">
        <f>IFERROR(__xludf.DUMMYFUNCTION("""COMPUTED_VALUE"""),"AKlibur")</f>
        <v>AKlibur</v>
      </c>
      <c r="B57" s="55">
        <v>56.0</v>
      </c>
      <c r="C57" s="63">
        <f t="shared" si="1"/>
        <v>79.41462025</v>
      </c>
      <c r="D57" s="57" t="str">
        <f>VLOOKUP(A57,'Classement S6'!$B$2:$C$150,1,0)</f>
        <v>AKlibur</v>
      </c>
      <c r="E57" s="58" t="str">
        <f t="shared" si="2"/>
        <v/>
      </c>
    </row>
    <row r="58">
      <c r="A58" s="62" t="str">
        <f>IFERROR(__xludf.DUMMYFUNCTION("""COMPUTED_VALUE"""),"rastamokett")</f>
        <v>rastamokett</v>
      </c>
      <c r="B58" s="55">
        <v>57.0</v>
      </c>
      <c r="C58" s="63">
        <f t="shared" si="1"/>
        <v>65.88666272</v>
      </c>
      <c r="D58" s="57" t="str">
        <f>VLOOKUP(A58,'Classement S6'!$B$2:$C$150,1,0)</f>
        <v>rastamokett</v>
      </c>
      <c r="E58" s="58" t="str">
        <f t="shared" si="2"/>
        <v/>
      </c>
    </row>
    <row r="59">
      <c r="A59" s="62" t="str">
        <f>IFERROR(__xludf.DUMMYFUNCTION("""COMPUTED_VALUE"""),"SIr_Tango")</f>
        <v>SIr_Tango</v>
      </c>
      <c r="B59" s="55">
        <v>58.0</v>
      </c>
      <c r="C59" s="63">
        <f t="shared" si="1"/>
        <v>52.4806509</v>
      </c>
      <c r="D59" s="57" t="str">
        <f>VLOOKUP(A59,'Classement S6'!$B$2:$C$150,1,0)</f>
        <v>Sir_Tango</v>
      </c>
      <c r="E59" s="58" t="str">
        <f t="shared" si="2"/>
        <v/>
      </c>
    </row>
    <row r="60">
      <c r="A60" s="62" t="str">
        <f>IFERROR(__xludf.DUMMYFUNCTION("""COMPUTED_VALUE"""),"Patgaret")</f>
        <v>Patgaret</v>
      </c>
      <c r="B60" s="55">
        <v>59.0</v>
      </c>
      <c r="C60" s="63">
        <f t="shared" si="1"/>
        <v>39.19263579</v>
      </c>
      <c r="D60" s="57" t="str">
        <f>VLOOKUP(A60,'Classement S6'!$B$2:$C$150,1,0)</f>
        <v>Patgaret</v>
      </c>
      <c r="E60" s="58" t="str">
        <f t="shared" si="2"/>
        <v/>
      </c>
    </row>
    <row r="61">
      <c r="A61" s="62" t="str">
        <f>IFERROR(__xludf.DUMMYFUNCTION("""COMPUTED_VALUE"""),"Redblood92")</f>
        <v>Redblood92</v>
      </c>
      <c r="B61" s="55">
        <v>60.0</v>
      </c>
      <c r="C61" s="63">
        <f t="shared" si="1"/>
        <v>26.01886831</v>
      </c>
      <c r="D61" s="57" t="str">
        <f>VLOOKUP(A61,'Classement S6'!$B$2:$C$150,1,0)</f>
        <v>Redblood92</v>
      </c>
      <c r="E61" s="58" t="str">
        <f t="shared" si="2"/>
        <v/>
      </c>
    </row>
    <row r="62">
      <c r="A62" s="62" t="str">
        <f>IFERROR(__xludf.DUMMYFUNCTION("""COMPUTED_VALUE"""),"Mako Lemore")</f>
        <v>Mako Lemore</v>
      </c>
      <c r="B62" s="55">
        <v>61.0</v>
      </c>
      <c r="C62" s="63">
        <f t="shared" si="1"/>
        <v>12.95578586</v>
      </c>
      <c r="D62" s="57" t="str">
        <f>VLOOKUP(A62,'Classement S6'!$B$2:$C$150,1,0)</f>
        <v>Mako Lemore</v>
      </c>
      <c r="E62" s="58" t="str">
        <f t="shared" si="2"/>
        <v/>
      </c>
    </row>
    <row r="63">
      <c r="A63" s="62"/>
      <c r="B63" s="55">
        <v>62.0</v>
      </c>
      <c r="C63" s="63">
        <f t="shared" si="1"/>
        <v>0</v>
      </c>
      <c r="D63" s="57" t="str">
        <f>VLOOKUP(A63,'Classement S6'!$B$2:$C$150,1,0)</f>
        <v>#N/A</v>
      </c>
      <c r="E63" s="58" t="str">
        <f t="shared" si="2"/>
        <v>#N/A</v>
      </c>
    </row>
    <row r="64">
      <c r="A64" s="62"/>
      <c r="B64" s="55">
        <v>63.0</v>
      </c>
      <c r="C64" s="63">
        <f t="shared" si="1"/>
        <v>-12.85171489</v>
      </c>
      <c r="D64" s="57" t="str">
        <f>VLOOKUP(A64,'Classement S6'!$B$2:$C$150,1,0)</f>
        <v>#N/A</v>
      </c>
      <c r="E64" s="58" t="str">
        <f t="shared" si="2"/>
        <v>#N/A</v>
      </c>
    </row>
    <row r="65">
      <c r="A65" s="62"/>
      <c r="B65" s="55">
        <v>64.0</v>
      </c>
      <c r="C65" s="63">
        <f t="shared" si="1"/>
        <v>-25.60243204</v>
      </c>
      <c r="D65" s="57" t="str">
        <f>VLOOKUP(A65,'Classement S6'!$B$2:$C$150,1,0)</f>
        <v>#N/A</v>
      </c>
      <c r="E65" s="58" t="str">
        <f t="shared" si="2"/>
        <v>#N/A</v>
      </c>
    </row>
    <row r="66">
      <c r="A66" s="62"/>
      <c r="B66" s="55">
        <v>65.0</v>
      </c>
      <c r="C66" s="63">
        <f t="shared" si="1"/>
        <v>-38.25508184</v>
      </c>
      <c r="D66" s="57" t="str">
        <f>VLOOKUP(A66,'Classement S6'!$B$2:$C$150,1,0)</f>
        <v>#N/A</v>
      </c>
      <c r="E66" s="58" t="str">
        <f t="shared" si="2"/>
        <v>#N/A</v>
      </c>
    </row>
    <row r="67">
      <c r="A67" s="62"/>
      <c r="B67" s="55">
        <v>66.0</v>
      </c>
      <c r="C67" s="63">
        <f t="shared" si="1"/>
        <v>-50.81246073</v>
      </c>
      <c r="D67" s="57" t="str">
        <f>VLOOKUP(A67,'Classement S6'!$B$2:$C$150,1,0)</f>
        <v>#N/A</v>
      </c>
      <c r="E67" s="58" t="str">
        <f t="shared" si="2"/>
        <v>#N/A</v>
      </c>
    </row>
    <row r="68">
      <c r="A68" s="62"/>
      <c r="B68" s="55">
        <v>67.0</v>
      </c>
      <c r="C68" s="63">
        <f t="shared" si="1"/>
        <v>-63.27723934</v>
      </c>
      <c r="D68" s="57" t="str">
        <f>VLOOKUP(A68,'Classement S6'!$B$2:$C$150,1,0)</f>
        <v>#N/A</v>
      </c>
      <c r="E68" s="58" t="str">
        <f t="shared" si="2"/>
        <v>#N/A</v>
      </c>
    </row>
    <row r="69">
      <c r="A69" s="62"/>
      <c r="B69" s="55">
        <v>68.0</v>
      </c>
      <c r="C69" s="63">
        <f t="shared" si="1"/>
        <v>-75.65197007</v>
      </c>
      <c r="D69" s="57" t="str">
        <f>VLOOKUP(A69,'Classement S6'!$B$2:$C$150,1,0)</f>
        <v>#N/A</v>
      </c>
      <c r="E69" s="58" t="str">
        <f t="shared" si="2"/>
        <v>#N/A</v>
      </c>
    </row>
    <row r="70">
      <c r="A70" s="62"/>
      <c r="B70" s="55">
        <v>69.0</v>
      </c>
      <c r="C70" s="63">
        <f t="shared" si="1"/>
        <v>-87.93909405</v>
      </c>
      <c r="D70" s="57" t="str">
        <f>VLOOKUP(A70,'Classement S6'!$B$2:$C$150,1,0)</f>
        <v>#N/A</v>
      </c>
      <c r="E70" s="58" t="str">
        <f t="shared" si="2"/>
        <v>#N/A</v>
      </c>
    </row>
    <row r="71">
      <c r="A71" s="62"/>
      <c r="B71" s="55">
        <v>70.0</v>
      </c>
      <c r="C71" s="63">
        <f t="shared" si="1"/>
        <v>-100.1409476</v>
      </c>
      <c r="D71" s="57" t="str">
        <f>VLOOKUP(A71,'Classement S6'!$B$2:$C$150,1,0)</f>
        <v>#N/A</v>
      </c>
      <c r="E71" s="58" t="str">
        <f t="shared" si="2"/>
        <v>#N/A</v>
      </c>
    </row>
    <row r="72">
      <c r="A72" s="62"/>
      <c r="B72" s="55">
        <v>71.0</v>
      </c>
      <c r="C72" s="63">
        <f t="shared" si="1"/>
        <v>-112.2597685</v>
      </c>
      <c r="D72" s="57" t="str">
        <f>VLOOKUP(A72,'Classement S6'!$B$2:$C$150,1,0)</f>
        <v>#N/A</v>
      </c>
      <c r="E72" s="58" t="str">
        <f t="shared" si="2"/>
        <v>#N/A</v>
      </c>
    </row>
    <row r="73">
      <c r="A73" s="62"/>
      <c r="B73" s="55">
        <v>72.0</v>
      </c>
      <c r="C73" s="63">
        <f t="shared" si="1"/>
        <v>-124.2977009</v>
      </c>
      <c r="D73" s="57" t="str">
        <f>VLOOKUP(A73,'Classement S6'!$B$2:$C$150,1,0)</f>
        <v>#N/A</v>
      </c>
      <c r="E73" s="58" t="str">
        <f t="shared" si="2"/>
        <v>#N/A</v>
      </c>
    </row>
    <row r="74">
      <c r="A74" s="62"/>
      <c r="B74" s="55">
        <v>73.0</v>
      </c>
      <c r="C74" s="63">
        <f t="shared" si="1"/>
        <v>-136.2568015</v>
      </c>
      <c r="D74" s="57" t="str">
        <f>VLOOKUP(A74,'Classement S6'!$B$2:$C$150,1,0)</f>
        <v>#N/A</v>
      </c>
      <c r="E74" s="58" t="str">
        <f t="shared" si="2"/>
        <v>#N/A</v>
      </c>
    </row>
    <row r="75">
      <c r="A75" s="62"/>
      <c r="B75" s="55">
        <v>74.0</v>
      </c>
      <c r="C75" s="63">
        <f t="shared" si="1"/>
        <v>-148.1390434</v>
      </c>
      <c r="D75" s="57" t="str">
        <f>VLOOKUP(A75,'Classement S6'!$B$2:$C$150,1,0)</f>
        <v>#N/A</v>
      </c>
      <c r="E75" s="58" t="str">
        <f t="shared" si="2"/>
        <v>#N/A</v>
      </c>
    </row>
    <row r="76">
      <c r="A76" s="62"/>
      <c r="B76" s="55">
        <v>75.0</v>
      </c>
      <c r="C76" s="63">
        <f t="shared" si="1"/>
        <v>-159.9463214</v>
      </c>
      <c r="D76" s="57" t="str">
        <f>VLOOKUP(A76,'Classement S6'!$B$2:$C$150,1,0)</f>
        <v>#N/A</v>
      </c>
      <c r="E76" s="58" t="str">
        <f t="shared" si="2"/>
        <v>#N/A</v>
      </c>
    </row>
    <row r="77">
      <c r="A77" s="62"/>
      <c r="B77" s="55">
        <v>76.0</v>
      </c>
      <c r="C77" s="63">
        <f t="shared" si="1"/>
        <v>-171.6804557</v>
      </c>
      <c r="D77" s="57" t="str">
        <f>VLOOKUP(A77,'Classement S6'!$B$2:$C$150,1,0)</f>
        <v>#N/A</v>
      </c>
      <c r="E77" s="58" t="str">
        <f t="shared" si="2"/>
        <v>#N/A</v>
      </c>
    </row>
    <row r="78">
      <c r="A78" s="62"/>
      <c r="B78" s="55">
        <v>77.0</v>
      </c>
      <c r="C78" s="63">
        <f t="shared" si="1"/>
        <v>-183.343196</v>
      </c>
      <c r="D78" s="57" t="str">
        <f>VLOOKUP(A78,'Classement S6'!$B$2:$C$150,1,0)</f>
        <v>#N/A</v>
      </c>
      <c r="E78" s="58" t="str">
        <f t="shared" si="2"/>
        <v>#N/A</v>
      </c>
    </row>
    <row r="79">
      <c r="A79" s="62"/>
      <c r="B79" s="55">
        <v>78.0</v>
      </c>
      <c r="C79" s="63">
        <f t="shared" si="1"/>
        <v>-194.9362251</v>
      </c>
      <c r="D79" s="57" t="str">
        <f>VLOOKUP(A79,'Classement S6'!$B$2:$C$150,1,0)</f>
        <v>#N/A</v>
      </c>
      <c r="E79" s="58" t="str">
        <f t="shared" si="2"/>
        <v>#N/A</v>
      </c>
    </row>
    <row r="80">
      <c r="A80" s="62"/>
      <c r="B80" s="55">
        <v>79.0</v>
      </c>
      <c r="C80" s="63">
        <f t="shared" si="1"/>
        <v>-206.4611625</v>
      </c>
      <c r="D80" s="57" t="str">
        <f>VLOOKUP(A80,'Classement S6'!$B$2:$C$150,1,0)</f>
        <v>#N/A</v>
      </c>
      <c r="E80" s="58" t="str">
        <f t="shared" si="2"/>
        <v>#N/A</v>
      </c>
    </row>
    <row r="81">
      <c r="A81" s="62"/>
      <c r="B81" s="55">
        <v>80.0</v>
      </c>
      <c r="C81" s="63">
        <f t="shared" si="1"/>
        <v>-217.9195675</v>
      </c>
      <c r="D81" s="57" t="str">
        <f>VLOOKUP(A81,'Classement S6'!$B$2:$C$150,1,0)</f>
        <v>#N/A</v>
      </c>
      <c r="E81" s="58" t="str">
        <f t="shared" si="2"/>
        <v>#N/A</v>
      </c>
    </row>
    <row r="82">
      <c r="A82" s="62"/>
      <c r="B82" s="55">
        <v>81.0</v>
      </c>
      <c r="C82" s="63">
        <f t="shared" si="1"/>
        <v>-229.3129419</v>
      </c>
      <c r="D82" s="57" t="str">
        <f>VLOOKUP(A82,'Classement S6'!$B$2:$C$150,1,0)</f>
        <v>#N/A</v>
      </c>
      <c r="E82" s="58" t="str">
        <f t="shared" si="2"/>
        <v>#N/A</v>
      </c>
    </row>
    <row r="83">
      <c r="A83" s="62"/>
      <c r="B83" s="55">
        <v>82.0</v>
      </c>
      <c r="C83" s="63">
        <f t="shared" si="1"/>
        <v>-240.6427337</v>
      </c>
      <c r="D83" s="57" t="str">
        <f>VLOOKUP(A83,'Classement S6'!$B$2:$C$150,1,0)</f>
        <v>#N/A</v>
      </c>
      <c r="E83" s="58" t="str">
        <f t="shared" si="2"/>
        <v>#N/A</v>
      </c>
    </row>
    <row r="84">
      <c r="A84" s="62"/>
      <c r="B84" s="55">
        <v>83.0</v>
      </c>
      <c r="C84" s="63">
        <f t="shared" si="1"/>
        <v>-251.9103385</v>
      </c>
      <c r="D84" s="57" t="str">
        <f>VLOOKUP(A84,'Classement S6'!$B$2:$C$150,1,0)</f>
        <v>#N/A</v>
      </c>
      <c r="E84" s="58" t="str">
        <f t="shared" si="2"/>
        <v>#N/A</v>
      </c>
    </row>
    <row r="85">
      <c r="A85" s="62"/>
      <c r="B85" s="55">
        <v>84.0</v>
      </c>
      <c r="C85" s="63">
        <f t="shared" si="1"/>
        <v>-263.1171032</v>
      </c>
      <c r="D85" s="57" t="str">
        <f>VLOOKUP(A85,'Classement S6'!$B$2:$C$150,1,0)</f>
        <v>#N/A</v>
      </c>
      <c r="E85" s="58" t="str">
        <f t="shared" si="2"/>
        <v>#N/A</v>
      </c>
    </row>
    <row r="86">
      <c r="A86" s="62"/>
      <c r="B86" s="55">
        <v>85.0</v>
      </c>
      <c r="C86" s="63">
        <f t="shared" si="1"/>
        <v>-274.2643276</v>
      </c>
      <c r="D86" s="57" t="str">
        <f>VLOOKUP(A86,'Classement S6'!$B$2:$C$150,1,0)</f>
        <v>#N/A</v>
      </c>
      <c r="E86" s="58" t="str">
        <f t="shared" si="2"/>
        <v>#N/A</v>
      </c>
    </row>
    <row r="87">
      <c r="A87" s="62"/>
      <c r="B87" s="55">
        <v>86.0</v>
      </c>
      <c r="C87" s="63">
        <f t="shared" si="1"/>
        <v>-285.3532668</v>
      </c>
      <c r="D87" s="57" t="str">
        <f>VLOOKUP(A87,'Classement S6'!$B$2:$C$150,1,0)</f>
        <v>#N/A</v>
      </c>
      <c r="E87" s="58" t="str">
        <f t="shared" si="2"/>
        <v>#N/A</v>
      </c>
    </row>
    <row r="88">
      <c r="A88" s="62"/>
      <c r="B88" s="55">
        <v>87.0</v>
      </c>
      <c r="C88" s="63">
        <f t="shared" si="1"/>
        <v>-296.3851331</v>
      </c>
      <c r="D88" s="57" t="str">
        <f>VLOOKUP(A88,'Classement S6'!$B$2:$C$150,1,0)</f>
        <v>#N/A</v>
      </c>
      <c r="E88" s="58" t="str">
        <f t="shared" si="2"/>
        <v>#N/A</v>
      </c>
    </row>
    <row r="89">
      <c r="A89" s="62"/>
      <c r="B89" s="55">
        <v>88.0</v>
      </c>
      <c r="C89" s="63">
        <f t="shared" si="1"/>
        <v>-307.3610986</v>
      </c>
      <c r="D89" s="57" t="str">
        <f>VLOOKUP(A89,'Classement S6'!$B$2:$C$150,1,0)</f>
        <v>#N/A</v>
      </c>
      <c r="E89" s="58" t="str">
        <f t="shared" si="2"/>
        <v>#N/A</v>
      </c>
    </row>
    <row r="90">
      <c r="A90" s="62"/>
      <c r="B90" s="55">
        <v>89.0</v>
      </c>
      <c r="C90" s="63">
        <f t="shared" si="1"/>
        <v>-318.2822961</v>
      </c>
      <c r="D90" s="57" t="str">
        <f>VLOOKUP(A90,'Classement S6'!$B$2:$C$150,1,0)</f>
        <v>#N/A</v>
      </c>
      <c r="E90" s="58" t="str">
        <f t="shared" si="2"/>
        <v>#N/A</v>
      </c>
    </row>
    <row r="91">
      <c r="A91" s="62"/>
      <c r="B91" s="55">
        <v>90.0</v>
      </c>
      <c r="C91" s="63">
        <f t="shared" si="1"/>
        <v>-329.1498215</v>
      </c>
      <c r="D91" s="57" t="str">
        <f>VLOOKUP(A91,'Classement S6'!$B$2:$C$150,1,0)</f>
        <v>#N/A</v>
      </c>
      <c r="E91" s="58" t="str">
        <f t="shared" si="2"/>
        <v>#N/A</v>
      </c>
    </row>
    <row r="92">
      <c r="A92" s="62"/>
      <c r="B92" s="55">
        <v>91.0</v>
      </c>
      <c r="C92" s="63">
        <f t="shared" si="1"/>
        <v>-339.9647352</v>
      </c>
      <c r="D92" s="57" t="str">
        <f>VLOOKUP(A92,'Classement S6'!$B$2:$C$150,1,0)</f>
        <v>#N/A</v>
      </c>
      <c r="E92" s="58" t="str">
        <f t="shared" si="2"/>
        <v>#N/A</v>
      </c>
    </row>
    <row r="93">
      <c r="A93" s="62"/>
      <c r="B93" s="55">
        <v>92.0</v>
      </c>
      <c r="C93" s="63">
        <f t="shared" si="1"/>
        <v>-350.7280638</v>
      </c>
      <c r="D93" s="57" t="str">
        <f>VLOOKUP(A93,'Classement S6'!$B$2:$C$150,1,0)</f>
        <v>#N/A</v>
      </c>
      <c r="E93" s="58" t="str">
        <f t="shared" si="2"/>
        <v>#N/A</v>
      </c>
    </row>
    <row r="94">
      <c r="A94" s="62"/>
      <c r="B94" s="55">
        <v>93.0</v>
      </c>
      <c r="C94" s="63">
        <f t="shared" si="1"/>
        <v>-361.4408014</v>
      </c>
      <c r="D94" s="57" t="str">
        <f>VLOOKUP(A94,'Classement S6'!$B$2:$C$150,1,0)</f>
        <v>#N/A</v>
      </c>
      <c r="E94" s="58" t="str">
        <f t="shared" si="2"/>
        <v>#N/A</v>
      </c>
    </row>
    <row r="95">
      <c r="A95" s="62"/>
      <c r="B95" s="55">
        <v>94.0</v>
      </c>
      <c r="C95" s="63">
        <f t="shared" si="1"/>
        <v>-372.1039111</v>
      </c>
      <c r="D95" s="57" t="str">
        <f>VLOOKUP(A95,'Classement S6'!$B$2:$C$150,1,0)</f>
        <v>#N/A</v>
      </c>
      <c r="E95" s="58" t="str">
        <f t="shared" si="2"/>
        <v>#N/A</v>
      </c>
    </row>
    <row r="96">
      <c r="A96" s="62"/>
      <c r="B96" s="55">
        <v>95.0</v>
      </c>
      <c r="C96" s="63">
        <f t="shared" si="1"/>
        <v>-382.718326</v>
      </c>
      <c r="D96" s="57" t="str">
        <f>VLOOKUP(A96,'Classement S6'!$B$2:$C$150,1,0)</f>
        <v>#N/A</v>
      </c>
      <c r="E96" s="58" t="str">
        <f t="shared" si="2"/>
        <v>#N/A</v>
      </c>
    </row>
    <row r="97">
      <c r="A97" s="62"/>
      <c r="B97" s="55">
        <v>96.0</v>
      </c>
      <c r="C97" s="63">
        <f t="shared" si="1"/>
        <v>-393.2849511</v>
      </c>
      <c r="D97" s="57" t="str">
        <f>VLOOKUP(A97,'Classement S6'!$B$2:$C$150,1,0)</f>
        <v>#N/A</v>
      </c>
      <c r="E97" s="58" t="str">
        <f t="shared" si="2"/>
        <v>#N/A</v>
      </c>
    </row>
    <row r="98">
      <c r="A98" s="62"/>
      <c r="B98" s="55">
        <v>97.0</v>
      </c>
      <c r="C98" s="63">
        <f t="shared" si="1"/>
        <v>-403.8046639</v>
      </c>
      <c r="D98" s="57" t="str">
        <f>VLOOKUP(A98,'Classement S6'!$B$2:$C$150,1,0)</f>
        <v>#N/A</v>
      </c>
      <c r="E98" s="58" t="str">
        <f t="shared" si="2"/>
        <v>#N/A</v>
      </c>
    </row>
    <row r="99">
      <c r="A99" s="62"/>
      <c r="B99" s="55">
        <v>98.0</v>
      </c>
      <c r="C99" s="63">
        <f t="shared" si="1"/>
        <v>-414.2783155</v>
      </c>
      <c r="D99" s="57" t="str">
        <f>VLOOKUP(A99,'Classement S6'!$B$2:$C$150,1,0)</f>
        <v>#N/A</v>
      </c>
      <c r="E99" s="58" t="str">
        <f t="shared" si="2"/>
        <v>#N/A</v>
      </c>
    </row>
    <row r="100">
      <c r="A100" s="62"/>
      <c r="B100" s="55">
        <v>99.0</v>
      </c>
      <c r="C100" s="63">
        <f t="shared" si="1"/>
        <v>-424.7067323</v>
      </c>
      <c r="D100" s="57" t="str">
        <f>VLOOKUP(A100,'Classement S6'!$B$2:$C$150,1,0)</f>
        <v>#N/A</v>
      </c>
      <c r="E100" s="58" t="str">
        <f t="shared" si="2"/>
        <v>#N/A</v>
      </c>
    </row>
    <row r="101">
      <c r="A101" s="62"/>
      <c r="B101" s="55">
        <v>100.0</v>
      </c>
      <c r="C101" s="63">
        <f t="shared" si="1"/>
        <v>-435.0907161</v>
      </c>
      <c r="D101" s="57" t="str">
        <f>VLOOKUP(A101,'Classement S6'!$B$2:$C$150,1,0)</f>
        <v>#N/A</v>
      </c>
      <c r="E101" s="58" t="str">
        <f t="shared" si="2"/>
        <v>#N/A</v>
      </c>
    </row>
    <row r="102">
      <c r="A102" s="62"/>
      <c r="B102" s="55">
        <v>101.0</v>
      </c>
      <c r="C102" s="63">
        <f t="shared" si="1"/>
        <v>-445.4310459</v>
      </c>
      <c r="D102" s="57" t="str">
        <f>VLOOKUP(A102,'Classement S6'!$B$2:$C$150,1,0)</f>
        <v>#N/A</v>
      </c>
      <c r="E102" s="58" t="str">
        <f t="shared" si="2"/>
        <v>#N/A</v>
      </c>
    </row>
    <row r="103">
      <c r="A103" s="62"/>
      <c r="B103" s="55">
        <v>102.0</v>
      </c>
      <c r="C103" s="63">
        <f t="shared" si="1"/>
        <v>-455.7284782</v>
      </c>
      <c r="D103" s="57" t="str">
        <f>VLOOKUP(A103,'Classement S6'!$B$2:$C$150,1,0)</f>
        <v>#N/A</v>
      </c>
      <c r="E103" s="58" t="str">
        <f t="shared" si="2"/>
        <v>#N/A</v>
      </c>
    </row>
    <row r="104">
      <c r="A104" s="62"/>
      <c r="B104" s="55">
        <v>103.0</v>
      </c>
      <c r="C104" s="63">
        <f t="shared" si="1"/>
        <v>-465.9837483</v>
      </c>
      <c r="D104" s="57" t="str">
        <f>VLOOKUP(A104,'Classement S6'!$B$2:$C$150,1,0)</f>
        <v>#N/A</v>
      </c>
      <c r="E104" s="58" t="str">
        <f t="shared" si="2"/>
        <v>#N/A</v>
      </c>
    </row>
    <row r="105">
      <c r="A105" s="62"/>
      <c r="B105" s="55">
        <v>104.0</v>
      </c>
      <c r="C105" s="63">
        <f t="shared" si="1"/>
        <v>-476.1975706</v>
      </c>
      <c r="D105" s="57" t="str">
        <f>VLOOKUP(A105,'Classement S6'!$B$2:$C$150,1,0)</f>
        <v>#N/A</v>
      </c>
      <c r="E105" s="58" t="str">
        <f t="shared" si="2"/>
        <v>#N/A</v>
      </c>
    </row>
    <row r="106">
      <c r="A106" s="62"/>
      <c r="B106" s="55">
        <v>105.0</v>
      </c>
      <c r="C106" s="63">
        <f t="shared" si="1"/>
        <v>-486.37064</v>
      </c>
      <c r="D106" s="57" t="str">
        <f>VLOOKUP(A106,'Classement S6'!$B$2:$C$150,1,0)</f>
        <v>#N/A</v>
      </c>
      <c r="E106" s="58" t="str">
        <f t="shared" si="2"/>
        <v>#N/A</v>
      </c>
    </row>
    <row r="107">
      <c r="A107" s="62"/>
      <c r="B107" s="55">
        <v>106.0</v>
      </c>
      <c r="C107" s="63">
        <f t="shared" si="1"/>
        <v>-496.5036323</v>
      </c>
      <c r="D107" s="57" t="str">
        <f>VLOOKUP(A107,'Classement S6'!$B$2:$C$150,1,0)</f>
        <v>#N/A</v>
      </c>
      <c r="E107" s="58" t="str">
        <f t="shared" si="2"/>
        <v>#N/A</v>
      </c>
    </row>
    <row r="108">
      <c r="A108" s="62"/>
      <c r="B108" s="55">
        <v>107.0</v>
      </c>
      <c r="C108" s="63">
        <f t="shared" si="1"/>
        <v>-506.5972048</v>
      </c>
      <c r="D108" s="57" t="str">
        <f>VLOOKUP(A108,'Classement S6'!$B$2:$C$150,1,0)</f>
        <v>#N/A</v>
      </c>
      <c r="E108" s="58" t="str">
        <f t="shared" si="2"/>
        <v>#N/A</v>
      </c>
    </row>
    <row r="109">
      <c r="A109" s="62"/>
      <c r="B109" s="55">
        <v>108.0</v>
      </c>
      <c r="C109" s="63">
        <f t="shared" si="1"/>
        <v>-516.6519973</v>
      </c>
      <c r="D109" s="57" t="str">
        <f>VLOOKUP(A109,'Classement S6'!$B$2:$C$150,1,0)</f>
        <v>#N/A</v>
      </c>
      <c r="E109" s="58" t="str">
        <f t="shared" si="2"/>
        <v>#N/A</v>
      </c>
    </row>
    <row r="110">
      <c r="A110" s="62"/>
      <c r="B110" s="55">
        <v>109.0</v>
      </c>
      <c r="C110" s="63">
        <f t="shared" si="1"/>
        <v>-526.6686326</v>
      </c>
      <c r="D110" s="57" t="str">
        <f>VLOOKUP(A110,'Classement S6'!$B$2:$C$150,1,0)</f>
        <v>#N/A</v>
      </c>
      <c r="E110" s="58" t="str">
        <f t="shared" si="2"/>
        <v>#N/A</v>
      </c>
    </row>
    <row r="111">
      <c r="A111" s="62"/>
      <c r="B111" s="55">
        <v>110.0</v>
      </c>
      <c r="C111" s="63">
        <f t="shared" si="1"/>
        <v>-536.6477168</v>
      </c>
      <c r="D111" s="57" t="str">
        <f>VLOOKUP(A111,'Classement S6'!$B$2:$C$150,1,0)</f>
        <v>#N/A</v>
      </c>
      <c r="E111" s="58" t="str">
        <f t="shared" si="2"/>
        <v>#N/A</v>
      </c>
    </row>
    <row r="112">
      <c r="A112" s="62"/>
      <c r="B112" s="55">
        <v>111.0</v>
      </c>
      <c r="C112" s="63">
        <f t="shared" si="1"/>
        <v>-546.5898405</v>
      </c>
      <c r="D112" s="57" t="str">
        <f>VLOOKUP(A112,'Classement S6'!$B$2:$C$150,1,0)</f>
        <v>#N/A</v>
      </c>
      <c r="E112" s="58" t="str">
        <f t="shared" si="2"/>
        <v>#N/A</v>
      </c>
    </row>
    <row r="113">
      <c r="A113" s="62"/>
      <c r="B113" s="55">
        <v>112.0</v>
      </c>
      <c r="C113" s="63">
        <f t="shared" si="1"/>
        <v>-556.4955791</v>
      </c>
      <c r="D113" s="57" t="str">
        <f>VLOOKUP(A113,'Classement S6'!$B$2:$C$150,1,0)</f>
        <v>#N/A</v>
      </c>
      <c r="E113" s="58" t="str">
        <f t="shared" si="2"/>
        <v>#N/A</v>
      </c>
    </row>
    <row r="114">
      <c r="A114" s="62"/>
      <c r="B114" s="55">
        <v>113.0</v>
      </c>
      <c r="C114" s="63">
        <f t="shared" si="1"/>
        <v>-566.3654929</v>
      </c>
      <c r="D114" s="57" t="str">
        <f>VLOOKUP(A114,'Classement S6'!$B$2:$C$150,1,0)</f>
        <v>#N/A</v>
      </c>
      <c r="E114" s="58" t="str">
        <f t="shared" si="2"/>
        <v>#N/A</v>
      </c>
    </row>
    <row r="115">
      <c r="A115" s="62"/>
      <c r="B115" s="55">
        <v>114.0</v>
      </c>
      <c r="C115" s="63">
        <f t="shared" si="1"/>
        <v>-576.2001283</v>
      </c>
      <c r="D115" s="57" t="str">
        <f>VLOOKUP(A115,'Classement S6'!$B$2:$C$150,1,0)</f>
        <v>#N/A</v>
      </c>
      <c r="E115" s="58" t="str">
        <f t="shared" si="2"/>
        <v>#N/A</v>
      </c>
    </row>
    <row r="116">
      <c r="A116" s="62"/>
      <c r="B116" s="55">
        <v>115.0</v>
      </c>
      <c r="C116" s="63">
        <f t="shared" si="1"/>
        <v>-586.000018</v>
      </c>
      <c r="D116" s="57" t="str">
        <f>VLOOKUP(A116,'Classement S6'!$B$2:$C$150,1,0)</f>
        <v>#N/A</v>
      </c>
      <c r="E116" s="58" t="str">
        <f t="shared" si="2"/>
        <v>#N/A</v>
      </c>
    </row>
    <row r="117">
      <c r="A117" s="62"/>
      <c r="B117" s="55">
        <v>116.0</v>
      </c>
      <c r="C117" s="63">
        <f t="shared" si="1"/>
        <v>-595.7656814</v>
      </c>
      <c r="D117" s="57" t="str">
        <f>VLOOKUP(A117,'Classement S6'!$B$2:$C$150,1,0)</f>
        <v>#N/A</v>
      </c>
      <c r="E117" s="58" t="str">
        <f t="shared" si="2"/>
        <v>#N/A</v>
      </c>
    </row>
    <row r="118">
      <c r="A118" s="62"/>
      <c r="B118" s="55">
        <v>117.0</v>
      </c>
      <c r="C118" s="63">
        <f t="shared" si="1"/>
        <v>-605.4976249</v>
      </c>
      <c r="D118" s="57" t="str">
        <f>VLOOKUP(A118,'Classement S6'!$B$2:$C$150,1,0)</f>
        <v>#N/A</v>
      </c>
      <c r="E118" s="58" t="str">
        <f t="shared" si="2"/>
        <v>#N/A</v>
      </c>
    </row>
    <row r="119">
      <c r="A119" s="62"/>
      <c r="B119" s="55">
        <v>118.0</v>
      </c>
      <c r="C119" s="63">
        <f t="shared" si="1"/>
        <v>-615.1963428</v>
      </c>
      <c r="D119" s="57" t="str">
        <f>VLOOKUP(A119,'Classement S6'!$B$2:$C$150,1,0)</f>
        <v>#N/A</v>
      </c>
      <c r="E119" s="58" t="str">
        <f t="shared" si="2"/>
        <v>#N/A</v>
      </c>
    </row>
    <row r="120">
      <c r="A120" s="62"/>
      <c r="B120" s="55">
        <v>119.0</v>
      </c>
      <c r="C120" s="63">
        <f t="shared" si="1"/>
        <v>-624.8623175</v>
      </c>
      <c r="D120" s="57" t="str">
        <f>VLOOKUP(A120,'Classement S6'!$B$2:$C$150,1,0)</f>
        <v>#N/A</v>
      </c>
      <c r="E120" s="58" t="str">
        <f t="shared" si="2"/>
        <v>#N/A</v>
      </c>
    </row>
    <row r="121">
      <c r="A121" s="62"/>
      <c r="B121" s="55">
        <v>120.0</v>
      </c>
      <c r="C121" s="63">
        <f t="shared" si="1"/>
        <v>-634.4960195</v>
      </c>
      <c r="D121" s="57" t="str">
        <f>VLOOKUP(A121,'Classement S6'!$B$2:$C$150,1,0)</f>
        <v>#N/A</v>
      </c>
      <c r="E121" s="58" t="str">
        <f t="shared" si="2"/>
        <v>#N/A</v>
      </c>
    </row>
    <row r="122">
      <c r="A122" s="62"/>
      <c r="B122" s="55">
        <v>121.0</v>
      </c>
      <c r="C122" s="63">
        <f t="shared" si="1"/>
        <v>-644.0979085</v>
      </c>
      <c r="D122" s="57" t="str">
        <f>VLOOKUP(A122,'Classement S6'!$B$2:$C$150,1,0)</f>
        <v>#N/A</v>
      </c>
      <c r="E122" s="58" t="str">
        <f t="shared" si="2"/>
        <v>#N/A</v>
      </c>
    </row>
    <row r="123">
      <c r="A123" s="62"/>
      <c r="B123" s="55">
        <v>122.0</v>
      </c>
      <c r="C123" s="63">
        <f t="shared" si="1"/>
        <v>-653.6684331</v>
      </c>
      <c r="D123" s="57" t="str">
        <f>VLOOKUP(A123,'Classement S6'!$B$2:$C$150,1,0)</f>
        <v>#N/A</v>
      </c>
      <c r="E123" s="58" t="str">
        <f t="shared" si="2"/>
        <v>#N/A</v>
      </c>
    </row>
    <row r="124">
      <c r="A124" s="62"/>
      <c r="B124" s="55">
        <v>123.0</v>
      </c>
      <c r="C124" s="63">
        <f t="shared" si="1"/>
        <v>-663.2080317</v>
      </c>
      <c r="D124" s="57" t="str">
        <f>VLOOKUP(A124,'Classement S6'!$B$2:$C$150,1,0)</f>
        <v>#N/A</v>
      </c>
      <c r="E124" s="58" t="str">
        <f t="shared" si="2"/>
        <v>#N/A</v>
      </c>
    </row>
    <row r="125">
      <c r="A125" s="62"/>
      <c r="B125" s="55">
        <v>124.0</v>
      </c>
      <c r="C125" s="63">
        <f t="shared" si="1"/>
        <v>-672.7171322</v>
      </c>
      <c r="D125" s="57" t="str">
        <f>VLOOKUP(A125,'Classement S6'!$B$2:$C$150,1,0)</f>
        <v>#N/A</v>
      </c>
      <c r="E125" s="58" t="str">
        <f t="shared" si="2"/>
        <v>#N/A</v>
      </c>
    </row>
    <row r="126">
      <c r="A126" s="62"/>
      <c r="B126" s="55">
        <v>125.0</v>
      </c>
      <c r="C126" s="63">
        <f t="shared" si="1"/>
        <v>-682.1961531</v>
      </c>
      <c r="D126" s="57" t="str">
        <f>VLOOKUP(A126,'Classement S6'!$B$2:$C$150,1,0)</f>
        <v>#N/A</v>
      </c>
      <c r="E126" s="58" t="str">
        <f t="shared" si="2"/>
        <v>#N/A</v>
      </c>
    </row>
    <row r="127">
      <c r="A127" s="62"/>
      <c r="B127" s="55">
        <v>126.0</v>
      </c>
      <c r="C127" s="63">
        <f t="shared" si="1"/>
        <v>-691.645503</v>
      </c>
      <c r="D127" s="57" t="str">
        <f>VLOOKUP(A127,'Classement S6'!$B$2:$C$150,1,0)</f>
        <v>#N/A</v>
      </c>
      <c r="E127" s="58" t="str">
        <f t="shared" si="2"/>
        <v>#N/A</v>
      </c>
    </row>
    <row r="128">
      <c r="A128" s="62"/>
      <c r="B128" s="55">
        <v>127.0</v>
      </c>
      <c r="C128" s="63">
        <f t="shared" si="1"/>
        <v>-701.0655817</v>
      </c>
      <c r="D128" s="57" t="str">
        <f>VLOOKUP(A128,'Classement S6'!$B$2:$C$150,1,0)</f>
        <v>#N/A</v>
      </c>
      <c r="E128" s="58" t="str">
        <f t="shared" si="2"/>
        <v>#N/A</v>
      </c>
    </row>
    <row r="129">
      <c r="A129" s="62"/>
      <c r="B129" s="55">
        <v>128.0</v>
      </c>
      <c r="C129" s="63">
        <f t="shared" si="1"/>
        <v>-710.4567797</v>
      </c>
      <c r="D129" s="57" t="str">
        <f>VLOOKUP(A129,'Classement S6'!$B$2:$C$150,1,0)</f>
        <v>#N/A</v>
      </c>
      <c r="E129" s="58" t="str">
        <f t="shared" si="2"/>
        <v>#N/A</v>
      </c>
    </row>
    <row r="130">
      <c r="A130" s="62"/>
      <c r="B130" s="55">
        <v>129.0</v>
      </c>
      <c r="C130" s="63">
        <f t="shared" si="1"/>
        <v>-719.8194792</v>
      </c>
      <c r="D130" s="57" t="str">
        <f>VLOOKUP(A130,'Classement S6'!$B$2:$C$150,1,0)</f>
        <v>#N/A</v>
      </c>
      <c r="E130" s="58" t="str">
        <f t="shared" si="2"/>
        <v>#N/A</v>
      </c>
    </row>
    <row r="131">
      <c r="A131" s="62"/>
      <c r="B131" s="55">
        <v>130.0</v>
      </c>
      <c r="C131" s="63">
        <f t="shared" si="1"/>
        <v>-729.1540536</v>
      </c>
      <c r="D131" s="57" t="str">
        <f>VLOOKUP(A131,'Classement S6'!$B$2:$C$150,1,0)</f>
        <v>#N/A</v>
      </c>
      <c r="E131" s="58" t="str">
        <f t="shared" si="2"/>
        <v>#N/A</v>
      </c>
    </row>
    <row r="132">
      <c r="A132" s="62"/>
      <c r="B132" s="55">
        <v>131.0</v>
      </c>
      <c r="C132" s="63">
        <f t="shared" si="1"/>
        <v>-738.4608684</v>
      </c>
      <c r="D132" s="57" t="str">
        <f>VLOOKUP(A132,'Classement S6'!$B$2:$C$150,1,0)</f>
        <v>#N/A</v>
      </c>
      <c r="E132" s="58" t="str">
        <f t="shared" si="2"/>
        <v>#N/A</v>
      </c>
    </row>
    <row r="133">
      <c r="A133" s="62"/>
      <c r="B133" s="55">
        <v>132.0</v>
      </c>
      <c r="C133" s="63">
        <f t="shared" si="1"/>
        <v>-747.7402814</v>
      </c>
      <c r="D133" s="57" t="str">
        <f>VLOOKUP(A133,'Classement S6'!$B$2:$C$150,1,0)</f>
        <v>#N/A</v>
      </c>
      <c r="E133" s="58" t="str">
        <f t="shared" si="2"/>
        <v>#N/A</v>
      </c>
    </row>
    <row r="134">
      <c r="A134" s="62"/>
      <c r="B134" s="55">
        <v>133.0</v>
      </c>
      <c r="C134" s="63">
        <f t="shared" si="1"/>
        <v>-756.9926423</v>
      </c>
      <c r="D134" s="57" t="str">
        <f>VLOOKUP(A134,'Classement S6'!$B$2:$C$150,1,0)</f>
        <v>#N/A</v>
      </c>
      <c r="E134" s="58" t="str">
        <f t="shared" si="2"/>
        <v>#N/A</v>
      </c>
    </row>
    <row r="135">
      <c r="A135" s="62"/>
      <c r="B135" s="55">
        <v>134.0</v>
      </c>
      <c r="C135" s="63">
        <f t="shared" si="1"/>
        <v>-766.2182937</v>
      </c>
      <c r="D135" s="57" t="str">
        <f>VLOOKUP(A135,'Classement S6'!$B$2:$C$150,1,0)</f>
        <v>#N/A</v>
      </c>
      <c r="E135" s="58" t="str">
        <f t="shared" si="2"/>
        <v>#N/A</v>
      </c>
    </row>
    <row r="136">
      <c r="A136" s="62"/>
      <c r="B136" s="55">
        <v>135.0</v>
      </c>
      <c r="C136" s="63">
        <f t="shared" si="1"/>
        <v>-775.4175709</v>
      </c>
      <c r="D136" s="57" t="str">
        <f>VLOOKUP(A136,'Classement S6'!$B$2:$C$150,1,0)</f>
        <v>#N/A</v>
      </c>
      <c r="E136" s="58" t="str">
        <f t="shared" si="2"/>
        <v>#N/A</v>
      </c>
    </row>
    <row r="137">
      <c r="A137" s="62"/>
      <c r="B137" s="55">
        <v>136.0</v>
      </c>
      <c r="C137" s="63">
        <f t="shared" si="1"/>
        <v>-784.5908021</v>
      </c>
      <c r="D137" s="57" t="str">
        <f>VLOOKUP(A137,'Classement S6'!$B$2:$C$150,1,0)</f>
        <v>#N/A</v>
      </c>
      <c r="E137" s="58" t="str">
        <f t="shared" si="2"/>
        <v>#N/A</v>
      </c>
    </row>
    <row r="138">
      <c r="A138" s="62"/>
      <c r="B138" s="55">
        <v>137.0</v>
      </c>
      <c r="C138" s="63">
        <f t="shared" si="1"/>
        <v>-793.7383087</v>
      </c>
      <c r="D138" s="57" t="str">
        <f>VLOOKUP(A138,'Classement S6'!$B$2:$C$150,1,0)</f>
        <v>#N/A</v>
      </c>
      <c r="E138" s="58" t="str">
        <f t="shared" si="2"/>
        <v>#N/A</v>
      </c>
    </row>
    <row r="139">
      <c r="A139" s="62"/>
      <c r="B139" s="55">
        <v>138.0</v>
      </c>
      <c r="C139" s="63">
        <f t="shared" si="1"/>
        <v>-802.8604057</v>
      </c>
      <c r="D139" s="57" t="str">
        <f>VLOOKUP(A139,'Classement S6'!$B$2:$C$150,1,0)</f>
        <v>#N/A</v>
      </c>
      <c r="E139" s="58" t="str">
        <f t="shared" si="2"/>
        <v>#N/A</v>
      </c>
    </row>
    <row r="140">
      <c r="A140" s="62"/>
      <c r="B140" s="55">
        <v>139.0</v>
      </c>
      <c r="C140" s="63">
        <f t="shared" si="1"/>
        <v>-811.9574014</v>
      </c>
      <c r="D140" s="57" t="str">
        <f>VLOOKUP(A140,'Classement S6'!$B$2:$C$150,1,0)</f>
        <v>#N/A</v>
      </c>
      <c r="E140" s="58" t="str">
        <f t="shared" si="2"/>
        <v>#N/A</v>
      </c>
    </row>
    <row r="141">
      <c r="A141" s="62"/>
      <c r="B141" s="55">
        <v>140.0</v>
      </c>
      <c r="C141" s="63">
        <f t="shared" si="1"/>
        <v>-821.029598</v>
      </c>
      <c r="D141" s="57" t="str">
        <f>VLOOKUP(A141,'Classement S6'!$B$2:$C$150,1,0)</f>
        <v>#N/A</v>
      </c>
      <c r="E141" s="58" t="str">
        <f t="shared" si="2"/>
        <v>#N/A</v>
      </c>
    </row>
    <row r="142">
      <c r="A142" s="62"/>
      <c r="B142" s="55">
        <v>141.0</v>
      </c>
      <c r="C142" s="63">
        <f t="shared" si="1"/>
        <v>-830.0772915</v>
      </c>
      <c r="D142" s="57" t="str">
        <f>VLOOKUP(A142,'Classement S6'!$B$2:$C$150,1,0)</f>
        <v>#N/A</v>
      </c>
      <c r="E142" s="58" t="str">
        <f t="shared" si="2"/>
        <v>#N/A</v>
      </c>
    </row>
    <row r="143">
      <c r="A143" s="62"/>
      <c r="B143" s="55">
        <v>142.0</v>
      </c>
      <c r="C143" s="63">
        <f t="shared" si="1"/>
        <v>-839.1007722</v>
      </c>
      <c r="D143" s="57" t="str">
        <f>VLOOKUP(A143,'Classement S6'!$B$2:$C$150,1,0)</f>
        <v>#N/A</v>
      </c>
      <c r="E143" s="58" t="str">
        <f t="shared" si="2"/>
        <v>#N/A</v>
      </c>
    </row>
    <row r="144">
      <c r="A144" s="62"/>
      <c r="B144" s="55">
        <v>143.0</v>
      </c>
      <c r="C144" s="63">
        <f t="shared" si="1"/>
        <v>-848.1003245</v>
      </c>
      <c r="D144" s="57" t="str">
        <f>VLOOKUP(A144,'Classement S6'!$B$2:$C$150,1,0)</f>
        <v>#N/A</v>
      </c>
      <c r="E144" s="58" t="str">
        <f t="shared" si="2"/>
        <v>#N/A</v>
      </c>
    </row>
    <row r="145">
      <c r="A145" s="62"/>
      <c r="B145" s="55">
        <v>144.0</v>
      </c>
      <c r="C145" s="63">
        <f t="shared" si="1"/>
        <v>-857.0762272</v>
      </c>
      <c r="D145" s="57" t="str">
        <f>VLOOKUP(A145,'Classement S6'!$B$2:$C$150,1,0)</f>
        <v>#N/A</v>
      </c>
      <c r="E145" s="58" t="str">
        <f t="shared" si="2"/>
        <v>#N/A</v>
      </c>
    </row>
    <row r="146">
      <c r="A146" s="62"/>
      <c r="B146" s="55">
        <v>145.0</v>
      </c>
      <c r="C146" s="63">
        <f t="shared" si="1"/>
        <v>-866.0287539</v>
      </c>
      <c r="D146" s="57" t="str">
        <f>VLOOKUP(A146,'Classement S6'!$B$2:$C$150,1,0)</f>
        <v>#N/A</v>
      </c>
      <c r="E146" s="58" t="str">
        <f t="shared" si="2"/>
        <v>#N/A</v>
      </c>
    </row>
    <row r="147">
      <c r="A147" s="62"/>
      <c r="B147" s="55">
        <v>146.0</v>
      </c>
      <c r="C147" s="63">
        <f t="shared" si="1"/>
        <v>-874.9581724</v>
      </c>
      <c r="D147" s="57" t="str">
        <f>VLOOKUP(A147,'Classement S6'!$B$2:$C$150,1,0)</f>
        <v>#N/A</v>
      </c>
      <c r="E147" s="58" t="str">
        <f t="shared" si="2"/>
        <v>#N/A</v>
      </c>
    </row>
    <row r="148">
      <c r="A148" s="62"/>
      <c r="B148" s="55">
        <v>147.0</v>
      </c>
      <c r="C148" s="63">
        <f t="shared" si="1"/>
        <v>-883.864746</v>
      </c>
      <c r="D148" s="57" t="str">
        <f>VLOOKUP(A148,'Classement S6'!$B$2:$C$150,1,0)</f>
        <v>#N/A</v>
      </c>
      <c r="E148" s="58" t="str">
        <f t="shared" si="2"/>
        <v>#N/A</v>
      </c>
    </row>
    <row r="149">
      <c r="A149" s="62"/>
      <c r="B149" s="55">
        <v>148.0</v>
      </c>
      <c r="C149" s="63">
        <f t="shared" si="1"/>
        <v>-892.7487325</v>
      </c>
      <c r="D149" s="57" t="str">
        <f>VLOOKUP(A149,'Classement S6'!$B$2:$C$150,1,0)</f>
        <v>#N/A</v>
      </c>
      <c r="E149" s="58" t="str">
        <f t="shared" si="2"/>
        <v>#N/A</v>
      </c>
    </row>
    <row r="150">
      <c r="A150" s="62"/>
      <c r="B150" s="55">
        <v>149.0</v>
      </c>
      <c r="C150" s="63">
        <f t="shared" si="1"/>
        <v>-901.610385</v>
      </c>
      <c r="D150" s="57" t="str">
        <f>VLOOKUP(A150,'Classement S6'!$B$2:$C$150,1,0)</f>
        <v>#N/A</v>
      </c>
      <c r="E150" s="58" t="str">
        <f t="shared" si="2"/>
        <v>#N/A</v>
      </c>
    </row>
    <row r="151">
      <c r="A151" s="62"/>
      <c r="B151" s="55">
        <v>150.0</v>
      </c>
      <c r="C151" s="63">
        <f t="shared" si="1"/>
        <v>-910.4499518</v>
      </c>
      <c r="D151" s="57" t="str">
        <f>VLOOKUP(A151,'Classement S6'!$B$2:$C$150,1,0)</f>
        <v>#N/A</v>
      </c>
      <c r="E151" s="58" t="str">
        <f t="shared" si="2"/>
        <v>#N/A</v>
      </c>
    </row>
    <row r="152">
      <c r="A152" s="62"/>
      <c r="B152" s="55">
        <v>151.0</v>
      </c>
      <c r="C152" s="63">
        <f t="shared" si="1"/>
        <v>-919.2676766</v>
      </c>
      <c r="D152" s="57" t="str">
        <f>VLOOKUP(A152,'Classement S6'!$B$2:$C$150,1,0)</f>
        <v>#N/A</v>
      </c>
      <c r="E152" s="58" t="str">
        <f t="shared" si="2"/>
        <v>#N/A</v>
      </c>
    </row>
    <row r="153">
      <c r="A153" s="62"/>
      <c r="B153" s="55">
        <v>152.0</v>
      </c>
      <c r="C153" s="63">
        <f t="shared" si="1"/>
        <v>-928.0637987</v>
      </c>
      <c r="D153" s="57" t="str">
        <f>VLOOKUP(A153,'Classement S6'!$B$2:$C$150,1,0)</f>
        <v>#N/A</v>
      </c>
      <c r="E153" s="58" t="str">
        <f t="shared" si="2"/>
        <v>#N/A</v>
      </c>
    </row>
    <row r="154">
      <c r="A154" s="62"/>
      <c r="B154" s="55">
        <v>153.0</v>
      </c>
      <c r="C154" s="63">
        <f t="shared" si="1"/>
        <v>-936.8385527</v>
      </c>
      <c r="D154" s="57" t="str">
        <f>VLOOKUP(A154,'Classement S6'!$B$2:$C$150,1,0)</f>
        <v>#N/A</v>
      </c>
      <c r="E154" s="58" t="str">
        <f t="shared" si="2"/>
        <v>#N/A</v>
      </c>
    </row>
    <row r="155">
      <c r="A155" s="62"/>
      <c r="B155" s="55">
        <v>154.0</v>
      </c>
      <c r="C155" s="63">
        <f t="shared" si="1"/>
        <v>-945.5921692</v>
      </c>
      <c r="D155" s="57" t="str">
        <f>VLOOKUP(A155,'Classement S6'!$B$2:$C$150,1,0)</f>
        <v>#N/A</v>
      </c>
      <c r="E155" s="58" t="str">
        <f t="shared" si="2"/>
        <v>#N/A</v>
      </c>
    </row>
    <row r="156">
      <c r="A156" s="62"/>
      <c r="B156" s="55">
        <v>155.0</v>
      </c>
      <c r="C156" s="63">
        <f t="shared" si="1"/>
        <v>-954.3248745</v>
      </c>
      <c r="D156" s="57" t="str">
        <f>VLOOKUP(A156,'Classement S6'!$B$2:$C$150,1,0)</f>
        <v>#N/A</v>
      </c>
      <c r="E156" s="58" t="str">
        <f t="shared" si="2"/>
        <v>#N/A</v>
      </c>
    </row>
    <row r="157">
      <c r="A157" s="62"/>
      <c r="B157" s="55">
        <v>156.0</v>
      </c>
      <c r="C157" s="63">
        <f t="shared" si="1"/>
        <v>-963.0368909</v>
      </c>
      <c r="D157" s="57" t="str">
        <f>VLOOKUP(A157,'Classement S6'!$B$2:$C$150,1,0)</f>
        <v>#N/A</v>
      </c>
      <c r="E157" s="58" t="str">
        <f t="shared" si="2"/>
        <v>#N/A</v>
      </c>
    </row>
    <row r="158">
      <c r="A158" s="62"/>
      <c r="B158" s="55">
        <v>157.0</v>
      </c>
      <c r="C158" s="63">
        <f t="shared" si="1"/>
        <v>-971.7284365</v>
      </c>
      <c r="D158" s="57" t="str">
        <f>VLOOKUP(A158,'Classement S6'!$B$2:$C$150,1,0)</f>
        <v>#N/A</v>
      </c>
      <c r="E158" s="58" t="str">
        <f t="shared" si="2"/>
        <v>#N/A</v>
      </c>
    </row>
    <row r="159">
      <c r="A159" s="62"/>
      <c r="B159" s="55">
        <v>158.0</v>
      </c>
      <c r="C159" s="63">
        <f t="shared" si="1"/>
        <v>-980.3997259</v>
      </c>
      <c r="D159" s="57" t="str">
        <f>VLOOKUP(A159,'Classement S6'!$B$2:$C$150,1,0)</f>
        <v>#N/A</v>
      </c>
      <c r="E159" s="58" t="str">
        <f t="shared" si="2"/>
        <v>#N/A</v>
      </c>
    </row>
    <row r="160">
      <c r="A160" s="62"/>
      <c r="B160" s="55">
        <v>159.0</v>
      </c>
      <c r="C160" s="63">
        <f t="shared" si="1"/>
        <v>-989.0509696</v>
      </c>
      <c r="D160" s="57" t="str">
        <f>VLOOKUP(A160,'Classement S6'!$B$2:$C$150,1,0)</f>
        <v>#N/A</v>
      </c>
      <c r="E160" s="58" t="str">
        <f t="shared" si="2"/>
        <v>#N/A</v>
      </c>
    </row>
    <row r="161">
      <c r="A161" s="62"/>
      <c r="B161" s="66">
        <v>160.0</v>
      </c>
      <c r="C161" s="67">
        <f t="shared" si="1"/>
        <v>-997.6823746</v>
      </c>
      <c r="D161" s="57" t="str">
        <f>VLOOKUP(A161,'Classement S6'!$B$2:$C$150,1,0)</f>
        <v>#N/A</v>
      </c>
      <c r="E161" s="58" t="str">
        <f t="shared" si="2"/>
        <v>#N/A</v>
      </c>
    </row>
  </sheetData>
  <conditionalFormatting sqref="A1:A161">
    <cfRule type="containsText" dxfId="4" priority="1" operator="containsText" text="0">
      <formula>NOT(ISERROR(SEARCH(("0"),(A1))))</formula>
    </cfRule>
  </conditionalFormatting>
  <conditionalFormatting sqref="A1:A161">
    <cfRule type="containsText" dxfId="4" priority="2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64</v>
      </c>
    </row>
    <row r="2">
      <c r="A2" s="62" t="str">
        <f>IFERROR(__xludf.DUMMYFUNCTION(" IMPORTRANGE(""https://docs.google.com/spreadsheets/d/1dxqftSDlfJNXd_ZfDqGPCp6YSTWT7NF4s-pVKCo2yKo/edit#gid=659344248"",""extrac-So SIX-1!A2:A161"")"),"immond")</f>
        <v>immond</v>
      </c>
      <c r="B2" s="55">
        <v>1.0</v>
      </c>
      <c r="C2" s="63">
        <f t="shared" ref="C2:C161" si="1">800*(1-(B2/($H$1+1)))*POWER((SQRT(($H$1+1)/B2)),1/2)</f>
        <v>2236.582608</v>
      </c>
      <c r="D2" s="57" t="str">
        <f>VLOOKUP(A2,'Classement S6'!$B$2:$C$150,1,0)</f>
        <v>immond</v>
      </c>
      <c r="E2" s="58" t="str">
        <f t="shared" ref="E2:E161" si="2">IF(D2=A2,"","erreur")</f>
        <v/>
      </c>
    </row>
    <row r="3">
      <c r="A3" s="62" t="str">
        <f>IFERROR(__xludf.DUMMYFUNCTION("""COMPUTED_VALUE"""),"AKlibur")</f>
        <v>AKlibur</v>
      </c>
      <c r="B3" s="55">
        <v>2.0</v>
      </c>
      <c r="C3" s="63">
        <f t="shared" si="1"/>
        <v>1851.347824</v>
      </c>
      <c r="D3" s="57" t="str">
        <f>VLOOKUP(A3,'Classement S6'!$B$2:$C$150,1,0)</f>
        <v>AKlibur</v>
      </c>
      <c r="E3" s="58" t="str">
        <f t="shared" si="2"/>
        <v/>
      </c>
      <c r="G3" s="59"/>
    </row>
    <row r="4">
      <c r="A4" s="62" t="str">
        <f>IFERROR(__xludf.DUMMYFUNCTION("""COMPUTED_VALUE"""),"UniThe")</f>
        <v>UniThe</v>
      </c>
      <c r="B4" s="55">
        <v>3.0</v>
      </c>
      <c r="C4" s="63">
        <f t="shared" si="1"/>
        <v>1646.327927</v>
      </c>
      <c r="D4" s="57" t="str">
        <f>VLOOKUP(A4,'Classement S6'!$B$2:$C$150,1,0)</f>
        <v>UniThe</v>
      </c>
      <c r="E4" s="58" t="str">
        <f t="shared" si="2"/>
        <v/>
      </c>
    </row>
    <row r="5">
      <c r="A5" s="62" t="str">
        <f>IFERROR(__xludf.DUMMYFUNCTION("""COMPUTED_VALUE"""),"Gregol2")</f>
        <v>Gregol2</v>
      </c>
      <c r="B5" s="55">
        <v>4.0</v>
      </c>
      <c r="C5" s="63">
        <f t="shared" si="1"/>
        <v>1507.369789</v>
      </c>
      <c r="D5" s="57" t="str">
        <f>VLOOKUP(A5,'Classement S6'!$B$2:$C$150,1,0)</f>
        <v>Gregol2</v>
      </c>
      <c r="E5" s="58" t="str">
        <f t="shared" si="2"/>
        <v/>
      </c>
    </row>
    <row r="6">
      <c r="A6" s="62" t="str">
        <f>IFERROR(__xludf.DUMMYFUNCTION("""COMPUTED_VALUE"""),"chatouill86")</f>
        <v>chatouill86</v>
      </c>
      <c r="B6" s="55">
        <v>5.0</v>
      </c>
      <c r="C6" s="63">
        <f t="shared" si="1"/>
        <v>1402.212127</v>
      </c>
      <c r="D6" s="57" t="str">
        <f>VLOOKUP(A6,'Classement S6'!$B$2:$C$150,1,0)</f>
        <v>chatouill86</v>
      </c>
      <c r="E6" s="58" t="str">
        <f t="shared" si="2"/>
        <v/>
      </c>
    </row>
    <row r="7">
      <c r="A7" s="62" t="str">
        <f>IFERROR(__xludf.DUMMYFUNCTION("""COMPUTED_VALUE"""),"Garou du 86")</f>
        <v>Garou du 86</v>
      </c>
      <c r="B7" s="55">
        <v>6.0</v>
      </c>
      <c r="C7" s="63">
        <f t="shared" si="1"/>
        <v>1317.404579</v>
      </c>
      <c r="D7" s="57" t="str">
        <f>VLOOKUP(A7,'Classement S6'!$B$2:$C$150,1,0)</f>
        <v>Garou du 86</v>
      </c>
      <c r="E7" s="58" t="str">
        <f t="shared" si="2"/>
        <v/>
      </c>
    </row>
    <row r="8">
      <c r="A8" s="62" t="str">
        <f>IFERROR(__xludf.DUMMYFUNCTION("""COMPUTED_VALUE"""),"Le_Pictavien")</f>
        <v>Le_Pictavien</v>
      </c>
      <c r="B8" s="55">
        <v>7.0</v>
      </c>
      <c r="C8" s="63">
        <f t="shared" si="1"/>
        <v>1246.115945</v>
      </c>
      <c r="D8" s="57" t="str">
        <f>VLOOKUP(A8,'Classement S6'!$B$2:$C$150,1,0)</f>
        <v>Le_Pictavien</v>
      </c>
      <c r="E8" s="58" t="str">
        <f t="shared" si="2"/>
        <v/>
      </c>
    </row>
    <row r="9">
      <c r="A9" s="62" t="str">
        <f>IFERROR(__xludf.DUMMYFUNCTION("""COMPUTED_VALUE"""),"titounio")</f>
        <v>titounio</v>
      </c>
      <c r="B9" s="55">
        <v>8.0</v>
      </c>
      <c r="C9" s="63">
        <f t="shared" si="1"/>
        <v>1184.424353</v>
      </c>
      <c r="D9" s="57" t="str">
        <f>VLOOKUP(A9,'Classement S6'!$B$2:$C$150,1,0)</f>
        <v>titounio</v>
      </c>
      <c r="E9" s="58" t="str">
        <f t="shared" si="2"/>
        <v/>
      </c>
    </row>
    <row r="10">
      <c r="A10" s="62" t="str">
        <f>IFERROR(__xludf.DUMMYFUNCTION("""COMPUTED_VALUE"""),"RouteDuRhum")</f>
        <v>RouteDuRhum</v>
      </c>
      <c r="B10" s="55">
        <v>9.0</v>
      </c>
      <c r="C10" s="63">
        <f t="shared" si="1"/>
        <v>1129.880125</v>
      </c>
      <c r="D10" s="57" t="str">
        <f>VLOOKUP(A10,'Classement S6'!$B$2:$C$150,1,0)</f>
        <v>RouteDuRhum</v>
      </c>
      <c r="E10" s="58" t="str">
        <f t="shared" si="2"/>
        <v/>
      </c>
    </row>
    <row r="11">
      <c r="A11" s="62" t="str">
        <f>IFERROR(__xludf.DUMMYFUNCTION("""COMPUTED_VALUE"""),"--WondeR--")</f>
        <v>--WondeR--</v>
      </c>
      <c r="B11" s="55">
        <v>10.0</v>
      </c>
      <c r="C11" s="63">
        <f t="shared" si="1"/>
        <v>1080.855555</v>
      </c>
      <c r="D11" s="57" t="str">
        <f>VLOOKUP(A11,'Classement S6'!$B$2:$C$150,1,0)</f>
        <v>--WondeR--</v>
      </c>
      <c r="E11" s="58" t="str">
        <f t="shared" si="2"/>
        <v/>
      </c>
    </row>
    <row r="12">
      <c r="A12" s="62" t="str">
        <f>IFERROR(__xludf.DUMMYFUNCTION("""COMPUTED_VALUE"""),"BBH 75")</f>
        <v>BBH 75</v>
      </c>
      <c r="B12" s="55">
        <v>11.0</v>
      </c>
      <c r="C12" s="63">
        <f t="shared" si="1"/>
        <v>1036.21663</v>
      </c>
      <c r="D12" s="57" t="str">
        <f>VLOOKUP(A12,'Classement S6'!$B$2:$C$150,1,0)</f>
        <v>BBH 75</v>
      </c>
      <c r="E12" s="58" t="str">
        <f t="shared" si="2"/>
        <v/>
      </c>
    </row>
    <row r="13">
      <c r="A13" s="62" t="str">
        <f>IFERROR(__xludf.DUMMYFUNCTION("""COMPUTED_VALUE"""),"ludolab")</f>
        <v>ludolab</v>
      </c>
      <c r="B13" s="55">
        <v>12.0</v>
      </c>
      <c r="C13" s="63">
        <f t="shared" si="1"/>
        <v>995.1430805</v>
      </c>
      <c r="D13" s="57" t="str">
        <f>VLOOKUP(A13,'Classement S6'!$B$2:$C$150,1,0)</f>
        <v>ludolab</v>
      </c>
      <c r="E13" s="58" t="str">
        <f t="shared" si="2"/>
        <v/>
      </c>
    </row>
    <row r="14">
      <c r="A14" s="62" t="str">
        <f>IFERROR(__xludf.DUMMYFUNCTION("""COMPUTED_VALUE"""),"Pachavi")</f>
        <v>Pachavi</v>
      </c>
      <c r="B14" s="55">
        <v>13.0</v>
      </c>
      <c r="C14" s="63">
        <f t="shared" si="1"/>
        <v>957.02322</v>
      </c>
      <c r="D14" s="57" t="str">
        <f>VLOOKUP(A14,'Classement S6'!$B$2:$C$150,1,0)</f>
        <v>Pachavi</v>
      </c>
      <c r="E14" s="58" t="str">
        <f t="shared" si="2"/>
        <v/>
      </c>
    </row>
    <row r="15">
      <c r="A15" s="62" t="str">
        <f>IFERROR(__xludf.DUMMYFUNCTION("""COMPUTED_VALUE"""),"SINGE7")</f>
        <v>SINGE7</v>
      </c>
      <c r="B15" s="55">
        <v>14.0</v>
      </c>
      <c r="C15" s="63">
        <f t="shared" si="1"/>
        <v>921.3892409</v>
      </c>
      <c r="D15" s="57" t="str">
        <f>VLOOKUP(A15,'Classement S6'!$B$2:$C$150,1,0)</f>
        <v>SINGE7</v>
      </c>
      <c r="E15" s="58" t="str">
        <f t="shared" si="2"/>
        <v/>
      </c>
    </row>
    <row r="16">
      <c r="A16" s="62" t="str">
        <f>IFERROR(__xludf.DUMMYFUNCTION("""COMPUTED_VALUE"""),"Patgaret")</f>
        <v>Patgaret</v>
      </c>
      <c r="B16" s="55">
        <v>15.0</v>
      </c>
      <c r="C16" s="63">
        <f t="shared" si="1"/>
        <v>887.8756775</v>
      </c>
      <c r="D16" s="57" t="str">
        <f>VLOOKUP(A16,'Classement S6'!$B$2:$C$150,1,0)</f>
        <v>Patgaret</v>
      </c>
      <c r="E16" s="58" t="str">
        <f t="shared" si="2"/>
        <v/>
      </c>
    </row>
    <row r="17">
      <c r="A17" s="62" t="str">
        <f>IFERROR(__xludf.DUMMYFUNCTION("""COMPUTED_VALUE"""),"SIr_Tango")</f>
        <v>SIr_Tango</v>
      </c>
      <c r="B17" s="55">
        <v>16.0</v>
      </c>
      <c r="C17" s="63">
        <f t="shared" si="1"/>
        <v>856.1917797</v>
      </c>
      <c r="D17" s="57" t="str">
        <f>VLOOKUP(A17,'Classement S6'!$B$2:$C$150,1,0)</f>
        <v>Sir_Tango</v>
      </c>
      <c r="E17" s="58" t="str">
        <f t="shared" si="2"/>
        <v/>
      </c>
    </row>
    <row r="18">
      <c r="A18" s="62" t="str">
        <f>IFERROR(__xludf.DUMMYFUNCTION("""COMPUTED_VALUE"""),"..mamat86..")</f>
        <v>..mamat86..</v>
      </c>
      <c r="B18" s="55">
        <v>17.0</v>
      </c>
      <c r="C18" s="63">
        <f t="shared" si="1"/>
        <v>826.1025763</v>
      </c>
      <c r="D18" s="57" t="str">
        <f>VLOOKUP(A18,'Classement S6'!$B$2:$C$150,1,0)</f>
        <v>..mamat86..</v>
      </c>
      <c r="E18" s="58" t="str">
        <f t="shared" si="2"/>
        <v/>
      </c>
    </row>
    <row r="19">
      <c r="A19" s="62" t="str">
        <f>IFERROR(__xludf.DUMMYFUNCTION("""COMPUTED_VALUE"""),"_Sale-Bet_")</f>
        <v>_Sale-Bet_</v>
      </c>
      <c r="B19" s="55">
        <v>18.0</v>
      </c>
      <c r="C19" s="63">
        <f t="shared" si="1"/>
        <v>797.4155515</v>
      </c>
      <c r="D19" s="57" t="str">
        <f>VLOOKUP(A19,'Classement S6'!$B$2:$C$150,1,0)</f>
        <v>_Sale-Bet_</v>
      </c>
      <c r="E19" s="58" t="str">
        <f t="shared" si="2"/>
        <v/>
      </c>
    </row>
    <row r="20">
      <c r="A20" s="62" t="str">
        <f>IFERROR(__xludf.DUMMYFUNCTION("""COMPUTED_VALUE"""),"Elfy")</f>
        <v>Elfy</v>
      </c>
      <c r="B20" s="55">
        <v>19.0</v>
      </c>
      <c r="C20" s="63">
        <f t="shared" si="1"/>
        <v>769.9710579</v>
      </c>
      <c r="D20" s="57" t="str">
        <f>VLOOKUP(A20,'Classement S6'!$B$2:$C$150,1,0)</f>
        <v>Elfy</v>
      </c>
      <c r="E20" s="58" t="str">
        <f t="shared" si="2"/>
        <v/>
      </c>
    </row>
    <row r="21">
      <c r="A21" s="62" t="str">
        <f>IFERROR(__xludf.DUMMYFUNCTION("""COMPUTED_VALUE"""),"Mako Lemore")</f>
        <v>Mako Lemore</v>
      </c>
      <c r="B21" s="55">
        <v>20.0</v>
      </c>
      <c r="C21" s="63">
        <f t="shared" si="1"/>
        <v>743.6352778</v>
      </c>
      <c r="D21" s="57" t="str">
        <f>VLOOKUP(A21,'Classement S6'!$B$2:$C$150,1,0)</f>
        <v>Mako Lemore</v>
      </c>
      <c r="E21" s="58" t="str">
        <f t="shared" si="2"/>
        <v/>
      </c>
    </row>
    <row r="22">
      <c r="A22" s="62" t="str">
        <f>IFERROR(__xludf.DUMMYFUNCTION("""COMPUTED_VALUE"""),"Legabodu86")</f>
        <v>Legabodu86</v>
      </c>
      <c r="B22" s="55">
        <v>21.0</v>
      </c>
      <c r="C22" s="63">
        <f t="shared" si="1"/>
        <v>718.2949652</v>
      </c>
      <c r="D22" s="57" t="str">
        <f>VLOOKUP(A22,'Classement S6'!$B$2:$C$150,1,0)</f>
        <v>Legabodu86</v>
      </c>
      <c r="E22" s="58" t="str">
        <f t="shared" si="2"/>
        <v/>
      </c>
    </row>
    <row r="23">
      <c r="A23" s="62" t="str">
        <f>IFERROR(__xludf.DUMMYFUNCTION("""COMPUTED_VALUE"""),"Fistipanda")</f>
        <v>Fistipanda</v>
      </c>
      <c r="B23" s="55">
        <v>22.0</v>
      </c>
      <c r="C23" s="63">
        <f t="shared" si="1"/>
        <v>693.8534545</v>
      </c>
      <c r="D23" s="57" t="str">
        <f>VLOOKUP(A23,'Classement S6'!$B$2:$C$150,1,0)</f>
        <v>Fistipanda</v>
      </c>
      <c r="E23" s="58" t="str">
        <f t="shared" si="2"/>
        <v/>
      </c>
    </row>
    <row r="24">
      <c r="A24" s="62" t="str">
        <f>IFERROR(__xludf.DUMMYFUNCTION("""COMPUTED_VALUE"""),"erniedog56x")</f>
        <v>erniedog56x</v>
      </c>
      <c r="B24" s="55">
        <v>23.0</v>
      </c>
      <c r="C24" s="63">
        <f t="shared" si="1"/>
        <v>670.2275888</v>
      </c>
      <c r="D24" s="57" t="str">
        <f>VLOOKUP(A24,'Classement S6'!$B$2:$C$150,1,0)</f>
        <v>erniedog56x</v>
      </c>
      <c r="E24" s="58" t="str">
        <f t="shared" si="2"/>
        <v/>
      </c>
    </row>
    <row r="25">
      <c r="A25" s="62" t="str">
        <f>IFERROR(__xludf.DUMMYFUNCTION("""COMPUTED_VALUE"""),"butterfly-as")</f>
        <v>butterfly-as</v>
      </c>
      <c r="B25" s="55">
        <v>24.0</v>
      </c>
      <c r="C25" s="63">
        <f t="shared" si="1"/>
        <v>647.3453248</v>
      </c>
      <c r="D25" s="57" t="str">
        <f>VLOOKUP(A25,'Classement S6'!$B$2:$C$150,1,0)</f>
        <v>Butterfly-As</v>
      </c>
      <c r="E25" s="58" t="str">
        <f t="shared" si="2"/>
        <v/>
      </c>
    </row>
    <row r="26">
      <c r="A26" s="62" t="str">
        <f>IFERROR(__xludf.DUMMYFUNCTION("""COMPUTED_VALUE"""),"Loulou79")</f>
        <v>Loulou79</v>
      </c>
      <c r="B26" s="55">
        <v>25.0</v>
      </c>
      <c r="C26" s="63">
        <f t="shared" si="1"/>
        <v>625.1438437</v>
      </c>
      <c r="D26" s="57" t="str">
        <f>VLOOKUP(A26,'Classement S6'!$B$2:$C$150,1,0)</f>
        <v>Loulou79</v>
      </c>
      <c r="E26" s="58" t="str">
        <f t="shared" si="2"/>
        <v/>
      </c>
    </row>
    <row r="27">
      <c r="A27" s="62" t="str">
        <f>IFERROR(__xludf.DUMMYFUNCTION("""COMPUTED_VALUE"""),"patrick86370")</f>
        <v>patrick86370</v>
      </c>
      <c r="B27" s="55">
        <v>26.0</v>
      </c>
      <c r="C27" s="63">
        <f t="shared" si="1"/>
        <v>603.5680462</v>
      </c>
      <c r="D27" s="57" t="str">
        <f>VLOOKUP(A27,'Classement S6'!$B$2:$C$150,1,0)</f>
        <v>patrick86370</v>
      </c>
      <c r="E27" s="58" t="str">
        <f t="shared" si="2"/>
        <v/>
      </c>
    </row>
    <row r="28">
      <c r="A28" s="62" t="str">
        <f>IFERROR(__xludf.DUMMYFUNCTION("""COMPUTED_VALUE"""),"POMB1664")</f>
        <v>POMB1664</v>
      </c>
      <c r="B28" s="55">
        <v>27.0</v>
      </c>
      <c r="C28" s="63">
        <f t="shared" si="1"/>
        <v>582.5693409</v>
      </c>
      <c r="D28" s="57" t="str">
        <f>VLOOKUP(A28,'Classement S6'!$B$2:$C$150,1,0)</f>
        <v>POMB1664</v>
      </c>
      <c r="E28" s="58" t="str">
        <f t="shared" si="2"/>
        <v/>
      </c>
    </row>
    <row r="29">
      <c r="A29" s="62" t="str">
        <f>IFERROR(__xludf.DUMMYFUNCTION("""COMPUTED_VALUE"""),"x calou61")</f>
        <v>x calou61</v>
      </c>
      <c r="B29" s="55">
        <v>28.0</v>
      </c>
      <c r="C29" s="63">
        <f t="shared" si="1"/>
        <v>562.10466</v>
      </c>
      <c r="D29" s="57" t="str">
        <f>VLOOKUP(A29,'Classement S6'!$B$2:$C$150,1,0)</f>
        <v>x calou61</v>
      </c>
      <c r="E29" s="58" t="str">
        <f t="shared" si="2"/>
        <v/>
      </c>
    </row>
    <row r="30">
      <c r="A30" s="62" t="str">
        <f>IFERROR(__xludf.DUMMYFUNCTION("""COMPUTED_VALUE"""),"Sab86360")</f>
        <v>Sab86360</v>
      </c>
      <c r="B30" s="55">
        <v>29.0</v>
      </c>
      <c r="C30" s="63">
        <f t="shared" si="1"/>
        <v>542.1356551</v>
      </c>
      <c r="D30" s="57" t="str">
        <f>VLOOKUP(A30,'Classement S6'!$B$2:$C$150,1,0)</f>
        <v>Sab86360</v>
      </c>
      <c r="E30" s="58" t="str">
        <f t="shared" si="2"/>
        <v/>
      </c>
    </row>
    <row r="31">
      <c r="A31" s="62" t="str">
        <f>IFERROR(__xludf.DUMMYFUNCTION("""COMPUTED_VALUE"""),"_VisMaVie_")</f>
        <v>_VisMaVie_</v>
      </c>
      <c r="B31" s="55">
        <v>30.0</v>
      </c>
      <c r="C31" s="63">
        <f t="shared" si="1"/>
        <v>522.6280321</v>
      </c>
      <c r="D31" s="57" t="str">
        <f>VLOOKUP(A31,'Classement S6'!$B$2:$C$150,1,0)</f>
        <v>_VisMaVie_</v>
      </c>
      <c r="E31" s="58" t="str">
        <f t="shared" si="2"/>
        <v/>
      </c>
    </row>
    <row r="32">
      <c r="A32" s="62" t="str">
        <f>IFERROR(__xludf.DUMMYFUNCTION("""COMPUTED_VALUE"""),"Like_A_Fish")</f>
        <v>Like_A_Fish</v>
      </c>
      <c r="B32" s="55">
        <v>31.0</v>
      </c>
      <c r="C32" s="63">
        <f t="shared" si="1"/>
        <v>503.5510004</v>
      </c>
      <c r="D32" s="57" t="str">
        <f>VLOOKUP(A32,'Classement S6'!$B$2:$C$150,1,0)</f>
        <v>Like_A_Fish</v>
      </c>
      <c r="E32" s="58" t="str">
        <f t="shared" si="2"/>
        <v/>
      </c>
    </row>
    <row r="33">
      <c r="A33" s="62" t="str">
        <f>IFERROR(__xludf.DUMMYFUNCTION("""COMPUTED_VALUE"""),"Mitch")</f>
        <v>Mitch</v>
      </c>
      <c r="B33" s="55">
        <v>32.0</v>
      </c>
      <c r="C33" s="63">
        <f t="shared" si="1"/>
        <v>484.8768111</v>
      </c>
      <c r="D33" s="57" t="str">
        <f>VLOOKUP(A33,'Classement S6'!$B$2:$C$150,1,0)</f>
        <v>Mitch</v>
      </c>
      <c r="E33" s="58" t="str">
        <f t="shared" si="2"/>
        <v/>
      </c>
    </row>
    <row r="34">
      <c r="A34" s="62" t="str">
        <f>IFERROR(__xludf.DUMMYFUNCTION("""COMPUTED_VALUE"""),"Balzen86")</f>
        <v>Balzen86</v>
      </c>
      <c r="B34" s="55">
        <v>33.0</v>
      </c>
      <c r="C34" s="63">
        <f t="shared" si="1"/>
        <v>466.5803697</v>
      </c>
      <c r="D34" s="57" t="str">
        <f>VLOOKUP(A34,'Classement S6'!$B$2:$C$150,1,0)</f>
        <v>Balzen86</v>
      </c>
      <c r="E34" s="58" t="str">
        <f t="shared" si="2"/>
        <v/>
      </c>
    </row>
    <row r="35">
      <c r="A35" s="62" t="str">
        <f>IFERROR(__xludf.DUMMYFUNCTION("""COMPUTED_VALUE"""),"fr2d2")</f>
        <v>fr2d2</v>
      </c>
      <c r="B35" s="55">
        <v>34.0</v>
      </c>
      <c r="C35" s="63">
        <f t="shared" si="1"/>
        <v>448.6389072</v>
      </c>
      <c r="D35" s="57" t="str">
        <f>VLOOKUP(A35,'Classement S6'!$B$2:$C$150,1,0)</f>
        <v>Fr2d2</v>
      </c>
      <c r="E35" s="58" t="str">
        <f t="shared" si="2"/>
        <v/>
      </c>
    </row>
    <row r="36">
      <c r="A36" s="62" t="str">
        <f>IFERROR(__xludf.DUMMYFUNCTION("""COMPUTED_VALUE"""),"LEGOLEGOTE")</f>
        <v>LEGOLEGOTE</v>
      </c>
      <c r="B36" s="55">
        <v>35.0</v>
      </c>
      <c r="C36" s="63">
        <f t="shared" si="1"/>
        <v>431.0317018</v>
      </c>
      <c r="D36" s="57" t="str">
        <f>VLOOKUP(A36,'Classement S6'!$B$2:$C$150,1,0)</f>
        <v>LEGOLEGOTE</v>
      </c>
      <c r="E36" s="58" t="str">
        <f t="shared" si="2"/>
        <v/>
      </c>
    </row>
    <row r="37">
      <c r="A37" s="62" t="str">
        <f>IFERROR(__xludf.DUMMYFUNCTION("""COMPUTED_VALUE"""),"waasp.")</f>
        <v>waasp.</v>
      </c>
      <c r="B37" s="55">
        <v>36.0</v>
      </c>
      <c r="C37" s="63">
        <f t="shared" si="1"/>
        <v>413.73984</v>
      </c>
      <c r="D37" s="57" t="str">
        <f>VLOOKUP(A37,'Classement S6'!$B$2:$C$150,1,0)</f>
        <v>Waasp.</v>
      </c>
      <c r="E37" s="58" t="str">
        <f t="shared" si="2"/>
        <v/>
      </c>
    </row>
    <row r="38">
      <c r="A38" s="62" t="str">
        <f>IFERROR(__xludf.DUMMYFUNCTION("""COMPUTED_VALUE"""),"rastamokett")</f>
        <v>rastamokett</v>
      </c>
      <c r="B38" s="55">
        <v>37.0</v>
      </c>
      <c r="C38" s="63">
        <f t="shared" si="1"/>
        <v>396.7460118</v>
      </c>
      <c r="D38" s="57" t="str">
        <f>VLOOKUP(A38,'Classement S6'!$B$2:$C$150,1,0)</f>
        <v>rastamokett</v>
      </c>
      <c r="E38" s="58" t="str">
        <f t="shared" si="2"/>
        <v/>
      </c>
    </row>
    <row r="39">
      <c r="A39" s="62" t="str">
        <f>IFERROR(__xludf.DUMMYFUNCTION("""COMPUTED_VALUE"""),"i K K i")</f>
        <v>i K K i</v>
      </c>
      <c r="B39" s="55">
        <v>38.0</v>
      </c>
      <c r="C39" s="63">
        <f t="shared" si="1"/>
        <v>380.034334</v>
      </c>
      <c r="D39" s="57" t="str">
        <f>VLOOKUP(A39,'Classement S6'!$B$2:$C$150,1,0)</f>
        <v>i K K i</v>
      </c>
      <c r="E39" s="58" t="str">
        <f t="shared" si="2"/>
        <v/>
      </c>
      <c r="H39" s="68" t="s">
        <v>95</v>
      </c>
    </row>
    <row r="40">
      <c r="A40" s="62" t="str">
        <f>IFERROR(__xludf.DUMMYFUNCTION("""COMPUTED_VALUE"""),"Mailie86")</f>
        <v>Mailie86</v>
      </c>
      <c r="B40" s="55">
        <v>39.0</v>
      </c>
      <c r="C40" s="63">
        <f t="shared" si="1"/>
        <v>363.5901973</v>
      </c>
      <c r="D40" s="57" t="str">
        <f>VLOOKUP(A40,'Classement S6'!$B$2:$C$150,1,0)</f>
        <v>Mailie86</v>
      </c>
      <c r="E40" s="58" t="str">
        <f t="shared" si="2"/>
        <v/>
      </c>
      <c r="H40" s="68" t="s">
        <v>96</v>
      </c>
    </row>
    <row r="41">
      <c r="A41" s="62" t="str">
        <f>IFERROR(__xludf.DUMMYFUNCTION("""COMPUTED_VALUE"""),"chAAtAlere")</f>
        <v>chAAtAlere</v>
      </c>
      <c r="B41" s="55">
        <v>40.0</v>
      </c>
      <c r="C41" s="63">
        <f t="shared" si="1"/>
        <v>347.400133</v>
      </c>
      <c r="D41" s="57" t="str">
        <f>VLOOKUP(A41,'Classement S6'!$B$2:$C$150,1,0)</f>
        <v>chAAtAlere</v>
      </c>
      <c r="E41" s="58" t="str">
        <f t="shared" si="2"/>
        <v/>
      </c>
      <c r="H41" s="68" t="s">
        <v>85</v>
      </c>
    </row>
    <row r="42">
      <c r="A42" s="62" t="str">
        <f>IFERROR(__xludf.DUMMYFUNCTION("""COMPUTED_VALUE"""),"sonic86")</f>
        <v>sonic86</v>
      </c>
      <c r="B42" s="55">
        <v>41.0</v>
      </c>
      <c r="C42" s="63">
        <f t="shared" si="1"/>
        <v>331.4516971</v>
      </c>
      <c r="D42" s="57" t="str">
        <f>VLOOKUP(A42,'Classement S6'!$B$2:$C$150,1,0)</f>
        <v>sonic86</v>
      </c>
      <c r="E42" s="58" t="str">
        <f t="shared" si="2"/>
        <v/>
      </c>
      <c r="H42" s="68" t="s">
        <v>91</v>
      </c>
    </row>
    <row r="43">
      <c r="A43" s="62" t="str">
        <f>IFERROR(__xludf.DUMMYFUNCTION("""COMPUTED_VALUE"""),"8kinder6")</f>
        <v>8kinder6</v>
      </c>
      <c r="B43" s="55">
        <v>42.0</v>
      </c>
      <c r="C43" s="63">
        <f t="shared" si="1"/>
        <v>315.7333684</v>
      </c>
      <c r="D43" s="57" t="str">
        <f>VLOOKUP(A43,'Classement S6'!$B$2:$C$150,1,0)</f>
        <v>8kinder6</v>
      </c>
      <c r="E43" s="58" t="str">
        <f t="shared" si="2"/>
        <v/>
      </c>
    </row>
    <row r="44">
      <c r="A44" s="62" t="str">
        <f>IFERROR(__xludf.DUMMYFUNCTION("""COMPUTED_VALUE"""),"MaLLcoLLm..")</f>
        <v>MaLLcoLLm..</v>
      </c>
      <c r="B44" s="55">
        <v>43.0</v>
      </c>
      <c r="C44" s="63">
        <f t="shared" si="1"/>
        <v>300.2344591</v>
      </c>
      <c r="D44" s="57" t="str">
        <f>VLOOKUP(A44,'Classement S6'!$B$2:$C$150,1,0)</f>
        <v>MaLLcoLLm..</v>
      </c>
      <c r="E44" s="58" t="str">
        <f t="shared" si="2"/>
        <v/>
      </c>
    </row>
    <row r="45">
      <c r="A45" s="62" t="str">
        <f>IFERROR(__xludf.DUMMYFUNCTION("""COMPUTED_VALUE"""),"Phil1308")</f>
        <v>Phil1308</v>
      </c>
      <c r="B45" s="55">
        <v>44.0</v>
      </c>
      <c r="C45" s="63">
        <f t="shared" si="1"/>
        <v>284.9450357</v>
      </c>
      <c r="D45" s="57" t="str">
        <f>VLOOKUP(A45,'Classement S6'!$B$2:$C$150,1,0)</f>
        <v>Phil1308</v>
      </c>
      <c r="E45" s="58" t="str">
        <f t="shared" si="2"/>
        <v/>
      </c>
    </row>
    <row r="46">
      <c r="A46" s="62" t="str">
        <f>IFERROR(__xludf.DUMMYFUNCTION("""COMPUTED_VALUE"""),"Abrakada")</f>
        <v>Abrakada</v>
      </c>
      <c r="B46" s="55">
        <v>45.0</v>
      </c>
      <c r="C46" s="63">
        <f t="shared" si="1"/>
        <v>269.8558497</v>
      </c>
      <c r="D46" s="57" t="str">
        <f>VLOOKUP(A46,'Classement S6'!$B$2:$C$150,1,0)</f>
        <v>Abrakada</v>
      </c>
      <c r="E46" s="58" t="str">
        <f t="shared" si="2"/>
        <v/>
      </c>
    </row>
    <row r="47">
      <c r="A47" s="62" t="str">
        <f>IFERROR(__xludf.DUMMYFUNCTION("""COMPUTED_VALUE"""),"NOVICEMYSTIC")</f>
        <v>NOVICEMYSTIC</v>
      </c>
      <c r="B47" s="55">
        <v>46.0</v>
      </c>
      <c r="C47" s="63">
        <f t="shared" si="1"/>
        <v>254.9582752</v>
      </c>
      <c r="D47" s="57" t="str">
        <f>VLOOKUP(A47,'Classement S6'!$B$2:$C$150,1,0)</f>
        <v>NOVICEMYSTIC</v>
      </c>
      <c r="E47" s="58" t="str">
        <f t="shared" si="2"/>
        <v/>
      </c>
    </row>
    <row r="48">
      <c r="A48" s="62" t="str">
        <f>IFERROR(__xludf.DUMMYFUNCTION("""COMPUTED_VALUE"""),"Rukia_ichigo")</f>
        <v>Rukia_ichigo</v>
      </c>
      <c r="B48" s="55">
        <v>47.0</v>
      </c>
      <c r="C48" s="63">
        <f t="shared" si="1"/>
        <v>240.2442545</v>
      </c>
      <c r="D48" s="57" t="str">
        <f>VLOOKUP(A48,'Classement S6'!$B$2:$C$150,1,0)</f>
        <v>Rukia_ichigo</v>
      </c>
      <c r="E48" s="58" t="str">
        <f t="shared" si="2"/>
        <v/>
      </c>
    </row>
    <row r="49">
      <c r="A49" s="62" t="str">
        <f>IFERROR(__xludf.DUMMYFUNCTION("""COMPUTED_VALUE"""),"sukkel")</f>
        <v>sukkel</v>
      </c>
      <c r="B49" s="55">
        <v>48.0</v>
      </c>
      <c r="C49" s="63">
        <f t="shared" si="1"/>
        <v>225.7062481</v>
      </c>
      <c r="D49" s="57" t="str">
        <f>VLOOKUP(A49,'Classement S6'!$B$2:$C$150,1,0)</f>
        <v>sukkel</v>
      </c>
      <c r="E49" s="58" t="str">
        <f t="shared" si="2"/>
        <v/>
      </c>
    </row>
    <row r="50">
      <c r="A50" s="62" t="str">
        <f>IFERROR(__xludf.DUMMYFUNCTION("""COMPUTED_VALUE"""),"ariba")</f>
        <v>ariba</v>
      </c>
      <c r="B50" s="55">
        <v>49.0</v>
      </c>
      <c r="C50" s="63">
        <f t="shared" si="1"/>
        <v>211.3371917</v>
      </c>
      <c r="D50" s="57" t="str">
        <f>VLOOKUP(A50,'Classement S6'!$B$2:$C$150,1,0)</f>
        <v>ariba</v>
      </c>
      <c r="E50" s="58" t="str">
        <f t="shared" si="2"/>
        <v/>
      </c>
    </row>
    <row r="51">
      <c r="A51" s="62" t="str">
        <f>IFERROR(__xludf.DUMMYFUNCTION("""COMPUTED_VALUE"""),"marypops64")</f>
        <v>marypops64</v>
      </c>
      <c r="B51" s="55">
        <v>50.0</v>
      </c>
      <c r="C51" s="63">
        <f t="shared" si="1"/>
        <v>197.1304564</v>
      </c>
      <c r="D51" s="57" t="str">
        <f>VLOOKUP(A51,'Classement S6'!$B$2:$C$150,1,0)</f>
        <v>marypops64</v>
      </c>
      <c r="E51" s="58" t="str">
        <f t="shared" si="2"/>
        <v/>
      </c>
    </row>
    <row r="52">
      <c r="A52" s="62" t="str">
        <f>IFERROR(__xludf.DUMMYFUNCTION("""COMPUTED_VALUE"""),"QQKicall")</f>
        <v>QQKicall</v>
      </c>
      <c r="B52" s="55">
        <v>51.0</v>
      </c>
      <c r="C52" s="63">
        <f t="shared" si="1"/>
        <v>183.0798134</v>
      </c>
      <c r="D52" s="57" t="str">
        <f>VLOOKUP(A52,'Classement S6'!$B$2:$C$150,1,0)</f>
        <v>QQKicall</v>
      </c>
      <c r="E52" s="58" t="str">
        <f t="shared" si="2"/>
        <v/>
      </c>
    </row>
    <row r="53">
      <c r="A53" s="62" t="str">
        <f>IFERROR(__xludf.DUMMYFUNCTION("""COMPUTED_VALUE"""),"cassius-86")</f>
        <v>cassius-86</v>
      </c>
      <c r="B53" s="55">
        <v>52.0</v>
      </c>
      <c r="C53" s="63">
        <f t="shared" si="1"/>
        <v>169.1794022</v>
      </c>
      <c r="D53" s="57" t="str">
        <f>VLOOKUP(A53,'Classement S6'!$B$2:$C$150,1,0)</f>
        <v>cassius-86</v>
      </c>
      <c r="E53" s="58" t="str">
        <f t="shared" si="2"/>
        <v/>
      </c>
    </row>
    <row r="54">
      <c r="A54" s="62" t="str">
        <f>IFERROR(__xludf.DUMMYFUNCTION("""COMPUTED_VALUE"""),"Dirty Bazaar")</f>
        <v>Dirty Bazaar</v>
      </c>
      <c r="B54" s="55">
        <v>53.0</v>
      </c>
      <c r="C54" s="63">
        <f t="shared" si="1"/>
        <v>155.4237017</v>
      </c>
      <c r="D54" s="57" t="str">
        <f>VLOOKUP(A54,'Classement S6'!$B$2:$C$150,1,0)</f>
        <v>Dirty Bazaar</v>
      </c>
      <c r="E54" s="58" t="str">
        <f t="shared" si="2"/>
        <v/>
      </c>
    </row>
    <row r="55">
      <c r="A55" s="62" t="str">
        <f>IFERROR(__xludf.DUMMYFUNCTION("""COMPUTED_VALUE"""),"Vaillant 86")</f>
        <v>Vaillant 86</v>
      </c>
      <c r="B55" s="55">
        <v>54.0</v>
      </c>
      <c r="C55" s="63">
        <f t="shared" si="1"/>
        <v>141.8075046</v>
      </c>
      <c r="D55" s="57" t="str">
        <f>VLOOKUP(A55,'Classement S6'!$B$2:$C$150,1,0)</f>
        <v>Vaillant 86</v>
      </c>
      <c r="E55" s="58" t="str">
        <f t="shared" si="2"/>
        <v/>
      </c>
    </row>
    <row r="56">
      <c r="A56" s="62" t="str">
        <f>IFERROR(__xludf.DUMMYFUNCTION("""COMPUTED_VALUE"""),"Blochedu86")</f>
        <v>Blochedu86</v>
      </c>
      <c r="B56" s="55">
        <v>55.0</v>
      </c>
      <c r="C56" s="63">
        <f t="shared" si="1"/>
        <v>128.3258936</v>
      </c>
      <c r="D56" s="57" t="str">
        <f>VLOOKUP(A56,'Classement S6'!$B$2:$C$150,1,0)</f>
        <v>Blochedu86</v>
      </c>
      <c r="E56" s="58" t="str">
        <f t="shared" si="2"/>
        <v/>
      </c>
    </row>
    <row r="57">
      <c r="A57" s="62" t="str">
        <f>IFERROR(__xludf.DUMMYFUNCTION("""COMPUTED_VALUE"""),"Cataleya86")</f>
        <v>Cataleya86</v>
      </c>
      <c r="B57" s="55">
        <v>56.0</v>
      </c>
      <c r="C57" s="63">
        <f t="shared" si="1"/>
        <v>114.9742201</v>
      </c>
      <c r="D57" s="57" t="str">
        <f>VLOOKUP(A57,'Classement S6'!$B$2:$C$150,1,0)</f>
        <v>Cataleya86</v>
      </c>
      <c r="E57" s="58" t="str">
        <f t="shared" si="2"/>
        <v/>
      </c>
    </row>
    <row r="58">
      <c r="A58" s="62" t="str">
        <f>IFERROR(__xludf.DUMMYFUNCTION("""COMPUTED_VALUE"""),"BARBAPAPA.")</f>
        <v>BARBAPAPA.</v>
      </c>
      <c r="B58" s="55">
        <v>57.0</v>
      </c>
      <c r="C58" s="63">
        <f t="shared" si="1"/>
        <v>101.7480846</v>
      </c>
      <c r="D58" s="57" t="str">
        <f>VLOOKUP(A58,'Classement S6'!$B$2:$C$150,1,0)</f>
        <v>BARBAPAPA.</v>
      </c>
      <c r="E58" s="58" t="str">
        <f t="shared" si="2"/>
        <v/>
      </c>
    </row>
    <row r="59">
      <c r="A59" s="62" t="str">
        <f>IFERROR(__xludf.DUMMYFUNCTION("""COMPUTED_VALUE"""),"Mikalack")</f>
        <v>Mikalack</v>
      </c>
      <c r="B59" s="55">
        <v>58.0</v>
      </c>
      <c r="C59" s="63">
        <f t="shared" si="1"/>
        <v>88.64331951</v>
      </c>
      <c r="D59" s="57" t="str">
        <f>VLOOKUP(A59,'Classement S6'!$B$2:$C$150,1,0)</f>
        <v>Mikalack</v>
      </c>
      <c r="E59" s="58" t="str">
        <f t="shared" si="2"/>
        <v/>
      </c>
    </row>
    <row r="60">
      <c r="A60" s="62" t="str">
        <f>IFERROR(__xludf.DUMMYFUNCTION("""COMPUTED_VALUE"""),"Kiki Bazaar")</f>
        <v>Kiki Bazaar</v>
      </c>
      <c r="B60" s="55">
        <v>59.0</v>
      </c>
      <c r="C60" s="63">
        <f t="shared" si="1"/>
        <v>75.65597229</v>
      </c>
      <c r="D60" s="57" t="str">
        <f>VLOOKUP(A60,'Classement S6'!$B$2:$C$150,1,0)</f>
        <v>Kiki Bazaar</v>
      </c>
      <c r="E60" s="58" t="str">
        <f t="shared" si="2"/>
        <v/>
      </c>
    </row>
    <row r="61">
      <c r="A61" s="62" t="str">
        <f>IFERROR(__xludf.DUMMYFUNCTION("""COMPUTED_VALUE"""),"Sozen")</f>
        <v>Sozen</v>
      </c>
      <c r="B61" s="55">
        <v>60.0</v>
      </c>
      <c r="C61" s="63">
        <f t="shared" si="1"/>
        <v>62.78229124</v>
      </c>
      <c r="D61" s="57" t="str">
        <f>VLOOKUP(A61,'Classement S6'!$B$2:$C$150,1,0)</f>
        <v>sozen</v>
      </c>
      <c r="E61" s="58" t="str">
        <f t="shared" si="2"/>
        <v/>
      </c>
    </row>
    <row r="62">
      <c r="A62" s="62" t="str">
        <f>IFERROR(__xludf.DUMMYFUNCTION("""COMPUTED_VALUE"""),"kiki86 x")</f>
        <v>kiki86 x</v>
      </c>
      <c r="B62" s="55">
        <v>61.0</v>
      </c>
      <c r="C62" s="63">
        <f t="shared" si="1"/>
        <v>50.01871175</v>
      </c>
      <c r="D62" s="57" t="str">
        <f>VLOOKUP(A62,'Classement S6'!$B$2:$C$150,1,0)</f>
        <v>kiki86 x</v>
      </c>
      <c r="E62" s="58" t="str">
        <f t="shared" si="2"/>
        <v/>
      </c>
    </row>
    <row r="63">
      <c r="A63" s="62" t="str">
        <f>IFERROR(__xludf.DUMMYFUNCTION("""COMPUTED_VALUE"""),"belussac")</f>
        <v>belussac</v>
      </c>
      <c r="B63" s="55">
        <v>62.0</v>
      </c>
      <c r="C63" s="63">
        <f t="shared" si="1"/>
        <v>37.36184392</v>
      </c>
      <c r="D63" s="57" t="str">
        <f>VLOOKUP(A63,'Classement S6'!$B$2:$C$150,1,0)</f>
        <v>belussac</v>
      </c>
      <c r="E63" s="58" t="str">
        <f t="shared" si="2"/>
        <v/>
      </c>
    </row>
    <row r="64">
      <c r="A64" s="62" t="str">
        <f>IFERROR(__xludf.DUMMYFUNCTION("""COMPUTED_VALUE"""),"Rbl86")</f>
        <v>Rbl86</v>
      </c>
      <c r="B64" s="55">
        <v>63.0</v>
      </c>
      <c r="C64" s="63">
        <f t="shared" si="1"/>
        <v>24.80846124</v>
      </c>
      <c r="D64" s="57" t="str">
        <f>VLOOKUP(A64,'Classement S6'!$B$2:$C$150,1,0)</f>
        <v>Rbl86</v>
      </c>
      <c r="E64" s="58" t="str">
        <f t="shared" si="2"/>
        <v/>
      </c>
    </row>
    <row r="65">
      <c r="A65" s="62" t="str">
        <f>IFERROR(__xludf.DUMMYFUNCTION("""COMPUTED_VALUE"""),"Redblood92")</f>
        <v>Redblood92</v>
      </c>
      <c r="B65" s="55">
        <v>64.0</v>
      </c>
      <c r="C65" s="63">
        <f t="shared" si="1"/>
        <v>12.35549007</v>
      </c>
      <c r="D65" s="57" t="str">
        <f>VLOOKUP(A65,'Classement S6'!$B$2:$C$150,1,0)</f>
        <v>Redblood92</v>
      </c>
      <c r="E65" s="58" t="str">
        <f t="shared" si="2"/>
        <v/>
      </c>
    </row>
    <row r="66">
      <c r="A66" s="62"/>
      <c r="B66" s="55">
        <v>65.0</v>
      </c>
      <c r="C66" s="63">
        <f t="shared" si="1"/>
        <v>0</v>
      </c>
      <c r="D66" s="57" t="str">
        <f>VLOOKUP(A66,'Classement S6'!$B$2:$C$150,1,0)</f>
        <v>#N/A</v>
      </c>
      <c r="E66" s="58" t="str">
        <f t="shared" si="2"/>
        <v>#N/A</v>
      </c>
    </row>
    <row r="67">
      <c r="A67" s="62"/>
      <c r="B67" s="55">
        <v>66.0</v>
      </c>
      <c r="C67" s="63">
        <f t="shared" si="1"/>
        <v>-12.26080501</v>
      </c>
      <c r="D67" s="57" t="str">
        <f>VLOOKUP(A67,'Classement S6'!$B$2:$C$150,1,0)</f>
        <v>#N/A</v>
      </c>
      <c r="E67" s="58" t="str">
        <f t="shared" si="2"/>
        <v>#N/A</v>
      </c>
    </row>
    <row r="68">
      <c r="A68" s="62"/>
      <c r="B68" s="55">
        <v>67.0</v>
      </c>
      <c r="C68" s="63">
        <f t="shared" si="1"/>
        <v>-24.42959485</v>
      </c>
      <c r="D68" s="57" t="str">
        <f>VLOOKUP(A68,'Classement S6'!$B$2:$C$150,1,0)</f>
        <v>#N/A</v>
      </c>
      <c r="E68" s="58" t="str">
        <f t="shared" si="2"/>
        <v>#N/A</v>
      </c>
    </row>
    <row r="69">
      <c r="A69" s="62"/>
      <c r="B69" s="55">
        <v>68.0</v>
      </c>
      <c r="C69" s="63">
        <f t="shared" si="1"/>
        <v>-36.50892085</v>
      </c>
      <c r="D69" s="57" t="str">
        <f>VLOOKUP(A69,'Classement S6'!$B$2:$C$150,1,0)</f>
        <v>#N/A</v>
      </c>
      <c r="E69" s="58" t="str">
        <f t="shared" si="2"/>
        <v>#N/A</v>
      </c>
    </row>
    <row r="70">
      <c r="A70" s="62"/>
      <c r="B70" s="55">
        <v>69.0</v>
      </c>
      <c r="C70" s="63">
        <f t="shared" si="1"/>
        <v>-48.50122281</v>
      </c>
      <c r="D70" s="57" t="str">
        <f>VLOOKUP(A70,'Classement S6'!$B$2:$C$150,1,0)</f>
        <v>#N/A</v>
      </c>
      <c r="E70" s="58" t="str">
        <f t="shared" si="2"/>
        <v>#N/A</v>
      </c>
    </row>
    <row r="71">
      <c r="A71" s="62"/>
      <c r="B71" s="55">
        <v>70.0</v>
      </c>
      <c r="C71" s="63">
        <f t="shared" si="1"/>
        <v>-60.40883549</v>
      </c>
      <c r="D71" s="57" t="str">
        <f>VLOOKUP(A71,'Classement S6'!$B$2:$C$150,1,0)</f>
        <v>#N/A</v>
      </c>
      <c r="E71" s="58" t="str">
        <f t="shared" si="2"/>
        <v>#N/A</v>
      </c>
    </row>
    <row r="72">
      <c r="A72" s="62"/>
      <c r="B72" s="55">
        <v>71.0</v>
      </c>
      <c r="C72" s="63">
        <f t="shared" si="1"/>
        <v>-72.23399466</v>
      </c>
      <c r="D72" s="57" t="str">
        <f>VLOOKUP(A72,'Classement S6'!$B$2:$C$150,1,0)</f>
        <v>#N/A</v>
      </c>
      <c r="E72" s="58" t="str">
        <f t="shared" si="2"/>
        <v>#N/A</v>
      </c>
    </row>
    <row r="73">
      <c r="A73" s="62"/>
      <c r="B73" s="55">
        <v>72.0</v>
      </c>
      <c r="C73" s="63">
        <f t="shared" si="1"/>
        <v>-83.9788427</v>
      </c>
      <c r="D73" s="57" t="str">
        <f>VLOOKUP(A73,'Classement S6'!$B$2:$C$150,1,0)</f>
        <v>#N/A</v>
      </c>
      <c r="E73" s="58" t="str">
        <f t="shared" si="2"/>
        <v>#N/A</v>
      </c>
    </row>
    <row r="74">
      <c r="A74" s="62"/>
      <c r="B74" s="55">
        <v>73.0</v>
      </c>
      <c r="C74" s="63">
        <f t="shared" si="1"/>
        <v>-95.64543385</v>
      </c>
      <c r="D74" s="57" t="str">
        <f>VLOOKUP(A74,'Classement S6'!$B$2:$C$150,1,0)</f>
        <v>#N/A</v>
      </c>
      <c r="E74" s="58" t="str">
        <f t="shared" si="2"/>
        <v>#N/A</v>
      </c>
    </row>
    <row r="75">
      <c r="A75" s="62"/>
      <c r="B75" s="55">
        <v>74.0</v>
      </c>
      <c r="C75" s="63">
        <f t="shared" si="1"/>
        <v>-107.235739</v>
      </c>
      <c r="D75" s="57" t="str">
        <f>VLOOKUP(A75,'Classement S6'!$B$2:$C$150,1,0)</f>
        <v>#N/A</v>
      </c>
      <c r="E75" s="58" t="str">
        <f t="shared" si="2"/>
        <v>#N/A</v>
      </c>
    </row>
    <row r="76">
      <c r="A76" s="62"/>
      <c r="B76" s="55">
        <v>75.0</v>
      </c>
      <c r="C76" s="63">
        <f t="shared" si="1"/>
        <v>-118.7516503</v>
      </c>
      <c r="D76" s="57" t="str">
        <f>VLOOKUP(A76,'Classement S6'!$B$2:$C$150,1,0)</f>
        <v>#N/A</v>
      </c>
      <c r="E76" s="58" t="str">
        <f t="shared" si="2"/>
        <v>#N/A</v>
      </c>
    </row>
    <row r="77">
      <c r="A77" s="62"/>
      <c r="B77" s="55">
        <v>76.0</v>
      </c>
      <c r="C77" s="63">
        <f t="shared" si="1"/>
        <v>-130.1949852</v>
      </c>
      <c r="D77" s="57" t="str">
        <f>VLOOKUP(A77,'Classement S6'!$B$2:$C$150,1,0)</f>
        <v>#N/A</v>
      </c>
      <c r="E77" s="58" t="str">
        <f t="shared" si="2"/>
        <v>#N/A</v>
      </c>
    </row>
    <row r="78">
      <c r="A78" s="62"/>
      <c r="B78" s="55">
        <v>77.0</v>
      </c>
      <c r="C78" s="63">
        <f t="shared" si="1"/>
        <v>-141.5674907</v>
      </c>
      <c r="D78" s="57" t="str">
        <f>VLOOKUP(A78,'Classement S6'!$B$2:$C$150,1,0)</f>
        <v>#N/A</v>
      </c>
      <c r="E78" s="58" t="str">
        <f t="shared" si="2"/>
        <v>#N/A</v>
      </c>
    </row>
    <row r="79">
      <c r="A79" s="62"/>
      <c r="B79" s="55">
        <v>78.0</v>
      </c>
      <c r="C79" s="63">
        <f t="shared" si="1"/>
        <v>-152.8708468</v>
      </c>
      <c r="D79" s="57" t="str">
        <f>VLOOKUP(A79,'Classement S6'!$B$2:$C$150,1,0)</f>
        <v>#N/A</v>
      </c>
      <c r="E79" s="58" t="str">
        <f t="shared" si="2"/>
        <v>#N/A</v>
      </c>
    </row>
    <row r="80">
      <c r="A80" s="62"/>
      <c r="B80" s="55">
        <v>79.0</v>
      </c>
      <c r="C80" s="63">
        <f t="shared" si="1"/>
        <v>-164.1066698</v>
      </c>
      <c r="D80" s="57" t="str">
        <f>VLOOKUP(A80,'Classement S6'!$B$2:$C$150,1,0)</f>
        <v>#N/A</v>
      </c>
      <c r="E80" s="58" t="str">
        <f t="shared" si="2"/>
        <v>#N/A</v>
      </c>
    </row>
    <row r="81">
      <c r="A81" s="62"/>
      <c r="B81" s="55">
        <v>80.0</v>
      </c>
      <c r="C81" s="63">
        <f t="shared" si="1"/>
        <v>-175.2765159</v>
      </c>
      <c r="D81" s="57" t="str">
        <f>VLOOKUP(A81,'Classement S6'!$B$2:$C$150,1,0)</f>
        <v>#N/A</v>
      </c>
      <c r="E81" s="58" t="str">
        <f t="shared" si="2"/>
        <v>#N/A</v>
      </c>
    </row>
    <row r="82">
      <c r="A82" s="62"/>
      <c r="B82" s="55">
        <v>81.0</v>
      </c>
      <c r="C82" s="63">
        <f t="shared" si="1"/>
        <v>-186.381884</v>
      </c>
      <c r="D82" s="57" t="str">
        <f>VLOOKUP(A82,'Classement S6'!$B$2:$C$150,1,0)</f>
        <v>#N/A</v>
      </c>
      <c r="E82" s="58" t="str">
        <f t="shared" si="2"/>
        <v>#N/A</v>
      </c>
    </row>
    <row r="83">
      <c r="A83" s="62"/>
      <c r="B83" s="55">
        <v>82.0</v>
      </c>
      <c r="C83" s="63">
        <f t="shared" si="1"/>
        <v>-197.4242186</v>
      </c>
      <c r="D83" s="57" t="str">
        <f>VLOOKUP(A83,'Classement S6'!$B$2:$C$150,1,0)</f>
        <v>#N/A</v>
      </c>
      <c r="E83" s="58" t="str">
        <f t="shared" si="2"/>
        <v>#N/A</v>
      </c>
    </row>
    <row r="84">
      <c r="A84" s="62"/>
      <c r="B84" s="55">
        <v>83.0</v>
      </c>
      <c r="C84" s="63">
        <f t="shared" si="1"/>
        <v>-208.4049123</v>
      </c>
      <c r="D84" s="57" t="str">
        <f>VLOOKUP(A84,'Classement S6'!$B$2:$C$150,1,0)</f>
        <v>#N/A</v>
      </c>
      <c r="E84" s="58" t="str">
        <f t="shared" si="2"/>
        <v>#N/A</v>
      </c>
    </row>
    <row r="85">
      <c r="A85" s="62"/>
      <c r="B85" s="55">
        <v>84.0</v>
      </c>
      <c r="C85" s="63">
        <f t="shared" si="1"/>
        <v>-219.3253085</v>
      </c>
      <c r="D85" s="57" t="str">
        <f>VLOOKUP(A85,'Classement S6'!$B$2:$C$150,1,0)</f>
        <v>#N/A</v>
      </c>
      <c r="E85" s="58" t="str">
        <f t="shared" si="2"/>
        <v>#N/A</v>
      </c>
    </row>
    <row r="86">
      <c r="A86" s="62"/>
      <c r="B86" s="55">
        <v>85.0</v>
      </c>
      <c r="C86" s="63">
        <f t="shared" si="1"/>
        <v>-230.1867037</v>
      </c>
      <c r="D86" s="57" t="str">
        <f>VLOOKUP(A86,'Classement S6'!$B$2:$C$150,1,0)</f>
        <v>#N/A</v>
      </c>
      <c r="E86" s="58" t="str">
        <f t="shared" si="2"/>
        <v>#N/A</v>
      </c>
    </row>
    <row r="87">
      <c r="A87" s="62"/>
      <c r="B87" s="55">
        <v>86.0</v>
      </c>
      <c r="C87" s="63">
        <f t="shared" si="1"/>
        <v>-240.9903494</v>
      </c>
      <c r="D87" s="57" t="str">
        <f>VLOOKUP(A87,'Classement S6'!$B$2:$C$150,1,0)</f>
        <v>#N/A</v>
      </c>
      <c r="E87" s="58" t="str">
        <f t="shared" si="2"/>
        <v>#N/A</v>
      </c>
    </row>
    <row r="88">
      <c r="A88" s="62"/>
      <c r="B88" s="55">
        <v>87.0</v>
      </c>
      <c r="C88" s="63">
        <f t="shared" si="1"/>
        <v>-251.7374549</v>
      </c>
      <c r="D88" s="57" t="str">
        <f>VLOOKUP(A88,'Classement S6'!$B$2:$C$150,1,0)</f>
        <v>#N/A</v>
      </c>
      <c r="E88" s="58" t="str">
        <f t="shared" si="2"/>
        <v>#N/A</v>
      </c>
    </row>
    <row r="89">
      <c r="A89" s="62"/>
      <c r="B89" s="55">
        <v>88.0</v>
      </c>
      <c r="C89" s="63">
        <f t="shared" si="1"/>
        <v>-262.4291885</v>
      </c>
      <c r="D89" s="57" t="str">
        <f>VLOOKUP(A89,'Classement S6'!$B$2:$C$150,1,0)</f>
        <v>#N/A</v>
      </c>
      <c r="E89" s="58" t="str">
        <f t="shared" si="2"/>
        <v>#N/A</v>
      </c>
    </row>
    <row r="90">
      <c r="A90" s="62"/>
      <c r="B90" s="55">
        <v>89.0</v>
      </c>
      <c r="C90" s="63">
        <f t="shared" si="1"/>
        <v>-273.0666796</v>
      </c>
      <c r="D90" s="57" t="str">
        <f>VLOOKUP(A90,'Classement S6'!$B$2:$C$150,1,0)</f>
        <v>#N/A</v>
      </c>
      <c r="E90" s="58" t="str">
        <f t="shared" si="2"/>
        <v>#N/A</v>
      </c>
    </row>
    <row r="91">
      <c r="A91" s="62"/>
      <c r="B91" s="55">
        <v>90.0</v>
      </c>
      <c r="C91" s="63">
        <f t="shared" si="1"/>
        <v>-283.6510208</v>
      </c>
      <c r="D91" s="57" t="str">
        <f>VLOOKUP(A91,'Classement S6'!$B$2:$C$150,1,0)</f>
        <v>#N/A</v>
      </c>
      <c r="E91" s="58" t="str">
        <f t="shared" si="2"/>
        <v>#N/A</v>
      </c>
    </row>
    <row r="92">
      <c r="A92" s="62"/>
      <c r="B92" s="55">
        <v>91.0</v>
      </c>
      <c r="C92" s="63">
        <f t="shared" si="1"/>
        <v>-294.1832689</v>
      </c>
      <c r="D92" s="57" t="str">
        <f>VLOOKUP(A92,'Classement S6'!$B$2:$C$150,1,0)</f>
        <v>#N/A</v>
      </c>
      <c r="E92" s="58" t="str">
        <f t="shared" si="2"/>
        <v>#N/A</v>
      </c>
    </row>
    <row r="93">
      <c r="A93" s="62"/>
      <c r="B93" s="55">
        <v>92.0</v>
      </c>
      <c r="C93" s="63">
        <f t="shared" si="1"/>
        <v>-304.6644469</v>
      </c>
      <c r="D93" s="57" t="str">
        <f>VLOOKUP(A93,'Classement S6'!$B$2:$C$150,1,0)</f>
        <v>#N/A</v>
      </c>
      <c r="E93" s="58" t="str">
        <f t="shared" si="2"/>
        <v>#N/A</v>
      </c>
    </row>
    <row r="94">
      <c r="A94" s="62"/>
      <c r="B94" s="55">
        <v>93.0</v>
      </c>
      <c r="C94" s="63">
        <f t="shared" si="1"/>
        <v>-315.0955456</v>
      </c>
      <c r="D94" s="57" t="str">
        <f>VLOOKUP(A94,'Classement S6'!$B$2:$C$150,1,0)</f>
        <v>#N/A</v>
      </c>
      <c r="E94" s="58" t="str">
        <f t="shared" si="2"/>
        <v>#N/A</v>
      </c>
    </row>
    <row r="95">
      <c r="A95" s="62"/>
      <c r="B95" s="55">
        <v>94.0</v>
      </c>
      <c r="C95" s="63">
        <f t="shared" si="1"/>
        <v>-325.4775244</v>
      </c>
      <c r="D95" s="57" t="str">
        <f>VLOOKUP(A95,'Classement S6'!$B$2:$C$150,1,0)</f>
        <v>#N/A</v>
      </c>
      <c r="E95" s="58" t="str">
        <f t="shared" si="2"/>
        <v>#N/A</v>
      </c>
    </row>
    <row r="96">
      <c r="A96" s="62"/>
      <c r="B96" s="55">
        <v>95.0</v>
      </c>
      <c r="C96" s="63">
        <f t="shared" si="1"/>
        <v>-335.8113131</v>
      </c>
      <c r="D96" s="57" t="str">
        <f>VLOOKUP(A96,'Classement S6'!$B$2:$C$150,1,0)</f>
        <v>#N/A</v>
      </c>
      <c r="E96" s="58" t="str">
        <f t="shared" si="2"/>
        <v>#N/A</v>
      </c>
    </row>
    <row r="97">
      <c r="A97" s="62"/>
      <c r="B97" s="55">
        <v>96.0</v>
      </c>
      <c r="C97" s="63">
        <f t="shared" si="1"/>
        <v>-346.0978131</v>
      </c>
      <c r="D97" s="57" t="str">
        <f>VLOOKUP(A97,'Classement S6'!$B$2:$C$150,1,0)</f>
        <v>#N/A</v>
      </c>
      <c r="E97" s="58" t="str">
        <f t="shared" si="2"/>
        <v>#N/A</v>
      </c>
    </row>
    <row r="98">
      <c r="A98" s="62"/>
      <c r="B98" s="55">
        <v>97.0</v>
      </c>
      <c r="C98" s="63">
        <f t="shared" si="1"/>
        <v>-356.3378984</v>
      </c>
      <c r="D98" s="57" t="str">
        <f>VLOOKUP(A98,'Classement S6'!$B$2:$C$150,1,0)</f>
        <v>#N/A</v>
      </c>
      <c r="E98" s="58" t="str">
        <f t="shared" si="2"/>
        <v>#N/A</v>
      </c>
    </row>
    <row r="99">
      <c r="A99" s="62"/>
      <c r="B99" s="55">
        <v>98.0</v>
      </c>
      <c r="C99" s="63">
        <f t="shared" si="1"/>
        <v>-366.5324168</v>
      </c>
      <c r="D99" s="57" t="str">
        <f>VLOOKUP(A99,'Classement S6'!$B$2:$C$150,1,0)</f>
        <v>#N/A</v>
      </c>
      <c r="E99" s="58" t="str">
        <f t="shared" si="2"/>
        <v>#N/A</v>
      </c>
    </row>
    <row r="100">
      <c r="A100" s="62"/>
      <c r="B100" s="55">
        <v>99.0</v>
      </c>
      <c r="C100" s="63">
        <f t="shared" si="1"/>
        <v>-376.682191</v>
      </c>
      <c r="D100" s="57" t="str">
        <f>VLOOKUP(A100,'Classement S6'!$B$2:$C$150,1,0)</f>
        <v>#N/A</v>
      </c>
      <c r="E100" s="58" t="str">
        <f t="shared" si="2"/>
        <v>#N/A</v>
      </c>
    </row>
    <row r="101">
      <c r="A101" s="62"/>
      <c r="B101" s="55">
        <v>100.0</v>
      </c>
      <c r="C101" s="63">
        <f t="shared" si="1"/>
        <v>-386.7880197</v>
      </c>
      <c r="D101" s="57" t="str">
        <f>VLOOKUP(A101,'Classement S6'!$B$2:$C$150,1,0)</f>
        <v>#N/A</v>
      </c>
      <c r="E101" s="58" t="str">
        <f t="shared" si="2"/>
        <v>#N/A</v>
      </c>
    </row>
    <row r="102">
      <c r="A102" s="62"/>
      <c r="B102" s="55">
        <v>101.0</v>
      </c>
      <c r="C102" s="63">
        <f t="shared" si="1"/>
        <v>-396.8506782</v>
      </c>
      <c r="D102" s="57" t="str">
        <f>VLOOKUP(A102,'Classement S6'!$B$2:$C$150,1,0)</f>
        <v>#N/A</v>
      </c>
      <c r="E102" s="58" t="str">
        <f t="shared" si="2"/>
        <v>#N/A</v>
      </c>
    </row>
    <row r="103">
      <c r="A103" s="62"/>
      <c r="B103" s="55">
        <v>102.0</v>
      </c>
      <c r="C103" s="63">
        <f t="shared" si="1"/>
        <v>-406.8709197</v>
      </c>
      <c r="D103" s="57" t="str">
        <f>VLOOKUP(A103,'Classement S6'!$B$2:$C$150,1,0)</f>
        <v>#N/A</v>
      </c>
      <c r="E103" s="58" t="str">
        <f t="shared" si="2"/>
        <v>#N/A</v>
      </c>
    </row>
    <row r="104">
      <c r="A104" s="62"/>
      <c r="B104" s="55">
        <v>103.0</v>
      </c>
      <c r="C104" s="63">
        <f t="shared" si="1"/>
        <v>-416.849476</v>
      </c>
      <c r="D104" s="57" t="str">
        <f>VLOOKUP(A104,'Classement S6'!$B$2:$C$150,1,0)</f>
        <v>#N/A</v>
      </c>
      <c r="E104" s="58" t="str">
        <f t="shared" si="2"/>
        <v>#N/A</v>
      </c>
    </row>
    <row r="105">
      <c r="A105" s="62"/>
      <c r="B105" s="55">
        <v>104.0</v>
      </c>
      <c r="C105" s="63">
        <f t="shared" si="1"/>
        <v>-426.7870584</v>
      </c>
      <c r="D105" s="57" t="str">
        <f>VLOOKUP(A105,'Classement S6'!$B$2:$C$150,1,0)</f>
        <v>#N/A</v>
      </c>
      <c r="E105" s="58" t="str">
        <f t="shared" si="2"/>
        <v>#N/A</v>
      </c>
    </row>
    <row r="106">
      <c r="A106" s="62"/>
      <c r="B106" s="55">
        <v>105.0</v>
      </c>
      <c r="C106" s="63">
        <f t="shared" si="1"/>
        <v>-436.6843583</v>
      </c>
      <c r="D106" s="57" t="str">
        <f>VLOOKUP(A106,'Classement S6'!$B$2:$C$150,1,0)</f>
        <v>#N/A</v>
      </c>
      <c r="E106" s="58" t="str">
        <f t="shared" si="2"/>
        <v>#N/A</v>
      </c>
    </row>
    <row r="107">
      <c r="A107" s="62"/>
      <c r="B107" s="55">
        <v>106.0</v>
      </c>
      <c r="C107" s="63">
        <f t="shared" si="1"/>
        <v>-446.542048</v>
      </c>
      <c r="D107" s="57" t="str">
        <f>VLOOKUP(A107,'Classement S6'!$B$2:$C$150,1,0)</f>
        <v>#N/A</v>
      </c>
      <c r="E107" s="58" t="str">
        <f t="shared" si="2"/>
        <v>#N/A</v>
      </c>
    </row>
    <row r="108">
      <c r="A108" s="62"/>
      <c r="B108" s="55">
        <v>107.0</v>
      </c>
      <c r="C108" s="63">
        <f t="shared" si="1"/>
        <v>-456.3607818</v>
      </c>
      <c r="D108" s="57" t="str">
        <f>VLOOKUP(A108,'Classement S6'!$B$2:$C$150,1,0)</f>
        <v>#N/A</v>
      </c>
      <c r="E108" s="58" t="str">
        <f t="shared" si="2"/>
        <v>#N/A</v>
      </c>
    </row>
    <row r="109">
      <c r="A109" s="62"/>
      <c r="B109" s="55">
        <v>108.0</v>
      </c>
      <c r="C109" s="63">
        <f t="shared" si="1"/>
        <v>-466.1411961</v>
      </c>
      <c r="D109" s="57" t="str">
        <f>VLOOKUP(A109,'Classement S6'!$B$2:$C$150,1,0)</f>
        <v>#N/A</v>
      </c>
      <c r="E109" s="58" t="str">
        <f t="shared" si="2"/>
        <v>#N/A</v>
      </c>
    </row>
    <row r="110">
      <c r="A110" s="62"/>
      <c r="B110" s="55">
        <v>109.0</v>
      </c>
      <c r="C110" s="63">
        <f t="shared" si="1"/>
        <v>-475.8839103</v>
      </c>
      <c r="D110" s="57" t="str">
        <f>VLOOKUP(A110,'Classement S6'!$B$2:$C$150,1,0)</f>
        <v>#N/A</v>
      </c>
      <c r="E110" s="58" t="str">
        <f t="shared" si="2"/>
        <v>#N/A</v>
      </c>
    </row>
    <row r="111">
      <c r="A111" s="62"/>
      <c r="B111" s="55">
        <v>110.0</v>
      </c>
      <c r="C111" s="63">
        <f t="shared" si="1"/>
        <v>-485.5895276</v>
      </c>
      <c r="D111" s="57" t="str">
        <f>VLOOKUP(A111,'Classement S6'!$B$2:$C$150,1,0)</f>
        <v>#N/A</v>
      </c>
      <c r="E111" s="58" t="str">
        <f t="shared" si="2"/>
        <v>#N/A</v>
      </c>
    </row>
    <row r="112">
      <c r="A112" s="62"/>
      <c r="B112" s="55">
        <v>111.0</v>
      </c>
      <c r="C112" s="63">
        <f t="shared" si="1"/>
        <v>-495.2586352</v>
      </c>
      <c r="D112" s="57" t="str">
        <f>VLOOKUP(A112,'Classement S6'!$B$2:$C$150,1,0)</f>
        <v>#N/A</v>
      </c>
      <c r="E112" s="58" t="str">
        <f t="shared" si="2"/>
        <v>#N/A</v>
      </c>
    </row>
    <row r="113">
      <c r="A113" s="62"/>
      <c r="B113" s="55">
        <v>112.0</v>
      </c>
      <c r="C113" s="63">
        <f t="shared" si="1"/>
        <v>-504.8918052</v>
      </c>
      <c r="D113" s="57" t="str">
        <f>VLOOKUP(A113,'Classement S6'!$B$2:$C$150,1,0)</f>
        <v>#N/A</v>
      </c>
      <c r="E113" s="58" t="str">
        <f t="shared" si="2"/>
        <v>#N/A</v>
      </c>
    </row>
    <row r="114">
      <c r="A114" s="62"/>
      <c r="B114" s="55">
        <v>113.0</v>
      </c>
      <c r="C114" s="63">
        <f t="shared" si="1"/>
        <v>-514.489595</v>
      </c>
      <c r="D114" s="57" t="str">
        <f>VLOOKUP(A114,'Classement S6'!$B$2:$C$150,1,0)</f>
        <v>#N/A</v>
      </c>
      <c r="E114" s="58" t="str">
        <f t="shared" si="2"/>
        <v>#N/A</v>
      </c>
    </row>
    <row r="115">
      <c r="A115" s="62"/>
      <c r="B115" s="55">
        <v>114.0</v>
      </c>
      <c r="C115" s="63">
        <f t="shared" si="1"/>
        <v>-524.0525477</v>
      </c>
      <c r="D115" s="57" t="str">
        <f>VLOOKUP(A115,'Classement S6'!$B$2:$C$150,1,0)</f>
        <v>#N/A</v>
      </c>
      <c r="E115" s="58" t="str">
        <f t="shared" si="2"/>
        <v>#N/A</v>
      </c>
    </row>
    <row r="116">
      <c r="A116" s="62"/>
      <c r="B116" s="55">
        <v>115.0</v>
      </c>
      <c r="C116" s="63">
        <f t="shared" si="1"/>
        <v>-533.5811931</v>
      </c>
      <c r="D116" s="57" t="str">
        <f>VLOOKUP(A116,'Classement S6'!$B$2:$C$150,1,0)</f>
        <v>#N/A</v>
      </c>
      <c r="E116" s="58" t="str">
        <f t="shared" si="2"/>
        <v>#N/A</v>
      </c>
    </row>
    <row r="117">
      <c r="A117" s="62"/>
      <c r="B117" s="55">
        <v>116.0</v>
      </c>
      <c r="C117" s="63">
        <f t="shared" si="1"/>
        <v>-543.0760472</v>
      </c>
      <c r="D117" s="57" t="str">
        <f>VLOOKUP(A117,'Classement S6'!$B$2:$C$150,1,0)</f>
        <v>#N/A</v>
      </c>
      <c r="E117" s="58" t="str">
        <f t="shared" si="2"/>
        <v>#N/A</v>
      </c>
    </row>
    <row r="118">
      <c r="A118" s="62"/>
      <c r="B118" s="55">
        <v>117.0</v>
      </c>
      <c r="C118" s="63">
        <f t="shared" si="1"/>
        <v>-552.5376137</v>
      </c>
      <c r="D118" s="57" t="str">
        <f>VLOOKUP(A118,'Classement S6'!$B$2:$C$150,1,0)</f>
        <v>#N/A</v>
      </c>
      <c r="E118" s="58" t="str">
        <f t="shared" si="2"/>
        <v>#N/A</v>
      </c>
    </row>
    <row r="119">
      <c r="A119" s="62"/>
      <c r="B119" s="55">
        <v>118.0</v>
      </c>
      <c r="C119" s="63">
        <f t="shared" si="1"/>
        <v>-561.9663837</v>
      </c>
      <c r="D119" s="57" t="str">
        <f>VLOOKUP(A119,'Classement S6'!$B$2:$C$150,1,0)</f>
        <v>#N/A</v>
      </c>
      <c r="E119" s="58" t="str">
        <f t="shared" si="2"/>
        <v>#N/A</v>
      </c>
    </row>
    <row r="120">
      <c r="A120" s="62"/>
      <c r="B120" s="55">
        <v>119.0</v>
      </c>
      <c r="C120" s="63">
        <f t="shared" si="1"/>
        <v>-571.3628366</v>
      </c>
      <c r="D120" s="57" t="str">
        <f>VLOOKUP(A120,'Classement S6'!$B$2:$C$150,1,0)</f>
        <v>#N/A</v>
      </c>
      <c r="E120" s="58" t="str">
        <f t="shared" si="2"/>
        <v>#N/A</v>
      </c>
    </row>
    <row r="121">
      <c r="A121" s="62"/>
      <c r="B121" s="55">
        <v>120.0</v>
      </c>
      <c r="C121" s="63">
        <f t="shared" si="1"/>
        <v>-580.7274401</v>
      </c>
      <c r="D121" s="57" t="str">
        <f>VLOOKUP(A121,'Classement S6'!$B$2:$C$150,1,0)</f>
        <v>#N/A</v>
      </c>
      <c r="E121" s="58" t="str">
        <f t="shared" si="2"/>
        <v>#N/A</v>
      </c>
    </row>
    <row r="122">
      <c r="A122" s="62"/>
      <c r="B122" s="55">
        <v>121.0</v>
      </c>
      <c r="C122" s="63">
        <f t="shared" si="1"/>
        <v>-590.0606508</v>
      </c>
      <c r="D122" s="57" t="str">
        <f>VLOOKUP(A122,'Classement S6'!$B$2:$C$150,1,0)</f>
        <v>#N/A</v>
      </c>
      <c r="E122" s="58" t="str">
        <f t="shared" si="2"/>
        <v>#N/A</v>
      </c>
    </row>
    <row r="123">
      <c r="A123" s="62"/>
      <c r="B123" s="55">
        <v>122.0</v>
      </c>
      <c r="C123" s="63">
        <f t="shared" si="1"/>
        <v>-599.3629145</v>
      </c>
      <c r="D123" s="57" t="str">
        <f>VLOOKUP(A123,'Classement S6'!$B$2:$C$150,1,0)</f>
        <v>#N/A</v>
      </c>
      <c r="E123" s="58" t="str">
        <f t="shared" si="2"/>
        <v>#N/A</v>
      </c>
    </row>
    <row r="124">
      <c r="A124" s="62"/>
      <c r="B124" s="55">
        <v>123.0</v>
      </c>
      <c r="C124" s="63">
        <f t="shared" si="1"/>
        <v>-608.6346665</v>
      </c>
      <c r="D124" s="57" t="str">
        <f>VLOOKUP(A124,'Classement S6'!$B$2:$C$150,1,0)</f>
        <v>#N/A</v>
      </c>
      <c r="E124" s="58" t="str">
        <f t="shared" si="2"/>
        <v>#N/A</v>
      </c>
    </row>
    <row r="125">
      <c r="A125" s="62"/>
      <c r="B125" s="55">
        <v>124.0</v>
      </c>
      <c r="C125" s="63">
        <f t="shared" si="1"/>
        <v>-617.8763322</v>
      </c>
      <c r="D125" s="57" t="str">
        <f>VLOOKUP(A125,'Classement S6'!$B$2:$C$150,1,0)</f>
        <v>#N/A</v>
      </c>
      <c r="E125" s="58" t="str">
        <f t="shared" si="2"/>
        <v>#N/A</v>
      </c>
    </row>
    <row r="126">
      <c r="A126" s="62"/>
      <c r="B126" s="55">
        <v>125.0</v>
      </c>
      <c r="C126" s="63">
        <f t="shared" si="1"/>
        <v>-627.088327</v>
      </c>
      <c r="D126" s="57" t="str">
        <f>VLOOKUP(A126,'Classement S6'!$B$2:$C$150,1,0)</f>
        <v>#N/A</v>
      </c>
      <c r="E126" s="58" t="str">
        <f t="shared" si="2"/>
        <v>#N/A</v>
      </c>
    </row>
    <row r="127">
      <c r="A127" s="62"/>
      <c r="B127" s="55">
        <v>126.0</v>
      </c>
      <c r="C127" s="63">
        <f t="shared" si="1"/>
        <v>-636.2710569</v>
      </c>
      <c r="D127" s="57" t="str">
        <f>VLOOKUP(A127,'Classement S6'!$B$2:$C$150,1,0)</f>
        <v>#N/A</v>
      </c>
      <c r="E127" s="58" t="str">
        <f t="shared" si="2"/>
        <v>#N/A</v>
      </c>
    </row>
    <row r="128">
      <c r="A128" s="62"/>
      <c r="B128" s="55">
        <v>127.0</v>
      </c>
      <c r="C128" s="63">
        <f t="shared" si="1"/>
        <v>-645.4249188</v>
      </c>
      <c r="D128" s="57" t="str">
        <f>VLOOKUP(A128,'Classement S6'!$B$2:$C$150,1,0)</f>
        <v>#N/A</v>
      </c>
      <c r="E128" s="58" t="str">
        <f t="shared" si="2"/>
        <v>#N/A</v>
      </c>
    </row>
    <row r="129">
      <c r="A129" s="62"/>
      <c r="B129" s="55">
        <v>128.0</v>
      </c>
      <c r="C129" s="63">
        <f t="shared" si="1"/>
        <v>-654.5503005</v>
      </c>
      <c r="D129" s="57" t="str">
        <f>VLOOKUP(A129,'Classement S6'!$B$2:$C$150,1,0)</f>
        <v>#N/A</v>
      </c>
      <c r="E129" s="58" t="str">
        <f t="shared" si="2"/>
        <v>#N/A</v>
      </c>
    </row>
    <row r="130">
      <c r="A130" s="62"/>
      <c r="B130" s="55">
        <v>129.0</v>
      </c>
      <c r="C130" s="63">
        <f t="shared" si="1"/>
        <v>-663.6475813</v>
      </c>
      <c r="D130" s="57" t="str">
        <f>VLOOKUP(A130,'Classement S6'!$B$2:$C$150,1,0)</f>
        <v>#N/A</v>
      </c>
      <c r="E130" s="58" t="str">
        <f t="shared" si="2"/>
        <v>#N/A</v>
      </c>
    </row>
    <row r="131">
      <c r="A131" s="62"/>
      <c r="B131" s="55">
        <v>130.0</v>
      </c>
      <c r="C131" s="63">
        <f t="shared" si="1"/>
        <v>-672.7171322</v>
      </c>
      <c r="D131" s="57" t="str">
        <f>VLOOKUP(A131,'Classement S6'!$B$2:$C$150,1,0)</f>
        <v>#N/A</v>
      </c>
      <c r="E131" s="58" t="str">
        <f t="shared" si="2"/>
        <v>#N/A</v>
      </c>
    </row>
    <row r="132">
      <c r="A132" s="62"/>
      <c r="B132" s="55">
        <v>131.0</v>
      </c>
      <c r="C132" s="63">
        <f t="shared" si="1"/>
        <v>-681.759316</v>
      </c>
      <c r="D132" s="57" t="str">
        <f>VLOOKUP(A132,'Classement S6'!$B$2:$C$150,1,0)</f>
        <v>#N/A</v>
      </c>
      <c r="E132" s="58" t="str">
        <f t="shared" si="2"/>
        <v>#N/A</v>
      </c>
    </row>
    <row r="133">
      <c r="A133" s="62"/>
      <c r="B133" s="55">
        <v>132.0</v>
      </c>
      <c r="C133" s="63">
        <f t="shared" si="1"/>
        <v>-690.7744877</v>
      </c>
      <c r="D133" s="57" t="str">
        <f>VLOOKUP(A133,'Classement S6'!$B$2:$C$150,1,0)</f>
        <v>#N/A</v>
      </c>
      <c r="E133" s="58" t="str">
        <f t="shared" si="2"/>
        <v>#N/A</v>
      </c>
    </row>
    <row r="134">
      <c r="A134" s="62"/>
      <c r="B134" s="55">
        <v>133.0</v>
      </c>
      <c r="C134" s="63">
        <f t="shared" si="1"/>
        <v>-699.7629945</v>
      </c>
      <c r="D134" s="57" t="str">
        <f>VLOOKUP(A134,'Classement S6'!$B$2:$C$150,1,0)</f>
        <v>#N/A</v>
      </c>
      <c r="E134" s="58" t="str">
        <f t="shared" si="2"/>
        <v>#N/A</v>
      </c>
    </row>
    <row r="135">
      <c r="A135" s="62"/>
      <c r="B135" s="55">
        <v>134.0</v>
      </c>
      <c r="C135" s="63">
        <f t="shared" si="1"/>
        <v>-708.7251763</v>
      </c>
      <c r="D135" s="57" t="str">
        <f>VLOOKUP(A135,'Classement S6'!$B$2:$C$150,1,0)</f>
        <v>#N/A</v>
      </c>
      <c r="E135" s="58" t="str">
        <f t="shared" si="2"/>
        <v>#N/A</v>
      </c>
    </row>
    <row r="136">
      <c r="A136" s="62"/>
      <c r="B136" s="55">
        <v>135.0</v>
      </c>
      <c r="C136" s="63">
        <f t="shared" si="1"/>
        <v>-717.661366</v>
      </c>
      <c r="D136" s="57" t="str">
        <f>VLOOKUP(A136,'Classement S6'!$B$2:$C$150,1,0)</f>
        <v>#N/A</v>
      </c>
      <c r="E136" s="58" t="str">
        <f t="shared" si="2"/>
        <v>#N/A</v>
      </c>
    </row>
    <row r="137">
      <c r="A137" s="62"/>
      <c r="B137" s="55">
        <v>136.0</v>
      </c>
      <c r="C137" s="63">
        <f t="shared" si="1"/>
        <v>-726.5718892</v>
      </c>
      <c r="D137" s="57" t="str">
        <f>VLOOKUP(A137,'Classement S6'!$B$2:$C$150,1,0)</f>
        <v>#N/A</v>
      </c>
      <c r="E137" s="58" t="str">
        <f t="shared" si="2"/>
        <v>#N/A</v>
      </c>
    </row>
    <row r="138">
      <c r="A138" s="62"/>
      <c r="B138" s="55">
        <v>137.0</v>
      </c>
      <c r="C138" s="63">
        <f t="shared" si="1"/>
        <v>-735.4570648</v>
      </c>
      <c r="D138" s="57" t="str">
        <f>VLOOKUP(A138,'Classement S6'!$B$2:$C$150,1,0)</f>
        <v>#N/A</v>
      </c>
      <c r="E138" s="58" t="str">
        <f t="shared" si="2"/>
        <v>#N/A</v>
      </c>
    </row>
    <row r="139">
      <c r="A139" s="62"/>
      <c r="B139" s="55">
        <v>138.0</v>
      </c>
      <c r="C139" s="63">
        <f t="shared" si="1"/>
        <v>-744.3172052</v>
      </c>
      <c r="D139" s="57" t="str">
        <f>VLOOKUP(A139,'Classement S6'!$B$2:$C$150,1,0)</f>
        <v>#N/A</v>
      </c>
      <c r="E139" s="58" t="str">
        <f t="shared" si="2"/>
        <v>#N/A</v>
      </c>
    </row>
    <row r="140">
      <c r="A140" s="62"/>
      <c r="B140" s="55">
        <v>139.0</v>
      </c>
      <c r="C140" s="63">
        <f t="shared" si="1"/>
        <v>-753.1526165</v>
      </c>
      <c r="D140" s="57" t="str">
        <f>VLOOKUP(A140,'Classement S6'!$B$2:$C$150,1,0)</f>
        <v>#N/A</v>
      </c>
      <c r="E140" s="58" t="str">
        <f t="shared" si="2"/>
        <v>#N/A</v>
      </c>
    </row>
    <row r="141">
      <c r="A141" s="62"/>
      <c r="B141" s="55">
        <v>140.0</v>
      </c>
      <c r="C141" s="63">
        <f t="shared" si="1"/>
        <v>-761.9635982</v>
      </c>
      <c r="D141" s="57" t="str">
        <f>VLOOKUP(A141,'Classement S6'!$B$2:$C$150,1,0)</f>
        <v>#N/A</v>
      </c>
      <c r="E141" s="58" t="str">
        <f t="shared" si="2"/>
        <v>#N/A</v>
      </c>
    </row>
    <row r="142">
      <c r="A142" s="62"/>
      <c r="B142" s="55">
        <v>141.0</v>
      </c>
      <c r="C142" s="63">
        <f t="shared" si="1"/>
        <v>-770.7504441</v>
      </c>
      <c r="D142" s="57" t="str">
        <f>VLOOKUP(A142,'Classement S6'!$B$2:$C$150,1,0)</f>
        <v>#N/A</v>
      </c>
      <c r="E142" s="58" t="str">
        <f t="shared" si="2"/>
        <v>#N/A</v>
      </c>
    </row>
    <row r="143">
      <c r="A143" s="62"/>
      <c r="B143" s="55">
        <v>142.0</v>
      </c>
      <c r="C143" s="63">
        <f t="shared" si="1"/>
        <v>-779.513442</v>
      </c>
      <c r="D143" s="57" t="str">
        <f>VLOOKUP(A143,'Classement S6'!$B$2:$C$150,1,0)</f>
        <v>#N/A</v>
      </c>
      <c r="E143" s="58" t="str">
        <f t="shared" si="2"/>
        <v>#N/A</v>
      </c>
    </row>
    <row r="144">
      <c r="A144" s="62"/>
      <c r="B144" s="55">
        <v>143.0</v>
      </c>
      <c r="C144" s="63">
        <f t="shared" si="1"/>
        <v>-788.2528739</v>
      </c>
      <c r="D144" s="57" t="str">
        <f>VLOOKUP(A144,'Classement S6'!$B$2:$C$150,1,0)</f>
        <v>#N/A</v>
      </c>
      <c r="E144" s="58" t="str">
        <f t="shared" si="2"/>
        <v>#N/A</v>
      </c>
    </row>
    <row r="145">
      <c r="A145" s="62"/>
      <c r="B145" s="55">
        <v>144.0</v>
      </c>
      <c r="C145" s="63">
        <f t="shared" si="1"/>
        <v>-796.9690165</v>
      </c>
      <c r="D145" s="57" t="str">
        <f>VLOOKUP(A145,'Classement S6'!$B$2:$C$150,1,0)</f>
        <v>#N/A</v>
      </c>
      <c r="E145" s="58" t="str">
        <f t="shared" si="2"/>
        <v>#N/A</v>
      </c>
    </row>
    <row r="146">
      <c r="A146" s="62"/>
      <c r="B146" s="55">
        <v>145.0</v>
      </c>
      <c r="C146" s="63">
        <f t="shared" si="1"/>
        <v>-805.6621407</v>
      </c>
      <c r="D146" s="57" t="str">
        <f>VLOOKUP(A146,'Classement S6'!$B$2:$C$150,1,0)</f>
        <v>#N/A</v>
      </c>
      <c r="E146" s="58" t="str">
        <f t="shared" si="2"/>
        <v>#N/A</v>
      </c>
    </row>
    <row r="147">
      <c r="A147" s="62"/>
      <c r="B147" s="55">
        <v>146.0</v>
      </c>
      <c r="C147" s="63">
        <f t="shared" si="1"/>
        <v>-814.3325124</v>
      </c>
      <c r="D147" s="57" t="str">
        <f>VLOOKUP(A147,'Classement S6'!$B$2:$C$150,1,0)</f>
        <v>#N/A</v>
      </c>
      <c r="E147" s="58" t="str">
        <f t="shared" si="2"/>
        <v>#N/A</v>
      </c>
    </row>
    <row r="148">
      <c r="A148" s="62"/>
      <c r="B148" s="55">
        <v>147.0</v>
      </c>
      <c r="C148" s="63">
        <f t="shared" si="1"/>
        <v>-822.9803924</v>
      </c>
      <c r="D148" s="57" t="str">
        <f>VLOOKUP(A148,'Classement S6'!$B$2:$C$150,1,0)</f>
        <v>#N/A</v>
      </c>
      <c r="E148" s="58" t="str">
        <f t="shared" si="2"/>
        <v>#N/A</v>
      </c>
    </row>
    <row r="149">
      <c r="A149" s="62"/>
      <c r="B149" s="55">
        <v>148.0</v>
      </c>
      <c r="C149" s="63">
        <f t="shared" si="1"/>
        <v>-831.6060363</v>
      </c>
      <c r="D149" s="57" t="str">
        <f>VLOOKUP(A149,'Classement S6'!$B$2:$C$150,1,0)</f>
        <v>#N/A</v>
      </c>
      <c r="E149" s="58" t="str">
        <f t="shared" si="2"/>
        <v>#N/A</v>
      </c>
    </row>
    <row r="150">
      <c r="A150" s="62"/>
      <c r="B150" s="55">
        <v>149.0</v>
      </c>
      <c r="C150" s="63">
        <f t="shared" si="1"/>
        <v>-840.209695</v>
      </c>
      <c r="D150" s="57" t="str">
        <f>VLOOKUP(A150,'Classement S6'!$B$2:$C$150,1,0)</f>
        <v>#N/A</v>
      </c>
      <c r="E150" s="58" t="str">
        <f t="shared" si="2"/>
        <v>#N/A</v>
      </c>
    </row>
    <row r="151">
      <c r="A151" s="62"/>
      <c r="B151" s="55">
        <v>150.0</v>
      </c>
      <c r="C151" s="63">
        <f t="shared" si="1"/>
        <v>-848.7916147</v>
      </c>
      <c r="D151" s="57" t="str">
        <f>VLOOKUP(A151,'Classement S6'!$B$2:$C$150,1,0)</f>
        <v>#N/A</v>
      </c>
      <c r="E151" s="58" t="str">
        <f t="shared" si="2"/>
        <v>#N/A</v>
      </c>
    </row>
    <row r="152">
      <c r="A152" s="62"/>
      <c r="B152" s="55">
        <v>151.0</v>
      </c>
      <c r="C152" s="63">
        <f t="shared" si="1"/>
        <v>-857.3520368</v>
      </c>
      <c r="D152" s="57" t="str">
        <f>VLOOKUP(A152,'Classement S6'!$B$2:$C$150,1,0)</f>
        <v>#N/A</v>
      </c>
      <c r="E152" s="58" t="str">
        <f t="shared" si="2"/>
        <v>#N/A</v>
      </c>
    </row>
    <row r="153">
      <c r="A153" s="62"/>
      <c r="B153" s="55">
        <v>152.0</v>
      </c>
      <c r="C153" s="63">
        <f t="shared" si="1"/>
        <v>-865.8911984</v>
      </c>
      <c r="D153" s="57" t="str">
        <f>VLOOKUP(A153,'Classement S6'!$B$2:$C$150,1,0)</f>
        <v>#N/A</v>
      </c>
      <c r="E153" s="58" t="str">
        <f t="shared" si="2"/>
        <v>#N/A</v>
      </c>
    </row>
    <row r="154">
      <c r="A154" s="62"/>
      <c r="B154" s="55">
        <v>153.0</v>
      </c>
      <c r="C154" s="63">
        <f t="shared" si="1"/>
        <v>-874.4093321</v>
      </c>
      <c r="D154" s="57" t="str">
        <f>VLOOKUP(A154,'Classement S6'!$B$2:$C$150,1,0)</f>
        <v>#N/A</v>
      </c>
      <c r="E154" s="58" t="str">
        <f t="shared" si="2"/>
        <v>#N/A</v>
      </c>
    </row>
    <row r="155">
      <c r="A155" s="62"/>
      <c r="B155" s="55">
        <v>154.0</v>
      </c>
      <c r="C155" s="63">
        <f t="shared" si="1"/>
        <v>-882.9066663</v>
      </c>
      <c r="D155" s="57" t="str">
        <f>VLOOKUP(A155,'Classement S6'!$B$2:$C$150,1,0)</f>
        <v>#N/A</v>
      </c>
      <c r="E155" s="58" t="str">
        <f t="shared" si="2"/>
        <v>#N/A</v>
      </c>
    </row>
    <row r="156">
      <c r="A156" s="62"/>
      <c r="B156" s="55">
        <v>155.0</v>
      </c>
      <c r="C156" s="63">
        <f t="shared" si="1"/>
        <v>-891.3834253</v>
      </c>
      <c r="D156" s="57" t="str">
        <f>VLOOKUP(A156,'Classement S6'!$B$2:$C$150,1,0)</f>
        <v>#N/A</v>
      </c>
      <c r="E156" s="58" t="str">
        <f t="shared" si="2"/>
        <v>#N/A</v>
      </c>
    </row>
    <row r="157">
      <c r="A157" s="62"/>
      <c r="B157" s="55">
        <v>156.0</v>
      </c>
      <c r="C157" s="63">
        <f t="shared" si="1"/>
        <v>-899.8398292</v>
      </c>
      <c r="D157" s="57" t="str">
        <f>VLOOKUP(A157,'Classement S6'!$B$2:$C$150,1,0)</f>
        <v>#N/A</v>
      </c>
      <c r="E157" s="58" t="str">
        <f t="shared" si="2"/>
        <v>#N/A</v>
      </c>
    </row>
    <row r="158">
      <c r="A158" s="62"/>
      <c r="B158" s="55">
        <v>157.0</v>
      </c>
      <c r="C158" s="63">
        <f t="shared" si="1"/>
        <v>-908.2760943</v>
      </c>
      <c r="D158" s="57" t="str">
        <f>VLOOKUP(A158,'Classement S6'!$B$2:$C$150,1,0)</f>
        <v>#N/A</v>
      </c>
      <c r="E158" s="58" t="str">
        <f t="shared" si="2"/>
        <v>#N/A</v>
      </c>
    </row>
    <row r="159">
      <c r="A159" s="62"/>
      <c r="B159" s="55">
        <v>158.0</v>
      </c>
      <c r="C159" s="63">
        <f t="shared" si="1"/>
        <v>-916.6924328</v>
      </c>
      <c r="D159" s="57" t="str">
        <f>VLOOKUP(A159,'Classement S6'!$B$2:$C$150,1,0)</f>
        <v>#N/A</v>
      </c>
      <c r="E159" s="58" t="str">
        <f t="shared" si="2"/>
        <v>#N/A</v>
      </c>
    </row>
    <row r="160">
      <c r="A160" s="62"/>
      <c r="B160" s="55">
        <v>159.0</v>
      </c>
      <c r="C160" s="63">
        <f t="shared" si="1"/>
        <v>-925.0890535</v>
      </c>
      <c r="D160" s="57" t="str">
        <f>VLOOKUP(A160,'Classement S6'!$B$2:$C$150,1,0)</f>
        <v>#N/A</v>
      </c>
      <c r="E160" s="58" t="str">
        <f t="shared" si="2"/>
        <v>#N/A</v>
      </c>
    </row>
    <row r="161">
      <c r="A161" s="62"/>
      <c r="B161" s="66">
        <v>160.0</v>
      </c>
      <c r="C161" s="67">
        <f t="shared" si="1"/>
        <v>-933.4661613</v>
      </c>
      <c r="D161" s="57" t="str">
        <f>VLOOKUP(A161,'Classement S6'!$B$2:$C$150,1,0)</f>
        <v>#N/A</v>
      </c>
      <c r="E161" s="58" t="str">
        <f t="shared" si="2"/>
        <v>#N/A</v>
      </c>
    </row>
  </sheetData>
  <conditionalFormatting sqref="A1:A161">
    <cfRule type="containsText" dxfId="4" priority="1" operator="containsText" text="0">
      <formula>NOT(ISERROR(SEARCH(("0"),(A1))))</formula>
    </cfRule>
  </conditionalFormatting>
  <conditionalFormatting sqref="A1:A161">
    <cfRule type="containsText" dxfId="4" priority="2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7" t="s">
        <v>1</v>
      </c>
      <c r="B1" s="48" t="s">
        <v>141</v>
      </c>
      <c r="C1" s="49" t="s">
        <v>123</v>
      </c>
      <c r="D1" s="50" t="s">
        <v>142</v>
      </c>
      <c r="E1" s="51" t="s">
        <v>143</v>
      </c>
      <c r="G1" s="52" t="s">
        <v>144</v>
      </c>
      <c r="H1" s="53">
        <f>MATCH("",A2:A161,-1)</f>
        <v>44</v>
      </c>
    </row>
    <row r="2">
      <c r="A2" s="62" t="str">
        <f>IFERROR(__xludf.DUMMYFUNCTION(" IMPORTRANGE(""https://docs.google.com/spreadsheets/d/1g2I5mOL2ej2lYzx0la-p0VTR2azHsGLVQ3QJndZ7d10/edit#gid=659344248"",""extrac-So SIX-1!A2:A161"")"),"chAAtAlere")</f>
        <v>chAAtAlere</v>
      </c>
      <c r="B2" s="55">
        <v>1.0</v>
      </c>
      <c r="C2" s="63">
        <f t="shared" ref="C2:C161" si="1">800*(1-(B2/($H$1+1)))*POWER((SQRT(($H$1+1)/B2)),1/2)</f>
        <v>2025.97125</v>
      </c>
      <c r="D2" s="57" t="str">
        <f>VLOOKUP(A2,'Classement S6'!$B$2:$C$150,1,0)</f>
        <v>chAAtAlere</v>
      </c>
      <c r="E2" s="58" t="str">
        <f t="shared" ref="E2:E161" si="2">IF(D2=A2,"","erreur")</f>
        <v/>
      </c>
    </row>
    <row r="3">
      <c r="A3" s="62" t="str">
        <f>IFERROR(__xludf.DUMMYFUNCTION("""COMPUTED_VALUE"""),"FridAKahlo")</f>
        <v>FridAKahlo</v>
      </c>
      <c r="B3" s="55">
        <v>2.0</v>
      </c>
      <c r="C3" s="63">
        <f t="shared" si="1"/>
        <v>1664.913053</v>
      </c>
      <c r="D3" s="57" t="str">
        <f>VLOOKUP(A3,'Classement S6'!$B$2:$C$150,1,0)</f>
        <v>FridAKahlo</v>
      </c>
      <c r="E3" s="58" t="str">
        <f t="shared" si="2"/>
        <v/>
      </c>
      <c r="G3" s="59"/>
    </row>
    <row r="4">
      <c r="A4" s="62" t="str">
        <f>IFERROR(__xludf.DUMMYFUNCTION("""COMPUTED_VALUE"""),"MaLLcoLLm..")</f>
        <v>MaLLcoLLm..</v>
      </c>
      <c r="B4" s="55">
        <v>3.0</v>
      </c>
      <c r="C4" s="63">
        <f t="shared" si="1"/>
        <v>1469.432288</v>
      </c>
      <c r="D4" s="57" t="str">
        <f>VLOOKUP(A4,'Classement S6'!$B$2:$C$150,1,0)</f>
        <v>MaLLcoLLm..</v>
      </c>
      <c r="E4" s="58" t="str">
        <f t="shared" si="2"/>
        <v/>
      </c>
    </row>
    <row r="5">
      <c r="A5" s="62" t="str">
        <f>IFERROR(__xludf.DUMMYFUNCTION("""COMPUTED_VALUE"""),"BBH 75")</f>
        <v>BBH 75</v>
      </c>
      <c r="B5" s="55">
        <v>4.0</v>
      </c>
      <c r="C5" s="63">
        <f t="shared" si="1"/>
        <v>1334.902236</v>
      </c>
      <c r="D5" s="57" t="str">
        <f>VLOOKUP(A5,'Classement S6'!$B$2:$C$150,1,0)</f>
        <v>BBH 75</v>
      </c>
      <c r="E5" s="58" t="str">
        <f t="shared" si="2"/>
        <v/>
      </c>
    </row>
    <row r="6">
      <c r="A6" s="62" t="str">
        <f>IFERROR(__xludf.DUMMYFUNCTION("""COMPUTED_VALUE"""),"Le_Pictavien")</f>
        <v>Le_Pictavien</v>
      </c>
      <c r="B6" s="55">
        <v>5.0</v>
      </c>
      <c r="C6" s="63">
        <f t="shared" si="1"/>
        <v>1231.680574</v>
      </c>
      <c r="D6" s="57" t="str">
        <f>VLOOKUP(A6,'Classement S6'!$B$2:$C$150,1,0)</f>
        <v>Le_Pictavien</v>
      </c>
      <c r="E6" s="58" t="str">
        <f t="shared" si="2"/>
        <v/>
      </c>
    </row>
    <row r="7">
      <c r="A7" s="62" t="str">
        <f>IFERROR(__xludf.DUMMYFUNCTION("""COMPUTED_VALUE"""),"AKlibur")</f>
        <v>AKlibur</v>
      </c>
      <c r="B7" s="55">
        <v>6.0</v>
      </c>
      <c r="C7" s="63">
        <f t="shared" si="1"/>
        <v>1147.380319</v>
      </c>
      <c r="D7" s="57" t="str">
        <f>VLOOKUP(A7,'Classement S6'!$B$2:$C$150,1,0)</f>
        <v>AKlibur</v>
      </c>
      <c r="E7" s="58" t="str">
        <f t="shared" si="2"/>
        <v/>
      </c>
    </row>
    <row r="8">
      <c r="A8" s="62" t="str">
        <f>IFERROR(__xludf.DUMMYFUNCTION("""COMPUTED_VALUE"""),"Mitch")</f>
        <v>Mitch</v>
      </c>
      <c r="B8" s="55">
        <v>7.0</v>
      </c>
      <c r="C8" s="63">
        <f t="shared" si="1"/>
        <v>1075.696333</v>
      </c>
      <c r="D8" s="57" t="str">
        <f>VLOOKUP(A8,'Classement S6'!$B$2:$C$150,1,0)</f>
        <v>Mitch</v>
      </c>
      <c r="E8" s="58" t="str">
        <f t="shared" si="2"/>
        <v/>
      </c>
    </row>
    <row r="9">
      <c r="A9" s="62" t="str">
        <f>IFERROR(__xludf.DUMMYFUNCTION("""COMPUTED_VALUE"""),"POMB1664")</f>
        <v>POMB1664</v>
      </c>
      <c r="B9" s="55">
        <v>8.0</v>
      </c>
      <c r="C9" s="63">
        <f t="shared" si="1"/>
        <v>1013.000895</v>
      </c>
      <c r="D9" s="57" t="str">
        <f>VLOOKUP(A9,'Classement S6'!$B$2:$C$150,1,0)</f>
        <v>POMB1664</v>
      </c>
      <c r="E9" s="58" t="str">
        <f t="shared" si="2"/>
        <v/>
      </c>
    </row>
    <row r="10">
      <c r="A10" s="62" t="str">
        <f>IFERROR(__xludf.DUMMYFUNCTION("""COMPUTED_VALUE"""),"Redblood92")</f>
        <v>Redblood92</v>
      </c>
      <c r="B10" s="55">
        <v>9.0</v>
      </c>
      <c r="C10" s="63">
        <f t="shared" si="1"/>
        <v>957.02322</v>
      </c>
      <c r="D10" s="57" t="str">
        <f>VLOOKUP(A10,'Classement S6'!$B$2:$C$150,1,0)</f>
        <v>Redblood92</v>
      </c>
      <c r="E10" s="58" t="str">
        <f t="shared" si="2"/>
        <v/>
      </c>
    </row>
    <row r="11">
      <c r="A11" s="62" t="str">
        <f>IFERROR(__xludf.DUMMYFUNCTION("""COMPUTED_VALUE"""),"kiki86 x")</f>
        <v>kiki86 x</v>
      </c>
      <c r="B11" s="55">
        <v>10.0</v>
      </c>
      <c r="C11" s="63">
        <f t="shared" si="1"/>
        <v>906.2513072</v>
      </c>
      <c r="D11" s="57" t="str">
        <f>VLOOKUP(A11,'Classement S6'!$B$2:$C$150,1,0)</f>
        <v>kiki86 x</v>
      </c>
      <c r="E11" s="58" t="str">
        <f t="shared" si="2"/>
        <v/>
      </c>
    </row>
    <row r="12">
      <c r="A12" s="62" t="str">
        <f>IFERROR(__xludf.DUMMYFUNCTION("""COMPUTED_VALUE"""),"chatouill86")</f>
        <v>chatouill86</v>
      </c>
      <c r="B12" s="55">
        <v>11.0</v>
      </c>
      <c r="C12" s="63">
        <f t="shared" si="1"/>
        <v>859.6295725</v>
      </c>
      <c r="D12" s="57" t="str">
        <f>VLOOKUP(A12,'Classement S6'!$B$2:$C$150,1,0)</f>
        <v>chatouill86</v>
      </c>
      <c r="E12" s="58" t="str">
        <f t="shared" si="2"/>
        <v/>
      </c>
    </row>
    <row r="13">
      <c r="A13" s="62" t="str">
        <f>IFERROR(__xludf.DUMMYFUNCTION("""COMPUTED_VALUE"""),"christ86000")</f>
        <v>christ86000</v>
      </c>
      <c r="B13" s="55">
        <v>12.0</v>
      </c>
      <c r="C13" s="63">
        <f t="shared" si="1"/>
        <v>816.3929206</v>
      </c>
      <c r="D13" s="57" t="str">
        <f>VLOOKUP(A13,'Classement S6'!$B$2:$C$150,1,0)</f>
        <v>christ86000</v>
      </c>
      <c r="E13" s="58" t="str">
        <f t="shared" si="2"/>
        <v/>
      </c>
    </row>
    <row r="14">
      <c r="A14" s="62" t="str">
        <f>IFERROR(__xludf.DUMMYFUNCTION("""COMPUTED_VALUE"""),"fr2d2")</f>
        <v>fr2d2</v>
      </c>
      <c r="B14" s="55">
        <v>13.0</v>
      </c>
      <c r="C14" s="63">
        <f t="shared" si="1"/>
        <v>775.9696618</v>
      </c>
      <c r="D14" s="57" t="str">
        <f>VLOOKUP(A14,'Classement S6'!$B$2:$C$150,1,0)</f>
        <v>Fr2d2</v>
      </c>
      <c r="E14" s="58" t="str">
        <f t="shared" si="2"/>
        <v/>
      </c>
    </row>
    <row r="15">
      <c r="A15" s="62" t="str">
        <f>IFERROR(__xludf.DUMMYFUNCTION("""COMPUTED_VALUE"""),"Vaillant 86")</f>
        <v>Vaillant 86</v>
      </c>
      <c r="B15" s="55">
        <v>14.0</v>
      </c>
      <c r="C15" s="63">
        <f t="shared" si="1"/>
        <v>737.9217081</v>
      </c>
      <c r="D15" s="57" t="str">
        <f>VLOOKUP(A15,'Classement S6'!$B$2:$C$150,1,0)</f>
        <v>Vaillant 86</v>
      </c>
      <c r="E15" s="58" t="str">
        <f t="shared" si="2"/>
        <v/>
      </c>
    </row>
    <row r="16">
      <c r="A16" s="62" t="str">
        <f>IFERROR(__xludf.DUMMYFUNCTION("""COMPUTED_VALUE"""),"Patgaret")</f>
        <v>Patgaret</v>
      </c>
      <c r="B16" s="55">
        <v>15.0</v>
      </c>
      <c r="C16" s="63">
        <f t="shared" si="1"/>
        <v>701.9061402</v>
      </c>
      <c r="D16" s="57" t="str">
        <f>VLOOKUP(A16,'Classement S6'!$B$2:$C$150,1,0)</f>
        <v>Patgaret</v>
      </c>
      <c r="E16" s="58" t="str">
        <f t="shared" si="2"/>
        <v/>
      </c>
    </row>
    <row r="17">
      <c r="A17" s="62" t="str">
        <f>IFERROR(__xludf.DUMMYFUNCTION("""COMPUTED_VALUE"""),"8kinder6")</f>
        <v>8kinder6</v>
      </c>
      <c r="B17" s="55">
        <v>16.0</v>
      </c>
      <c r="C17" s="63">
        <f t="shared" si="1"/>
        <v>667.6496165</v>
      </c>
      <c r="D17" s="57" t="str">
        <f>VLOOKUP(A17,'Classement S6'!$B$2:$C$150,1,0)</f>
        <v>8kinder6</v>
      </c>
      <c r="E17" s="58" t="str">
        <f t="shared" si="2"/>
        <v/>
      </c>
    </row>
    <row r="18">
      <c r="A18" s="62" t="str">
        <f>IFERROR(__xludf.DUMMYFUNCTION("""COMPUTED_VALUE"""),"Kevfurious")</f>
        <v>Kevfurious</v>
      </c>
      <c r="B18" s="55">
        <v>17.0</v>
      </c>
      <c r="C18" s="63">
        <f t="shared" si="1"/>
        <v>634.9308114</v>
      </c>
      <c r="D18" s="57" t="str">
        <f>VLOOKUP(A18,'Classement S6'!$B$2:$C$150,1,0)</f>
        <v>Kevfurious</v>
      </c>
      <c r="E18" s="58" t="str">
        <f t="shared" si="2"/>
        <v/>
      </c>
    </row>
    <row r="19">
      <c r="A19" s="62" t="str">
        <f>IFERROR(__xludf.DUMMYFUNCTION("""COMPUTED_VALUE"""),"UniThe")</f>
        <v>UniThe</v>
      </c>
      <c r="B19" s="55">
        <v>18.0</v>
      </c>
      <c r="C19" s="63">
        <f t="shared" si="1"/>
        <v>603.5680462</v>
      </c>
      <c r="D19" s="57" t="str">
        <f>VLOOKUP(A19,'Classement S6'!$B$2:$C$150,1,0)</f>
        <v>UniThe</v>
      </c>
      <c r="E19" s="58" t="str">
        <f t="shared" si="2"/>
        <v/>
      </c>
    </row>
    <row r="20">
      <c r="A20" s="62" t="str">
        <f>IFERROR(__xludf.DUMMYFUNCTION("""COMPUTED_VALUE"""),"SIr_Tango")</f>
        <v>SIr_Tango</v>
      </c>
      <c r="B20" s="55">
        <v>19.0</v>
      </c>
      <c r="C20" s="63">
        <f t="shared" si="1"/>
        <v>573.4103787</v>
      </c>
      <c r="D20" s="57" t="str">
        <f>VLOOKUP(A20,'Classement S6'!$B$2:$C$150,1,0)</f>
        <v>Sir_Tango</v>
      </c>
      <c r="E20" s="58" t="str">
        <f t="shared" si="2"/>
        <v/>
      </c>
    </row>
    <row r="21">
      <c r="A21" s="62" t="str">
        <f>IFERROR(__xludf.DUMMYFUNCTION("""COMPUTED_VALUE"""),"gregmoore")</f>
        <v>gregmoore</v>
      </c>
      <c r="B21" s="55">
        <v>20.0</v>
      </c>
      <c r="C21" s="63">
        <f t="shared" si="1"/>
        <v>544.331054</v>
      </c>
      <c r="D21" s="57" t="str">
        <f>VLOOKUP(A21,'Classement S6'!$B$2:$C$150,1,0)</f>
        <v>gregmoore</v>
      </c>
      <c r="E21" s="58" t="str">
        <f t="shared" si="2"/>
        <v/>
      </c>
    </row>
    <row r="22">
      <c r="A22" s="62" t="str">
        <f>IFERROR(__xludf.DUMMYFUNCTION("""COMPUTED_VALUE"""),"Phil1308")</f>
        <v>Phil1308</v>
      </c>
      <c r="B22" s="55">
        <v>21.0</v>
      </c>
      <c r="C22" s="63">
        <f t="shared" si="1"/>
        <v>516.2226069</v>
      </c>
      <c r="D22" s="57" t="str">
        <f>VLOOKUP(A22,'Classement S6'!$B$2:$C$150,1,0)</f>
        <v>Phil1308</v>
      </c>
      <c r="E22" s="58" t="str">
        <f t="shared" si="2"/>
        <v/>
      </c>
    </row>
    <row r="23">
      <c r="A23" s="62" t="str">
        <f>IFERROR(__xludf.DUMMYFUNCTION("""COMPUTED_VALUE"""),"sukkel")</f>
        <v>sukkel</v>
      </c>
      <c r="B23" s="55">
        <v>22.0</v>
      </c>
      <c r="C23" s="63">
        <f t="shared" si="1"/>
        <v>488.9931411</v>
      </c>
      <c r="D23" s="57" t="str">
        <f>VLOOKUP(A23,'Classement S6'!$B$2:$C$150,1,0)</f>
        <v>sukkel</v>
      </c>
      <c r="E23" s="58" t="str">
        <f t="shared" si="2"/>
        <v/>
      </c>
    </row>
    <row r="24">
      <c r="A24" s="62" t="str">
        <f>IFERROR(__xludf.DUMMYFUNCTION("""COMPUTED_VALUE"""),"fiodor86")</f>
        <v>fiodor86</v>
      </c>
      <c r="B24" s="55">
        <v>23.0</v>
      </c>
      <c r="C24" s="63">
        <f t="shared" si="1"/>
        <v>462.5634606</v>
      </c>
      <c r="D24" s="57" t="str">
        <f>VLOOKUP(A24,'Classement S6'!$B$2:$C$150,1,0)</f>
        <v>fiodor86</v>
      </c>
      <c r="E24" s="58" t="str">
        <f t="shared" si="2"/>
        <v/>
      </c>
    </row>
    <row r="25">
      <c r="A25" s="62" t="str">
        <f>IFERROR(__xludf.DUMMYFUNCTION("""COMPUTED_VALUE"""),"SINGE7")</f>
        <v>SINGE7</v>
      </c>
      <c r="B25" s="55">
        <v>24.0</v>
      </c>
      <c r="C25" s="63">
        <f t="shared" si="1"/>
        <v>436.8648329</v>
      </c>
      <c r="D25" s="57" t="str">
        <f>VLOOKUP(A25,'Classement S6'!$B$2:$C$150,1,0)</f>
        <v>SINGE7</v>
      </c>
      <c r="E25" s="58" t="str">
        <f t="shared" si="2"/>
        <v/>
      </c>
    </row>
    <row r="26">
      <c r="A26" s="62" t="str">
        <f>IFERROR(__xludf.DUMMYFUNCTION("""COMPUTED_VALUE"""),"-Feline")</f>
        <v>-Feline</v>
      </c>
      <c r="B26" s="55">
        <v>25.0</v>
      </c>
      <c r="C26" s="63">
        <f t="shared" si="1"/>
        <v>411.8372214</v>
      </c>
      <c r="D26" s="57" t="str">
        <f>VLOOKUP(A26,'Classement S6'!$B$2:$C$150,1,0)</f>
        <v>-Feline</v>
      </c>
      <c r="E26" s="58" t="str">
        <f t="shared" si="2"/>
        <v/>
      </c>
    </row>
    <row r="27">
      <c r="A27" s="62" t="str">
        <f>IFERROR(__xludf.DUMMYFUNCTION("""COMPUTED_VALUE"""),"LEGOLEGOTE")</f>
        <v>LEGOLEGOTE</v>
      </c>
      <c r="B27" s="55">
        <v>26.0</v>
      </c>
      <c r="C27" s="63">
        <f t="shared" si="1"/>
        <v>387.427876</v>
      </c>
      <c r="D27" s="57" t="str">
        <f>VLOOKUP(A27,'Classement S6'!$B$2:$C$150,1,0)</f>
        <v>LEGOLEGOTE</v>
      </c>
      <c r="E27" s="58" t="str">
        <f t="shared" si="2"/>
        <v/>
      </c>
    </row>
    <row r="28">
      <c r="A28" s="62" t="str">
        <f>IFERROR(__xludf.DUMMYFUNCTION("""COMPUTED_VALUE"""),"cassius-86")</f>
        <v>cassius-86</v>
      </c>
      <c r="B28" s="55">
        <v>27.0</v>
      </c>
      <c r="C28" s="63">
        <f t="shared" si="1"/>
        <v>363.5901973</v>
      </c>
      <c r="D28" s="57" t="str">
        <f>VLOOKUP(A28,'Classement S6'!$B$2:$C$150,1,0)</f>
        <v>cassius-86</v>
      </c>
      <c r="E28" s="58" t="str">
        <f t="shared" si="2"/>
        <v/>
      </c>
    </row>
    <row r="29">
      <c r="A29" s="62" t="str">
        <f>IFERROR(__xludf.DUMMYFUNCTION("""COMPUTED_VALUE"""),"Rbl86")</f>
        <v>Rbl86</v>
      </c>
      <c r="B29" s="55">
        <v>28.0</v>
      </c>
      <c r="C29" s="63">
        <f t="shared" si="1"/>
        <v>340.2828137</v>
      </c>
      <c r="D29" s="57" t="str">
        <f>VLOOKUP(A29,'Classement S6'!$B$2:$C$150,1,0)</f>
        <v>Rbl86</v>
      </c>
      <c r="E29" s="58" t="str">
        <f t="shared" si="2"/>
        <v/>
      </c>
    </row>
    <row r="30">
      <c r="A30" s="62" t="str">
        <f>IFERROR(__xludf.DUMMYFUNCTION("""COMPUTED_VALUE"""),"i K K i")</f>
        <v>i K K i</v>
      </c>
      <c r="B30" s="55">
        <v>29.0</v>
      </c>
      <c r="C30" s="63">
        <f t="shared" si="1"/>
        <v>317.4688252</v>
      </c>
      <c r="D30" s="57" t="str">
        <f>VLOOKUP(A30,'Classement S6'!$B$2:$C$150,1,0)</f>
        <v>i K K i</v>
      </c>
      <c r="E30" s="58" t="str">
        <f t="shared" si="2"/>
        <v/>
      </c>
    </row>
    <row r="31">
      <c r="A31" s="62" t="str">
        <f>IFERROR(__xludf.DUMMYFUNCTION("""COMPUTED_VALUE"""),"Rukia_ichigo")</f>
        <v>Rukia_ichigo</v>
      </c>
      <c r="B31" s="55">
        <v>30.0</v>
      </c>
      <c r="C31" s="63">
        <f t="shared" si="1"/>
        <v>295.1151786</v>
      </c>
      <c r="D31" s="57" t="str">
        <f>VLOOKUP(A31,'Classement S6'!$B$2:$C$150,1,0)</f>
        <v>Rukia_ichigo</v>
      </c>
      <c r="E31" s="58" t="str">
        <f t="shared" si="2"/>
        <v/>
      </c>
    </row>
    <row r="32">
      <c r="A32" s="62" t="str">
        <f>IFERROR(__xludf.DUMMYFUNCTION("""COMPUTED_VALUE"""),"Abrakada")</f>
        <v>Abrakada</v>
      </c>
      <c r="B32" s="55">
        <v>31.0</v>
      </c>
      <c r="C32" s="63">
        <f t="shared" si="1"/>
        <v>273.1921487</v>
      </c>
      <c r="D32" s="57" t="str">
        <f>VLOOKUP(A32,'Classement S6'!$B$2:$C$150,1,0)</f>
        <v>Abrakada</v>
      </c>
      <c r="E32" s="58" t="str">
        <f t="shared" si="2"/>
        <v/>
      </c>
    </row>
    <row r="33">
      <c r="A33" s="62" t="str">
        <f>IFERROR(__xludf.DUMMYFUNCTION("""COMPUTED_VALUE"""),"Garou du 86")</f>
        <v>Garou du 86</v>
      </c>
      <c r="B33" s="55">
        <v>32.0</v>
      </c>
      <c r="C33" s="63">
        <f t="shared" si="1"/>
        <v>251.6729034</v>
      </c>
      <c r="D33" s="57" t="str">
        <f>VLOOKUP(A33,'Classement S6'!$B$2:$C$150,1,0)</f>
        <v>Garou du 86</v>
      </c>
      <c r="E33" s="58" t="str">
        <f t="shared" si="2"/>
        <v/>
      </c>
    </row>
    <row r="34">
      <c r="A34" s="62" t="str">
        <f>IFERROR(__xludf.DUMMYFUNCTION("""COMPUTED_VALUE"""),"Mikalack")</f>
        <v>Mikalack</v>
      </c>
      <c r="B34" s="55">
        <v>33.0</v>
      </c>
      <c r="C34" s="63">
        <f t="shared" si="1"/>
        <v>230.5331384</v>
      </c>
      <c r="D34" s="57" t="str">
        <f>VLOOKUP(A34,'Classement S6'!$B$2:$C$150,1,0)</f>
        <v>Mikalack</v>
      </c>
      <c r="E34" s="58" t="str">
        <f t="shared" si="2"/>
        <v/>
      </c>
    </row>
    <row r="35">
      <c r="A35" s="62" t="str">
        <f>IFERROR(__xludf.DUMMYFUNCTION("""COMPUTED_VALUE"""),"KamehamehAS")</f>
        <v>KamehamehAS</v>
      </c>
      <c r="B35" s="55">
        <v>34.0</v>
      </c>
      <c r="C35" s="63">
        <f t="shared" si="1"/>
        <v>209.750767</v>
      </c>
      <c r="D35" s="57" t="str">
        <f>VLOOKUP(A35,'Classement S6'!$B$2:$C$150,1,0)</f>
        <v>KamehamehAS</v>
      </c>
      <c r="E35" s="58" t="str">
        <f t="shared" si="2"/>
        <v/>
      </c>
    </row>
    <row r="36">
      <c r="A36" s="62" t="str">
        <f>IFERROR(__xludf.DUMMYFUNCTION("""COMPUTED_VALUE"""),"BARBAPAPA.")</f>
        <v>BARBAPAPA.</v>
      </c>
      <c r="B36" s="55">
        <v>35.0</v>
      </c>
      <c r="C36" s="63">
        <f t="shared" si="1"/>
        <v>189.3056563</v>
      </c>
      <c r="D36" s="57" t="str">
        <f>VLOOKUP(A36,'Classement S6'!$B$2:$C$150,1,0)</f>
        <v>BARBAPAPA.</v>
      </c>
      <c r="E36" s="58" t="str">
        <f t="shared" si="2"/>
        <v/>
      </c>
    </row>
    <row r="37">
      <c r="A37" s="62" t="str">
        <f>IFERROR(__xludf.DUMMYFUNCTION("""COMPUTED_VALUE"""),"NOVICEMYSTIC")</f>
        <v>NOVICEMYSTIC</v>
      </c>
      <c r="B37" s="55">
        <v>36.0</v>
      </c>
      <c r="C37" s="63">
        <f t="shared" si="1"/>
        <v>169.1794022</v>
      </c>
      <c r="D37" s="57" t="str">
        <f>VLOOKUP(A37,'Classement S6'!$B$2:$C$150,1,0)</f>
        <v>NOVICEMYSTIC</v>
      </c>
      <c r="E37" s="58" t="str">
        <f t="shared" si="2"/>
        <v/>
      </c>
    </row>
    <row r="38">
      <c r="A38" s="62" t="str">
        <f>IFERROR(__xludf.DUMMYFUNCTION("""COMPUTED_VALUE"""),"butterfly-as")</f>
        <v>butterfly-as</v>
      </c>
      <c r="B38" s="55">
        <v>37.0</v>
      </c>
      <c r="C38" s="63">
        <f t="shared" si="1"/>
        <v>149.3551346</v>
      </c>
      <c r="D38" s="57" t="str">
        <f>VLOOKUP(A38,'Classement S6'!$B$2:$C$150,1,0)</f>
        <v>Butterfly-As</v>
      </c>
      <c r="E38" s="58" t="str">
        <f t="shared" si="2"/>
        <v/>
      </c>
    </row>
    <row r="39">
      <c r="A39" s="62" t="str">
        <f>IFERROR(__xludf.DUMMYFUNCTION("""COMPUTED_VALUE"""),"UrsaffMyLove")</f>
        <v>UrsaffMyLove</v>
      </c>
      <c r="B39" s="55">
        <v>38.0</v>
      </c>
      <c r="C39" s="63">
        <f t="shared" si="1"/>
        <v>129.8173509</v>
      </c>
      <c r="D39" s="57" t="str">
        <f>VLOOKUP(A39,'Classement S6'!$B$2:$C$150,1,0)</f>
        <v>UrsaffMyLove</v>
      </c>
      <c r="E39" s="58" t="str">
        <f t="shared" si="2"/>
        <v/>
      </c>
    </row>
    <row r="40">
      <c r="A40" s="62" t="str">
        <f>IFERROR(__xludf.DUMMYFUNCTION("""COMPUTED_VALUE"""),"_Sale-Bet_")</f>
        <v>_Sale-Bet_</v>
      </c>
      <c r="B40" s="55">
        <v>39.0</v>
      </c>
      <c r="C40" s="63">
        <f t="shared" si="1"/>
        <v>110.55177</v>
      </c>
      <c r="D40" s="57" t="str">
        <f>VLOOKUP(A40,'Classement S6'!$B$2:$C$150,1,0)</f>
        <v>_Sale-Bet_</v>
      </c>
      <c r="E40" s="58" t="str">
        <f t="shared" si="2"/>
        <v/>
      </c>
    </row>
    <row r="41">
      <c r="A41" s="62" t="str">
        <f>IFERROR(__xludf.DUMMYFUNCTION("""COMPUTED_VALUE"""),"_VisMaVie_")</f>
        <v>_VisMaVie_</v>
      </c>
      <c r="B41" s="55">
        <v>40.0</v>
      </c>
      <c r="C41" s="63">
        <f t="shared" si="1"/>
        <v>91.5452064</v>
      </c>
      <c r="D41" s="57" t="str">
        <f>VLOOKUP(A41,'Classement S6'!$B$2:$C$150,1,0)</f>
        <v>_VisMaVie_</v>
      </c>
      <c r="E41" s="58" t="str">
        <f t="shared" si="2"/>
        <v/>
      </c>
    </row>
    <row r="42">
      <c r="A42" s="62" t="str">
        <f>IFERROR(__xludf.DUMMYFUNCTION("""COMPUTED_VALUE"""),"Pachavi")</f>
        <v>Pachavi</v>
      </c>
      <c r="B42" s="55">
        <v>41.0</v>
      </c>
      <c r="C42" s="63">
        <f t="shared" si="1"/>
        <v>72.78545962</v>
      </c>
      <c r="D42" s="57" t="str">
        <f>VLOOKUP(A42,'Classement S6'!$B$2:$C$150,1,0)</f>
        <v>Pachavi</v>
      </c>
      <c r="E42" s="58" t="str">
        <f t="shared" si="2"/>
        <v/>
      </c>
    </row>
    <row r="43">
      <c r="A43" s="62" t="str">
        <f>IFERROR(__xludf.DUMMYFUNCTION("""COMPUTED_VALUE"""),"Sab86360")</f>
        <v>Sab86360</v>
      </c>
      <c r="B43" s="55">
        <v>42.0</v>
      </c>
      <c r="C43" s="63">
        <f t="shared" si="1"/>
        <v>54.26121746</v>
      </c>
      <c r="D43" s="57" t="str">
        <f>VLOOKUP(A43,'Classement S6'!$B$2:$C$150,1,0)</f>
        <v>Sab86360</v>
      </c>
      <c r="E43" s="58" t="str">
        <f t="shared" si="2"/>
        <v/>
      </c>
    </row>
    <row r="44">
      <c r="A44" s="62" t="str">
        <f>IFERROR(__xludf.DUMMYFUNCTION("""COMPUTED_VALUE"""),"Loulou79")</f>
        <v>Loulou79</v>
      </c>
      <c r="B44" s="55">
        <v>43.0</v>
      </c>
      <c r="C44" s="63">
        <f t="shared" si="1"/>
        <v>35.96197075</v>
      </c>
      <c r="D44" s="57" t="str">
        <f>VLOOKUP(A44,'Classement S6'!$B$2:$C$150,1,0)</f>
        <v>Loulou79</v>
      </c>
      <c r="E44" s="58" t="str">
        <f t="shared" si="2"/>
        <v/>
      </c>
    </row>
    <row r="45">
      <c r="A45" s="62" t="str">
        <f>IFERROR(__xludf.DUMMYFUNCTION("""COMPUTED_VALUE"""),"patrick86370")</f>
        <v>patrick86370</v>
      </c>
      <c r="B45" s="55">
        <v>44.0</v>
      </c>
      <c r="C45" s="63">
        <f t="shared" si="1"/>
        <v>17.87793824</v>
      </c>
      <c r="D45" s="57" t="str">
        <f>VLOOKUP(A45,'Classement S6'!$B$2:$C$150,1,0)</f>
        <v>patrick86370</v>
      </c>
      <c r="E45" s="58" t="str">
        <f t="shared" si="2"/>
        <v/>
      </c>
    </row>
    <row r="46">
      <c r="A46" s="62"/>
      <c r="B46" s="55">
        <v>45.0</v>
      </c>
      <c r="C46" s="63">
        <f t="shared" si="1"/>
        <v>0</v>
      </c>
      <c r="D46" s="57" t="str">
        <f>VLOOKUP(A46,'Classement S6'!$B$2:$C$150,1,0)</f>
        <v>#N/A</v>
      </c>
      <c r="E46" s="58" t="str">
        <f t="shared" si="2"/>
        <v>#N/A</v>
      </c>
    </row>
    <row r="47">
      <c r="A47" s="62"/>
      <c r="B47" s="55">
        <v>46.0</v>
      </c>
      <c r="C47" s="63">
        <f t="shared" si="1"/>
        <v>-17.68036163</v>
      </c>
      <c r="D47" s="57" t="str">
        <f>VLOOKUP(A47,'Classement S6'!$B$2:$C$150,1,0)</f>
        <v>#N/A</v>
      </c>
      <c r="E47" s="58" t="str">
        <f t="shared" si="2"/>
        <v>#N/A</v>
      </c>
    </row>
    <row r="48">
      <c r="A48" s="62"/>
      <c r="B48" s="55">
        <v>47.0</v>
      </c>
      <c r="C48" s="63">
        <f t="shared" si="1"/>
        <v>-35.1711147</v>
      </c>
      <c r="D48" s="57" t="str">
        <f>VLOOKUP(A48,'Classement S6'!$B$2:$C$150,1,0)</f>
        <v>#N/A</v>
      </c>
      <c r="E48" s="58" t="str">
        <f t="shared" si="2"/>
        <v>#N/A</v>
      </c>
    </row>
    <row r="49">
      <c r="A49" s="62"/>
      <c r="B49" s="55">
        <v>48.0</v>
      </c>
      <c r="C49" s="63">
        <f t="shared" si="1"/>
        <v>-52.47972457</v>
      </c>
      <c r="D49" s="57" t="str">
        <f>VLOOKUP(A49,'Classement S6'!$B$2:$C$150,1,0)</f>
        <v>#N/A</v>
      </c>
      <c r="E49" s="58" t="str">
        <f t="shared" si="2"/>
        <v>#N/A</v>
      </c>
    </row>
    <row r="50">
      <c r="A50" s="62"/>
      <c r="B50" s="55">
        <v>49.0</v>
      </c>
      <c r="C50" s="63">
        <f t="shared" si="1"/>
        <v>-69.61319599</v>
      </c>
      <c r="D50" s="57" t="str">
        <f>VLOOKUP(A50,'Classement S6'!$B$2:$C$150,1,0)</f>
        <v>#N/A</v>
      </c>
      <c r="E50" s="58" t="str">
        <f t="shared" si="2"/>
        <v>#N/A</v>
      </c>
    </row>
    <row r="51">
      <c r="A51" s="62"/>
      <c r="B51" s="55">
        <v>50.0</v>
      </c>
      <c r="C51" s="63">
        <f t="shared" si="1"/>
        <v>-86.57811079</v>
      </c>
      <c r="D51" s="57" t="str">
        <f>VLOOKUP(A51,'Classement S6'!$B$2:$C$150,1,0)</f>
        <v>#N/A</v>
      </c>
      <c r="E51" s="58" t="str">
        <f t="shared" si="2"/>
        <v>#N/A</v>
      </c>
    </row>
    <row r="52">
      <c r="A52" s="62"/>
      <c r="B52" s="55">
        <v>51.0</v>
      </c>
      <c r="C52" s="63">
        <f t="shared" si="1"/>
        <v>-103.3806618</v>
      </c>
      <c r="D52" s="57" t="str">
        <f>VLOOKUP(A52,'Classement S6'!$B$2:$C$150,1,0)</f>
        <v>#N/A</v>
      </c>
      <c r="E52" s="58" t="str">
        <f t="shared" si="2"/>
        <v>#N/A</v>
      </c>
    </row>
    <row r="53">
      <c r="A53" s="62"/>
      <c r="B53" s="55">
        <v>52.0</v>
      </c>
      <c r="C53" s="63">
        <f t="shared" si="1"/>
        <v>-120.0266834</v>
      </c>
      <c r="D53" s="57" t="str">
        <f>VLOOKUP(A53,'Classement S6'!$B$2:$C$150,1,0)</f>
        <v>#N/A</v>
      </c>
      <c r="E53" s="58" t="str">
        <f t="shared" si="2"/>
        <v>#N/A</v>
      </c>
    </row>
    <row r="54">
      <c r="A54" s="62"/>
      <c r="B54" s="55">
        <v>53.0</v>
      </c>
      <c r="C54" s="63">
        <f t="shared" si="1"/>
        <v>-136.5216792</v>
      </c>
      <c r="D54" s="57" t="str">
        <f>VLOOKUP(A54,'Classement S6'!$B$2:$C$150,1,0)</f>
        <v>#N/A</v>
      </c>
      <c r="E54" s="58" t="str">
        <f t="shared" si="2"/>
        <v>#N/A</v>
      </c>
    </row>
    <row r="55">
      <c r="A55" s="62"/>
      <c r="B55" s="55">
        <v>54.0</v>
      </c>
      <c r="C55" s="63">
        <f t="shared" si="1"/>
        <v>-152.8708468</v>
      </c>
      <c r="D55" s="57" t="str">
        <f>VLOOKUP(A55,'Classement S6'!$B$2:$C$150,1,0)</f>
        <v>#N/A</v>
      </c>
      <c r="E55" s="58" t="str">
        <f t="shared" si="2"/>
        <v>#N/A</v>
      </c>
    </row>
    <row r="56">
      <c r="A56" s="62"/>
      <c r="B56" s="55">
        <v>55.0</v>
      </c>
      <c r="C56" s="63">
        <f t="shared" si="1"/>
        <v>-169.0791007</v>
      </c>
      <c r="D56" s="57" t="str">
        <f>VLOOKUP(A56,'Classement S6'!$B$2:$C$150,1,0)</f>
        <v>#N/A</v>
      </c>
      <c r="E56" s="58" t="str">
        <f t="shared" si="2"/>
        <v>#N/A</v>
      </c>
    </row>
    <row r="57">
      <c r="A57" s="62"/>
      <c r="B57" s="55">
        <v>56.0</v>
      </c>
      <c r="C57" s="63">
        <f t="shared" si="1"/>
        <v>-185.151093</v>
      </c>
      <c r="D57" s="57" t="str">
        <f>VLOOKUP(A57,'Classement S6'!$B$2:$C$150,1,0)</f>
        <v>#N/A</v>
      </c>
      <c r="E57" s="58" t="str">
        <f t="shared" si="2"/>
        <v>#N/A</v>
      </c>
    </row>
    <row r="58">
      <c r="A58" s="62"/>
      <c r="B58" s="55">
        <v>57.0</v>
      </c>
      <c r="C58" s="63">
        <f t="shared" si="1"/>
        <v>-201.0912315</v>
      </c>
      <c r="D58" s="57" t="str">
        <f>VLOOKUP(A58,'Classement S6'!$B$2:$C$150,1,0)</f>
        <v>#N/A</v>
      </c>
      <c r="E58" s="58" t="str">
        <f t="shared" si="2"/>
        <v>#N/A</v>
      </c>
    </row>
    <row r="59">
      <c r="A59" s="62"/>
      <c r="B59" s="55">
        <v>58.0</v>
      </c>
      <c r="C59" s="63">
        <f t="shared" si="1"/>
        <v>-216.9036976</v>
      </c>
      <c r="D59" s="57" t="str">
        <f>VLOOKUP(A59,'Classement S6'!$B$2:$C$150,1,0)</f>
        <v>#N/A</v>
      </c>
      <c r="E59" s="58" t="str">
        <f t="shared" si="2"/>
        <v>#N/A</v>
      </c>
    </row>
    <row r="60">
      <c r="A60" s="62"/>
      <c r="B60" s="55">
        <v>59.0</v>
      </c>
      <c r="C60" s="63">
        <f t="shared" si="1"/>
        <v>-232.5924613</v>
      </c>
      <c r="D60" s="57" t="str">
        <f>VLOOKUP(A60,'Classement S6'!$B$2:$C$150,1,0)</f>
        <v>#N/A</v>
      </c>
      <c r="E60" s="58" t="str">
        <f t="shared" si="2"/>
        <v>#N/A</v>
      </c>
    </row>
    <row r="61">
      <c r="A61" s="62"/>
      <c r="B61" s="55">
        <v>60.0</v>
      </c>
      <c r="C61" s="63">
        <f t="shared" si="1"/>
        <v>-248.1612958</v>
      </c>
      <c r="D61" s="57" t="str">
        <f>VLOOKUP(A61,'Classement S6'!$B$2:$C$150,1,0)</f>
        <v>#N/A</v>
      </c>
      <c r="E61" s="58" t="str">
        <f t="shared" si="2"/>
        <v>#N/A</v>
      </c>
    </row>
    <row r="62">
      <c r="A62" s="62"/>
      <c r="B62" s="55">
        <v>61.0</v>
      </c>
      <c r="C62" s="63">
        <f t="shared" si="1"/>
        <v>-263.6137903</v>
      </c>
      <c r="D62" s="57" t="str">
        <f>VLOOKUP(A62,'Classement S6'!$B$2:$C$150,1,0)</f>
        <v>#N/A</v>
      </c>
      <c r="E62" s="58" t="str">
        <f t="shared" si="2"/>
        <v>#N/A</v>
      </c>
    </row>
    <row r="63">
      <c r="A63" s="62"/>
      <c r="B63" s="55">
        <v>62.0</v>
      </c>
      <c r="C63" s="63">
        <f t="shared" si="1"/>
        <v>-278.9533624</v>
      </c>
      <c r="D63" s="57" t="str">
        <f>VLOOKUP(A63,'Classement S6'!$B$2:$C$150,1,0)</f>
        <v>#N/A</v>
      </c>
      <c r="E63" s="58" t="str">
        <f t="shared" si="2"/>
        <v>#N/A</v>
      </c>
    </row>
    <row r="64">
      <c r="A64" s="62"/>
      <c r="B64" s="55">
        <v>63.0</v>
      </c>
      <c r="C64" s="63">
        <f t="shared" si="1"/>
        <v>-294.1832689</v>
      </c>
      <c r="D64" s="57" t="str">
        <f>VLOOKUP(A64,'Classement S6'!$B$2:$C$150,1,0)</f>
        <v>#N/A</v>
      </c>
      <c r="E64" s="58" t="str">
        <f t="shared" si="2"/>
        <v>#N/A</v>
      </c>
    </row>
    <row r="65">
      <c r="A65" s="62"/>
      <c r="B65" s="55">
        <v>64.0</v>
      </c>
      <c r="C65" s="63">
        <f t="shared" si="1"/>
        <v>-309.3066157</v>
      </c>
      <c r="D65" s="57" t="str">
        <f>VLOOKUP(A65,'Classement S6'!$B$2:$C$150,1,0)</f>
        <v>#N/A</v>
      </c>
      <c r="E65" s="58" t="str">
        <f t="shared" si="2"/>
        <v>#N/A</v>
      </c>
    </row>
    <row r="66">
      <c r="A66" s="62"/>
      <c r="B66" s="55">
        <v>65.0</v>
      </c>
      <c r="C66" s="63">
        <f t="shared" si="1"/>
        <v>-324.3263677</v>
      </c>
      <c r="D66" s="57" t="str">
        <f>VLOOKUP(A66,'Classement S6'!$B$2:$C$150,1,0)</f>
        <v>#N/A</v>
      </c>
      <c r="E66" s="58" t="str">
        <f t="shared" si="2"/>
        <v>#N/A</v>
      </c>
    </row>
    <row r="67">
      <c r="A67" s="62"/>
      <c r="B67" s="55">
        <v>66.0</v>
      </c>
      <c r="C67" s="63">
        <f t="shared" si="1"/>
        <v>-339.245357</v>
      </c>
      <c r="D67" s="57" t="str">
        <f>VLOOKUP(A67,'Classement S6'!$B$2:$C$150,1,0)</f>
        <v>#N/A</v>
      </c>
      <c r="E67" s="58" t="str">
        <f t="shared" si="2"/>
        <v>#N/A</v>
      </c>
    </row>
    <row r="68">
      <c r="A68" s="62"/>
      <c r="B68" s="55">
        <v>67.0</v>
      </c>
      <c r="C68" s="63">
        <f t="shared" si="1"/>
        <v>-354.0662912</v>
      </c>
      <c r="D68" s="57" t="str">
        <f>VLOOKUP(A68,'Classement S6'!$B$2:$C$150,1,0)</f>
        <v>#N/A</v>
      </c>
      <c r="E68" s="58" t="str">
        <f t="shared" si="2"/>
        <v>#N/A</v>
      </c>
    </row>
    <row r="69">
      <c r="A69" s="62"/>
      <c r="B69" s="55">
        <v>68.0</v>
      </c>
      <c r="C69" s="63">
        <f t="shared" si="1"/>
        <v>-368.7917605</v>
      </c>
      <c r="D69" s="57" t="str">
        <f>VLOOKUP(A69,'Classement S6'!$B$2:$C$150,1,0)</f>
        <v>#N/A</v>
      </c>
      <c r="E69" s="58" t="str">
        <f t="shared" si="2"/>
        <v>#N/A</v>
      </c>
    </row>
    <row r="70">
      <c r="A70" s="62"/>
      <c r="B70" s="55">
        <v>69.0</v>
      </c>
      <c r="C70" s="63">
        <f t="shared" si="1"/>
        <v>-383.4242447</v>
      </c>
      <c r="D70" s="57" t="str">
        <f>VLOOKUP(A70,'Classement S6'!$B$2:$C$150,1,0)</f>
        <v>#N/A</v>
      </c>
      <c r="E70" s="58" t="str">
        <f t="shared" si="2"/>
        <v>#N/A</v>
      </c>
    </row>
    <row r="71">
      <c r="A71" s="62"/>
      <c r="B71" s="55">
        <v>70.0</v>
      </c>
      <c r="C71" s="63">
        <f t="shared" si="1"/>
        <v>-397.9661195</v>
      </c>
      <c r="D71" s="57" t="str">
        <f>VLOOKUP(A71,'Classement S6'!$B$2:$C$150,1,0)</f>
        <v>#N/A</v>
      </c>
      <c r="E71" s="58" t="str">
        <f t="shared" si="2"/>
        <v>#N/A</v>
      </c>
    </row>
    <row r="72">
      <c r="A72" s="62"/>
      <c r="B72" s="55">
        <v>71.0</v>
      </c>
      <c r="C72" s="63">
        <f t="shared" si="1"/>
        <v>-412.4196624</v>
      </c>
      <c r="D72" s="57" t="str">
        <f>VLOOKUP(A72,'Classement S6'!$B$2:$C$150,1,0)</f>
        <v>#N/A</v>
      </c>
      <c r="E72" s="58" t="str">
        <f t="shared" si="2"/>
        <v>#N/A</v>
      </c>
    </row>
    <row r="73">
      <c r="A73" s="62"/>
      <c r="B73" s="55">
        <v>72.0</v>
      </c>
      <c r="C73" s="63">
        <f t="shared" si="1"/>
        <v>-426.7870584</v>
      </c>
      <c r="D73" s="57" t="str">
        <f>VLOOKUP(A73,'Classement S6'!$B$2:$C$150,1,0)</f>
        <v>#N/A</v>
      </c>
      <c r="E73" s="58" t="str">
        <f t="shared" si="2"/>
        <v>#N/A</v>
      </c>
    </row>
    <row r="74">
      <c r="A74" s="62"/>
      <c r="B74" s="55">
        <v>73.0</v>
      </c>
      <c r="C74" s="63">
        <f t="shared" si="1"/>
        <v>-441.0704046</v>
      </c>
      <c r="D74" s="57" t="str">
        <f>VLOOKUP(A74,'Classement S6'!$B$2:$C$150,1,0)</f>
        <v>#N/A</v>
      </c>
      <c r="E74" s="58" t="str">
        <f t="shared" si="2"/>
        <v>#N/A</v>
      </c>
    </row>
    <row r="75">
      <c r="A75" s="62"/>
      <c r="B75" s="55">
        <v>74.0</v>
      </c>
      <c r="C75" s="63">
        <f t="shared" si="1"/>
        <v>-455.2717152</v>
      </c>
      <c r="D75" s="57" t="str">
        <f>VLOOKUP(A75,'Classement S6'!$B$2:$C$150,1,0)</f>
        <v>#N/A</v>
      </c>
      <c r="E75" s="58" t="str">
        <f t="shared" si="2"/>
        <v>#N/A</v>
      </c>
    </row>
    <row r="76">
      <c r="A76" s="62"/>
      <c r="B76" s="55">
        <v>75.0</v>
      </c>
      <c r="C76" s="63">
        <f t="shared" si="1"/>
        <v>-469.3929263</v>
      </c>
      <c r="D76" s="57" t="str">
        <f>VLOOKUP(A76,'Classement S6'!$B$2:$C$150,1,0)</f>
        <v>#N/A</v>
      </c>
      <c r="E76" s="58" t="str">
        <f t="shared" si="2"/>
        <v>#N/A</v>
      </c>
    </row>
    <row r="77">
      <c r="A77" s="62"/>
      <c r="B77" s="55">
        <v>76.0</v>
      </c>
      <c r="C77" s="63">
        <f t="shared" si="1"/>
        <v>-483.4358993</v>
      </c>
      <c r="D77" s="57" t="str">
        <f>VLOOKUP(A77,'Classement S6'!$B$2:$C$150,1,0)</f>
        <v>#N/A</v>
      </c>
      <c r="E77" s="58" t="str">
        <f t="shared" si="2"/>
        <v>#N/A</v>
      </c>
    </row>
    <row r="78">
      <c r="A78" s="62"/>
      <c r="B78" s="55">
        <v>77.0</v>
      </c>
      <c r="C78" s="63">
        <f t="shared" si="1"/>
        <v>-497.4024255</v>
      </c>
      <c r="D78" s="57" t="str">
        <f>VLOOKUP(A78,'Classement S6'!$B$2:$C$150,1,0)</f>
        <v>#N/A</v>
      </c>
      <c r="E78" s="58" t="str">
        <f t="shared" si="2"/>
        <v>#N/A</v>
      </c>
    </row>
    <row r="79">
      <c r="A79" s="62"/>
      <c r="B79" s="55">
        <v>78.0</v>
      </c>
      <c r="C79" s="63">
        <f t="shared" si="1"/>
        <v>-511.294229</v>
      </c>
      <c r="D79" s="57" t="str">
        <f>VLOOKUP(A79,'Classement S6'!$B$2:$C$150,1,0)</f>
        <v>#N/A</v>
      </c>
      <c r="E79" s="58" t="str">
        <f t="shared" si="2"/>
        <v>#N/A</v>
      </c>
    </row>
    <row r="80">
      <c r="A80" s="62"/>
      <c r="B80" s="55">
        <v>79.0</v>
      </c>
      <c r="C80" s="63">
        <f t="shared" si="1"/>
        <v>-525.1129708</v>
      </c>
      <c r="D80" s="57" t="str">
        <f>VLOOKUP(A80,'Classement S6'!$B$2:$C$150,1,0)</f>
        <v>#N/A</v>
      </c>
      <c r="E80" s="58" t="str">
        <f t="shared" si="2"/>
        <v>#N/A</v>
      </c>
    </row>
    <row r="81">
      <c r="A81" s="62"/>
      <c r="B81" s="55">
        <v>80.0</v>
      </c>
      <c r="C81" s="63">
        <f t="shared" si="1"/>
        <v>-538.8602512</v>
      </c>
      <c r="D81" s="57" t="str">
        <f>VLOOKUP(A81,'Classement S6'!$B$2:$C$150,1,0)</f>
        <v>#N/A</v>
      </c>
      <c r="E81" s="58" t="str">
        <f t="shared" si="2"/>
        <v>#N/A</v>
      </c>
    </row>
    <row r="82">
      <c r="A82" s="62"/>
      <c r="B82" s="55">
        <v>81.0</v>
      </c>
      <c r="C82" s="63">
        <f t="shared" si="1"/>
        <v>-552.5376137</v>
      </c>
      <c r="D82" s="57" t="str">
        <f>VLOOKUP(A82,'Classement S6'!$B$2:$C$150,1,0)</f>
        <v>#N/A</v>
      </c>
      <c r="E82" s="58" t="str">
        <f t="shared" si="2"/>
        <v>#N/A</v>
      </c>
    </row>
    <row r="83">
      <c r="A83" s="62"/>
      <c r="B83" s="55">
        <v>82.0</v>
      </c>
      <c r="C83" s="63">
        <f t="shared" si="1"/>
        <v>-566.1465467</v>
      </c>
      <c r="D83" s="57" t="str">
        <f>VLOOKUP(A83,'Classement S6'!$B$2:$C$150,1,0)</f>
        <v>#N/A</v>
      </c>
      <c r="E83" s="58" t="str">
        <f t="shared" si="2"/>
        <v>#N/A</v>
      </c>
    </row>
    <row r="84">
      <c r="A84" s="62"/>
      <c r="B84" s="55">
        <v>83.0</v>
      </c>
      <c r="C84" s="63">
        <f t="shared" si="1"/>
        <v>-579.6884871</v>
      </c>
      <c r="D84" s="57" t="str">
        <f>VLOOKUP(A84,'Classement S6'!$B$2:$C$150,1,0)</f>
        <v>#N/A</v>
      </c>
      <c r="E84" s="58" t="str">
        <f t="shared" si="2"/>
        <v>#N/A</v>
      </c>
    </row>
    <row r="85">
      <c r="A85" s="62"/>
      <c r="B85" s="55">
        <v>84.0</v>
      </c>
      <c r="C85" s="63">
        <f t="shared" si="1"/>
        <v>-593.1648222</v>
      </c>
      <c r="D85" s="57" t="str">
        <f>VLOOKUP(A85,'Classement S6'!$B$2:$C$150,1,0)</f>
        <v>#N/A</v>
      </c>
      <c r="E85" s="58" t="str">
        <f t="shared" si="2"/>
        <v>#N/A</v>
      </c>
    </row>
    <row r="86">
      <c r="A86" s="62"/>
      <c r="B86" s="55">
        <v>85.0</v>
      </c>
      <c r="C86" s="63">
        <f t="shared" si="1"/>
        <v>-606.5768921</v>
      </c>
      <c r="D86" s="57" t="str">
        <f>VLOOKUP(A86,'Classement S6'!$B$2:$C$150,1,0)</f>
        <v>#N/A</v>
      </c>
      <c r="E86" s="58" t="str">
        <f t="shared" si="2"/>
        <v>#N/A</v>
      </c>
    </row>
    <row r="87">
      <c r="A87" s="62"/>
      <c r="B87" s="55">
        <v>86.0</v>
      </c>
      <c r="C87" s="63">
        <f t="shared" si="1"/>
        <v>-619.9259919</v>
      </c>
      <c r="D87" s="57" t="str">
        <f>VLOOKUP(A87,'Classement S6'!$B$2:$C$150,1,0)</f>
        <v>#N/A</v>
      </c>
      <c r="E87" s="58" t="str">
        <f t="shared" si="2"/>
        <v>#N/A</v>
      </c>
    </row>
    <row r="88">
      <c r="A88" s="62"/>
      <c r="B88" s="55">
        <v>87.0</v>
      </c>
      <c r="C88" s="63">
        <f t="shared" si="1"/>
        <v>-633.2133739</v>
      </c>
      <c r="D88" s="57" t="str">
        <f>VLOOKUP(A88,'Classement S6'!$B$2:$C$150,1,0)</f>
        <v>#N/A</v>
      </c>
      <c r="E88" s="58" t="str">
        <f t="shared" si="2"/>
        <v>#N/A</v>
      </c>
    </row>
    <row r="89">
      <c r="A89" s="62"/>
      <c r="B89" s="55">
        <v>88.0</v>
      </c>
      <c r="C89" s="63">
        <f t="shared" si="1"/>
        <v>-646.4402495</v>
      </c>
      <c r="D89" s="57" t="str">
        <f>VLOOKUP(A89,'Classement S6'!$B$2:$C$150,1,0)</f>
        <v>#N/A</v>
      </c>
      <c r="E89" s="58" t="str">
        <f t="shared" si="2"/>
        <v>#N/A</v>
      </c>
    </row>
    <row r="90">
      <c r="A90" s="62"/>
      <c r="B90" s="55">
        <v>89.0</v>
      </c>
      <c r="C90" s="63">
        <f t="shared" si="1"/>
        <v>-659.6077907</v>
      </c>
      <c r="D90" s="57" t="str">
        <f>VLOOKUP(A90,'Classement S6'!$B$2:$C$150,1,0)</f>
        <v>#N/A</v>
      </c>
      <c r="E90" s="58" t="str">
        <f t="shared" si="2"/>
        <v>#N/A</v>
      </c>
    </row>
    <row r="91">
      <c r="A91" s="62"/>
      <c r="B91" s="55">
        <v>90.0</v>
      </c>
      <c r="C91" s="63">
        <f t="shared" si="1"/>
        <v>-672.7171322</v>
      </c>
      <c r="D91" s="57" t="str">
        <f>VLOOKUP(A91,'Classement S6'!$B$2:$C$150,1,0)</f>
        <v>#N/A</v>
      </c>
      <c r="E91" s="58" t="str">
        <f t="shared" si="2"/>
        <v>#N/A</v>
      </c>
    </row>
    <row r="92">
      <c r="A92" s="62"/>
      <c r="B92" s="55">
        <v>91.0</v>
      </c>
      <c r="C92" s="63">
        <f t="shared" si="1"/>
        <v>-685.769373</v>
      </c>
      <c r="D92" s="57" t="str">
        <f>VLOOKUP(A92,'Classement S6'!$B$2:$C$150,1,0)</f>
        <v>#N/A</v>
      </c>
      <c r="E92" s="58" t="str">
        <f t="shared" si="2"/>
        <v>#N/A</v>
      </c>
    </row>
    <row r="93">
      <c r="A93" s="62"/>
      <c r="B93" s="55">
        <v>92.0</v>
      </c>
      <c r="C93" s="63">
        <f t="shared" si="1"/>
        <v>-698.7655776</v>
      </c>
      <c r="D93" s="57" t="str">
        <f>VLOOKUP(A93,'Classement S6'!$B$2:$C$150,1,0)</f>
        <v>#N/A</v>
      </c>
      <c r="E93" s="58" t="str">
        <f t="shared" si="2"/>
        <v>#N/A</v>
      </c>
    </row>
    <row r="94">
      <c r="A94" s="62"/>
      <c r="B94" s="55">
        <v>93.0</v>
      </c>
      <c r="C94" s="63">
        <f t="shared" si="1"/>
        <v>-711.706778</v>
      </c>
      <c r="D94" s="57" t="str">
        <f>VLOOKUP(A94,'Classement S6'!$B$2:$C$150,1,0)</f>
        <v>#N/A</v>
      </c>
      <c r="E94" s="58" t="str">
        <f t="shared" si="2"/>
        <v>#N/A</v>
      </c>
    </row>
    <row r="95">
      <c r="A95" s="62"/>
      <c r="B95" s="55">
        <v>94.0</v>
      </c>
      <c r="C95" s="63">
        <f t="shared" si="1"/>
        <v>-724.5939746</v>
      </c>
      <c r="D95" s="57" t="str">
        <f>VLOOKUP(A95,'Classement S6'!$B$2:$C$150,1,0)</f>
        <v>#N/A</v>
      </c>
      <c r="E95" s="58" t="str">
        <f t="shared" si="2"/>
        <v>#N/A</v>
      </c>
    </row>
    <row r="96">
      <c r="A96" s="62"/>
      <c r="B96" s="55">
        <v>95.0</v>
      </c>
      <c r="C96" s="63">
        <f t="shared" si="1"/>
        <v>-737.4281376</v>
      </c>
      <c r="D96" s="57" t="str">
        <f>VLOOKUP(A96,'Classement S6'!$B$2:$C$150,1,0)</f>
        <v>#N/A</v>
      </c>
      <c r="E96" s="58" t="str">
        <f t="shared" si="2"/>
        <v>#N/A</v>
      </c>
    </row>
    <row r="97">
      <c r="A97" s="62"/>
      <c r="B97" s="55">
        <v>96.0</v>
      </c>
      <c r="C97" s="63">
        <f t="shared" si="1"/>
        <v>-750.2102085</v>
      </c>
      <c r="D97" s="57" t="str">
        <f>VLOOKUP(A97,'Classement S6'!$B$2:$C$150,1,0)</f>
        <v>#N/A</v>
      </c>
      <c r="E97" s="58" t="str">
        <f t="shared" si="2"/>
        <v>#N/A</v>
      </c>
    </row>
    <row r="98">
      <c r="A98" s="62"/>
      <c r="B98" s="55">
        <v>97.0</v>
      </c>
      <c r="C98" s="63">
        <f t="shared" si="1"/>
        <v>-762.941101</v>
      </c>
      <c r="D98" s="57" t="str">
        <f>VLOOKUP(A98,'Classement S6'!$B$2:$C$150,1,0)</f>
        <v>#N/A</v>
      </c>
      <c r="E98" s="58" t="str">
        <f t="shared" si="2"/>
        <v>#N/A</v>
      </c>
    </row>
    <row r="99">
      <c r="A99" s="62"/>
      <c r="B99" s="55">
        <v>98.0</v>
      </c>
      <c r="C99" s="63">
        <f t="shared" si="1"/>
        <v>-775.6217023</v>
      </c>
      <c r="D99" s="57" t="str">
        <f>VLOOKUP(A99,'Classement S6'!$B$2:$C$150,1,0)</f>
        <v>#N/A</v>
      </c>
      <c r="E99" s="58" t="str">
        <f t="shared" si="2"/>
        <v>#N/A</v>
      </c>
    </row>
    <row r="100">
      <c r="A100" s="62"/>
      <c r="B100" s="55">
        <v>99.0</v>
      </c>
      <c r="C100" s="63">
        <f t="shared" si="1"/>
        <v>-788.2528739</v>
      </c>
      <c r="D100" s="57" t="str">
        <f>VLOOKUP(A100,'Classement S6'!$B$2:$C$150,1,0)</f>
        <v>#N/A</v>
      </c>
      <c r="E100" s="58" t="str">
        <f t="shared" si="2"/>
        <v>#N/A</v>
      </c>
    </row>
    <row r="101">
      <c r="A101" s="62"/>
      <c r="B101" s="55">
        <v>100.0</v>
      </c>
      <c r="C101" s="63">
        <f t="shared" si="1"/>
        <v>-800.8354531</v>
      </c>
      <c r="D101" s="57" t="str">
        <f>VLOOKUP(A101,'Classement S6'!$B$2:$C$150,1,0)</f>
        <v>#N/A</v>
      </c>
      <c r="E101" s="58" t="str">
        <f t="shared" si="2"/>
        <v>#N/A</v>
      </c>
    </row>
    <row r="102">
      <c r="A102" s="62"/>
      <c r="B102" s="55">
        <v>101.0</v>
      </c>
      <c r="C102" s="63">
        <f t="shared" si="1"/>
        <v>-813.3702532</v>
      </c>
      <c r="D102" s="57" t="str">
        <f>VLOOKUP(A102,'Classement S6'!$B$2:$C$150,1,0)</f>
        <v>#N/A</v>
      </c>
      <c r="E102" s="58" t="str">
        <f t="shared" si="2"/>
        <v>#N/A</v>
      </c>
    </row>
    <row r="103">
      <c r="A103" s="62"/>
      <c r="B103" s="55">
        <v>102.0</v>
      </c>
      <c r="C103" s="63">
        <f t="shared" si="1"/>
        <v>-825.8580652</v>
      </c>
      <c r="D103" s="57" t="str">
        <f>VLOOKUP(A103,'Classement S6'!$B$2:$C$150,1,0)</f>
        <v>#N/A</v>
      </c>
      <c r="E103" s="58" t="str">
        <f t="shared" si="2"/>
        <v>#N/A</v>
      </c>
    </row>
    <row r="104">
      <c r="A104" s="62"/>
      <c r="B104" s="55">
        <v>103.0</v>
      </c>
      <c r="C104" s="63">
        <f t="shared" si="1"/>
        <v>-838.2996581</v>
      </c>
      <c r="D104" s="57" t="str">
        <f>VLOOKUP(A104,'Classement S6'!$B$2:$C$150,1,0)</f>
        <v>#N/A</v>
      </c>
      <c r="E104" s="58" t="str">
        <f t="shared" si="2"/>
        <v>#N/A</v>
      </c>
    </row>
    <row r="105">
      <c r="A105" s="62"/>
      <c r="B105" s="55">
        <v>104.0</v>
      </c>
      <c r="C105" s="63">
        <f t="shared" si="1"/>
        <v>-850.6957801</v>
      </c>
      <c r="D105" s="57" t="str">
        <f>VLOOKUP(A105,'Classement S6'!$B$2:$C$150,1,0)</f>
        <v>#N/A</v>
      </c>
      <c r="E105" s="58" t="str">
        <f t="shared" si="2"/>
        <v>#N/A</v>
      </c>
    </row>
    <row r="106">
      <c r="A106" s="62"/>
      <c r="B106" s="55">
        <v>105.0</v>
      </c>
      <c r="C106" s="63">
        <f t="shared" si="1"/>
        <v>-863.047159</v>
      </c>
      <c r="D106" s="57" t="str">
        <f>VLOOKUP(A106,'Classement S6'!$B$2:$C$150,1,0)</f>
        <v>#N/A</v>
      </c>
      <c r="E106" s="58" t="str">
        <f t="shared" si="2"/>
        <v>#N/A</v>
      </c>
    </row>
    <row r="107">
      <c r="A107" s="62"/>
      <c r="B107" s="55">
        <v>106.0</v>
      </c>
      <c r="C107" s="63">
        <f t="shared" si="1"/>
        <v>-875.3545033</v>
      </c>
      <c r="D107" s="57" t="str">
        <f>VLOOKUP(A107,'Classement S6'!$B$2:$C$150,1,0)</f>
        <v>#N/A</v>
      </c>
      <c r="E107" s="58" t="str">
        <f t="shared" si="2"/>
        <v>#N/A</v>
      </c>
    </row>
    <row r="108">
      <c r="A108" s="62"/>
      <c r="B108" s="55">
        <v>107.0</v>
      </c>
      <c r="C108" s="63">
        <f t="shared" si="1"/>
        <v>-887.6185028</v>
      </c>
      <c r="D108" s="57" t="str">
        <f>VLOOKUP(A108,'Classement S6'!$B$2:$C$150,1,0)</f>
        <v>#N/A</v>
      </c>
      <c r="E108" s="58" t="str">
        <f t="shared" si="2"/>
        <v>#N/A</v>
      </c>
    </row>
    <row r="109">
      <c r="A109" s="62"/>
      <c r="B109" s="55">
        <v>108.0</v>
      </c>
      <c r="C109" s="63">
        <f t="shared" si="1"/>
        <v>-899.8398292</v>
      </c>
      <c r="D109" s="57" t="str">
        <f>VLOOKUP(A109,'Classement S6'!$B$2:$C$150,1,0)</f>
        <v>#N/A</v>
      </c>
      <c r="E109" s="58" t="str">
        <f t="shared" si="2"/>
        <v>#N/A</v>
      </c>
    </row>
    <row r="110">
      <c r="A110" s="62"/>
      <c r="B110" s="55">
        <v>109.0</v>
      </c>
      <c r="C110" s="63">
        <f t="shared" si="1"/>
        <v>-912.0191368</v>
      </c>
      <c r="D110" s="57" t="str">
        <f>VLOOKUP(A110,'Classement S6'!$B$2:$C$150,1,0)</f>
        <v>#N/A</v>
      </c>
      <c r="E110" s="58" t="str">
        <f t="shared" si="2"/>
        <v>#N/A</v>
      </c>
    </row>
    <row r="111">
      <c r="A111" s="62"/>
      <c r="B111" s="55">
        <v>110.0</v>
      </c>
      <c r="C111" s="63">
        <f t="shared" si="1"/>
        <v>-924.157063</v>
      </c>
      <c r="D111" s="57" t="str">
        <f>VLOOKUP(A111,'Classement S6'!$B$2:$C$150,1,0)</f>
        <v>#N/A</v>
      </c>
      <c r="E111" s="58" t="str">
        <f t="shared" si="2"/>
        <v>#N/A</v>
      </c>
    </row>
    <row r="112">
      <c r="A112" s="62"/>
      <c r="B112" s="55">
        <v>111.0</v>
      </c>
      <c r="C112" s="63">
        <f t="shared" si="1"/>
        <v>-936.2542292</v>
      </c>
      <c r="D112" s="57" t="str">
        <f>VLOOKUP(A112,'Classement S6'!$B$2:$C$150,1,0)</f>
        <v>#N/A</v>
      </c>
      <c r="E112" s="58" t="str">
        <f t="shared" si="2"/>
        <v>#N/A</v>
      </c>
    </row>
    <row r="113">
      <c r="A113" s="62"/>
      <c r="B113" s="55">
        <v>112.0</v>
      </c>
      <c r="C113" s="63">
        <f t="shared" si="1"/>
        <v>-948.3112412</v>
      </c>
      <c r="D113" s="57" t="str">
        <f>VLOOKUP(A113,'Classement S6'!$B$2:$C$150,1,0)</f>
        <v>#N/A</v>
      </c>
      <c r="E113" s="58" t="str">
        <f t="shared" si="2"/>
        <v>#N/A</v>
      </c>
    </row>
    <row r="114">
      <c r="A114" s="62"/>
      <c r="B114" s="55">
        <v>113.0</v>
      </c>
      <c r="C114" s="63">
        <f t="shared" si="1"/>
        <v>-960.3286896</v>
      </c>
      <c r="D114" s="57" t="str">
        <f>VLOOKUP(A114,'Classement S6'!$B$2:$C$150,1,0)</f>
        <v>#N/A</v>
      </c>
      <c r="E114" s="58" t="str">
        <f t="shared" si="2"/>
        <v>#N/A</v>
      </c>
    </row>
    <row r="115">
      <c r="A115" s="62"/>
      <c r="B115" s="55">
        <v>114.0</v>
      </c>
      <c r="C115" s="63">
        <f t="shared" si="1"/>
        <v>-972.3071503</v>
      </c>
      <c r="D115" s="57" t="str">
        <f>VLOOKUP(A115,'Classement S6'!$B$2:$C$150,1,0)</f>
        <v>#N/A</v>
      </c>
      <c r="E115" s="58" t="str">
        <f t="shared" si="2"/>
        <v>#N/A</v>
      </c>
    </row>
    <row r="116">
      <c r="A116" s="62"/>
      <c r="B116" s="55">
        <v>115.0</v>
      </c>
      <c r="C116" s="63">
        <f t="shared" si="1"/>
        <v>-984.2471855</v>
      </c>
      <c r="D116" s="57" t="str">
        <f>VLOOKUP(A116,'Classement S6'!$B$2:$C$150,1,0)</f>
        <v>#N/A</v>
      </c>
      <c r="E116" s="58" t="str">
        <f t="shared" si="2"/>
        <v>#N/A</v>
      </c>
    </row>
    <row r="117">
      <c r="A117" s="62"/>
      <c r="B117" s="55">
        <v>116.0</v>
      </c>
      <c r="C117" s="63">
        <f t="shared" si="1"/>
        <v>-996.1493435</v>
      </c>
      <c r="D117" s="57" t="str">
        <f>VLOOKUP(A117,'Classement S6'!$B$2:$C$150,1,0)</f>
        <v>#N/A</v>
      </c>
      <c r="E117" s="58" t="str">
        <f t="shared" si="2"/>
        <v>#N/A</v>
      </c>
    </row>
    <row r="118">
      <c r="A118" s="62"/>
      <c r="B118" s="55">
        <v>117.0</v>
      </c>
      <c r="C118" s="63">
        <f t="shared" si="1"/>
        <v>-1008.01416</v>
      </c>
      <c r="D118" s="57" t="str">
        <f>VLOOKUP(A118,'Classement S6'!$B$2:$C$150,1,0)</f>
        <v>#N/A</v>
      </c>
      <c r="E118" s="58" t="str">
        <f t="shared" si="2"/>
        <v>#N/A</v>
      </c>
    </row>
    <row r="119">
      <c r="A119" s="62"/>
      <c r="B119" s="55">
        <v>118.0</v>
      </c>
      <c r="C119" s="63">
        <f t="shared" si="1"/>
        <v>-1019.842156</v>
      </c>
      <c r="D119" s="57" t="str">
        <f>VLOOKUP(A119,'Classement S6'!$B$2:$C$150,1,0)</f>
        <v>#N/A</v>
      </c>
      <c r="E119" s="58" t="str">
        <f t="shared" si="2"/>
        <v>#N/A</v>
      </c>
    </row>
    <row r="120">
      <c r="A120" s="62"/>
      <c r="B120" s="55">
        <v>119.0</v>
      </c>
      <c r="C120" s="63">
        <f t="shared" si="1"/>
        <v>-1031.633843</v>
      </c>
      <c r="D120" s="57" t="str">
        <f>VLOOKUP(A120,'Classement S6'!$B$2:$C$150,1,0)</f>
        <v>#N/A</v>
      </c>
      <c r="E120" s="58" t="str">
        <f t="shared" si="2"/>
        <v>#N/A</v>
      </c>
    </row>
    <row r="121">
      <c r="A121" s="62"/>
      <c r="B121" s="55">
        <v>120.0</v>
      </c>
      <c r="C121" s="63">
        <f t="shared" si="1"/>
        <v>-1043.38972</v>
      </c>
      <c r="D121" s="57" t="str">
        <f>VLOOKUP(A121,'Classement S6'!$B$2:$C$150,1,0)</f>
        <v>#N/A</v>
      </c>
      <c r="E121" s="58" t="str">
        <f t="shared" si="2"/>
        <v>#N/A</v>
      </c>
    </row>
    <row r="122">
      <c r="A122" s="62"/>
      <c r="B122" s="55">
        <v>121.0</v>
      </c>
      <c r="C122" s="63">
        <f t="shared" si="1"/>
        <v>-1055.110273</v>
      </c>
      <c r="D122" s="57" t="str">
        <f>VLOOKUP(A122,'Classement S6'!$B$2:$C$150,1,0)</f>
        <v>#N/A</v>
      </c>
      <c r="E122" s="58" t="str">
        <f t="shared" si="2"/>
        <v>#N/A</v>
      </c>
    </row>
    <row r="123">
      <c r="A123" s="62"/>
      <c r="B123" s="55">
        <v>122.0</v>
      </c>
      <c r="C123" s="63">
        <f t="shared" si="1"/>
        <v>-1066.795977</v>
      </c>
      <c r="D123" s="57" t="str">
        <f>VLOOKUP(A123,'Classement S6'!$B$2:$C$150,1,0)</f>
        <v>#N/A</v>
      </c>
      <c r="E123" s="58" t="str">
        <f t="shared" si="2"/>
        <v>#N/A</v>
      </c>
    </row>
    <row r="124">
      <c r="A124" s="62"/>
      <c r="B124" s="55">
        <v>123.0</v>
      </c>
      <c r="C124" s="63">
        <f t="shared" si="1"/>
        <v>-1078.447298</v>
      </c>
      <c r="D124" s="57" t="str">
        <f>VLOOKUP(A124,'Classement S6'!$B$2:$C$150,1,0)</f>
        <v>#N/A</v>
      </c>
      <c r="E124" s="58" t="str">
        <f t="shared" si="2"/>
        <v>#N/A</v>
      </c>
    </row>
    <row r="125">
      <c r="A125" s="62"/>
      <c r="B125" s="55">
        <v>124.0</v>
      </c>
      <c r="C125" s="63">
        <f t="shared" si="1"/>
        <v>-1090.064689</v>
      </c>
      <c r="D125" s="57" t="str">
        <f>VLOOKUP(A125,'Classement S6'!$B$2:$C$150,1,0)</f>
        <v>#N/A</v>
      </c>
      <c r="E125" s="58" t="str">
        <f t="shared" si="2"/>
        <v>#N/A</v>
      </c>
    </row>
    <row r="126">
      <c r="A126" s="62"/>
      <c r="B126" s="55">
        <v>125.0</v>
      </c>
      <c r="C126" s="63">
        <f t="shared" si="1"/>
        <v>-1101.648596</v>
      </c>
      <c r="D126" s="57" t="str">
        <f>VLOOKUP(A126,'Classement S6'!$B$2:$C$150,1,0)</f>
        <v>#N/A</v>
      </c>
      <c r="E126" s="58" t="str">
        <f t="shared" si="2"/>
        <v>#N/A</v>
      </c>
    </row>
    <row r="127">
      <c r="A127" s="62"/>
      <c r="B127" s="55">
        <v>126.0</v>
      </c>
      <c r="C127" s="63">
        <f t="shared" si="1"/>
        <v>-1113.199453</v>
      </c>
      <c r="D127" s="57" t="str">
        <f>VLOOKUP(A127,'Classement S6'!$B$2:$C$150,1,0)</f>
        <v>#N/A</v>
      </c>
      <c r="E127" s="58" t="str">
        <f t="shared" si="2"/>
        <v>#N/A</v>
      </c>
    </row>
    <row r="128">
      <c r="A128" s="62"/>
      <c r="B128" s="55">
        <v>127.0</v>
      </c>
      <c r="C128" s="63">
        <f t="shared" si="1"/>
        <v>-1124.717684</v>
      </c>
      <c r="D128" s="57" t="str">
        <f>VLOOKUP(A128,'Classement S6'!$B$2:$C$150,1,0)</f>
        <v>#N/A</v>
      </c>
      <c r="E128" s="58" t="str">
        <f t="shared" si="2"/>
        <v>#N/A</v>
      </c>
    </row>
    <row r="129">
      <c r="A129" s="62"/>
      <c r="B129" s="55">
        <v>128.0</v>
      </c>
      <c r="C129" s="63">
        <f t="shared" si="1"/>
        <v>-1136.203706</v>
      </c>
      <c r="D129" s="57" t="str">
        <f>VLOOKUP(A129,'Classement S6'!$B$2:$C$150,1,0)</f>
        <v>#N/A</v>
      </c>
      <c r="E129" s="58" t="str">
        <f t="shared" si="2"/>
        <v>#N/A</v>
      </c>
    </row>
    <row r="130">
      <c r="A130" s="62"/>
      <c r="B130" s="55">
        <v>129.0</v>
      </c>
      <c r="C130" s="63">
        <f t="shared" si="1"/>
        <v>-1147.657925</v>
      </c>
      <c r="D130" s="57" t="str">
        <f>VLOOKUP(A130,'Classement S6'!$B$2:$C$150,1,0)</f>
        <v>#N/A</v>
      </c>
      <c r="E130" s="58" t="str">
        <f t="shared" si="2"/>
        <v>#N/A</v>
      </c>
    </row>
    <row r="131">
      <c r="A131" s="62"/>
      <c r="B131" s="55">
        <v>130.0</v>
      </c>
      <c r="C131" s="63">
        <f t="shared" si="1"/>
        <v>-1159.08074</v>
      </c>
      <c r="D131" s="57" t="str">
        <f>VLOOKUP(A131,'Classement S6'!$B$2:$C$150,1,0)</f>
        <v>#N/A</v>
      </c>
      <c r="E131" s="58" t="str">
        <f t="shared" si="2"/>
        <v>#N/A</v>
      </c>
    </row>
    <row r="132">
      <c r="A132" s="62"/>
      <c r="B132" s="55">
        <v>131.0</v>
      </c>
      <c r="C132" s="63">
        <f t="shared" si="1"/>
        <v>-1170.472539</v>
      </c>
      <c r="D132" s="57" t="str">
        <f>VLOOKUP(A132,'Classement S6'!$B$2:$C$150,1,0)</f>
        <v>#N/A</v>
      </c>
      <c r="E132" s="58" t="str">
        <f t="shared" si="2"/>
        <v>#N/A</v>
      </c>
    </row>
    <row r="133">
      <c r="A133" s="62"/>
      <c r="B133" s="55">
        <v>132.0</v>
      </c>
      <c r="C133" s="63">
        <f t="shared" si="1"/>
        <v>-1181.833705</v>
      </c>
      <c r="D133" s="57" t="str">
        <f>VLOOKUP(A133,'Classement S6'!$B$2:$C$150,1,0)</f>
        <v>#N/A</v>
      </c>
      <c r="E133" s="58" t="str">
        <f t="shared" si="2"/>
        <v>#N/A</v>
      </c>
    </row>
    <row r="134">
      <c r="A134" s="62"/>
      <c r="B134" s="55">
        <v>133.0</v>
      </c>
      <c r="C134" s="63">
        <f t="shared" si="1"/>
        <v>-1193.16461</v>
      </c>
      <c r="D134" s="57" t="str">
        <f>VLOOKUP(A134,'Classement S6'!$B$2:$C$150,1,0)</f>
        <v>#N/A</v>
      </c>
      <c r="E134" s="58" t="str">
        <f t="shared" si="2"/>
        <v>#N/A</v>
      </c>
    </row>
    <row r="135">
      <c r="A135" s="62"/>
      <c r="B135" s="55">
        <v>134.0</v>
      </c>
      <c r="C135" s="63">
        <f t="shared" si="1"/>
        <v>-1204.465622</v>
      </c>
      <c r="D135" s="57" t="str">
        <f>VLOOKUP(A135,'Classement S6'!$B$2:$C$150,1,0)</f>
        <v>#N/A</v>
      </c>
      <c r="E135" s="58" t="str">
        <f t="shared" si="2"/>
        <v>#N/A</v>
      </c>
    </row>
    <row r="136">
      <c r="A136" s="62"/>
      <c r="B136" s="55">
        <v>135.0</v>
      </c>
      <c r="C136" s="63">
        <f t="shared" si="1"/>
        <v>-1215.737097</v>
      </c>
      <c r="D136" s="57" t="str">
        <f>VLOOKUP(A136,'Classement S6'!$B$2:$C$150,1,0)</f>
        <v>#N/A</v>
      </c>
      <c r="E136" s="58" t="str">
        <f t="shared" si="2"/>
        <v>#N/A</v>
      </c>
    </row>
    <row r="137">
      <c r="A137" s="62"/>
      <c r="B137" s="55">
        <v>136.0</v>
      </c>
      <c r="C137" s="63">
        <f t="shared" si="1"/>
        <v>-1226.979387</v>
      </c>
      <c r="D137" s="57" t="str">
        <f>VLOOKUP(A137,'Classement S6'!$B$2:$C$150,1,0)</f>
        <v>#N/A</v>
      </c>
      <c r="E137" s="58" t="str">
        <f t="shared" si="2"/>
        <v>#N/A</v>
      </c>
    </row>
    <row r="138">
      <c r="A138" s="62"/>
      <c r="B138" s="55">
        <v>137.0</v>
      </c>
      <c r="C138" s="63">
        <f t="shared" si="1"/>
        <v>-1238.192837</v>
      </c>
      <c r="D138" s="57" t="str">
        <f>VLOOKUP(A138,'Classement S6'!$B$2:$C$150,1,0)</f>
        <v>#N/A</v>
      </c>
      <c r="E138" s="58" t="str">
        <f t="shared" si="2"/>
        <v>#N/A</v>
      </c>
    </row>
    <row r="139">
      <c r="A139" s="62"/>
      <c r="B139" s="55">
        <v>138.0</v>
      </c>
      <c r="C139" s="63">
        <f t="shared" si="1"/>
        <v>-1249.377782</v>
      </c>
      <c r="D139" s="57" t="str">
        <f>VLOOKUP(A139,'Classement S6'!$B$2:$C$150,1,0)</f>
        <v>#N/A</v>
      </c>
      <c r="E139" s="58" t="str">
        <f t="shared" si="2"/>
        <v>#N/A</v>
      </c>
    </row>
    <row r="140">
      <c r="A140" s="62"/>
      <c r="B140" s="55">
        <v>139.0</v>
      </c>
      <c r="C140" s="63">
        <f t="shared" si="1"/>
        <v>-1260.534554</v>
      </c>
      <c r="D140" s="57" t="str">
        <f>VLOOKUP(A140,'Classement S6'!$B$2:$C$150,1,0)</f>
        <v>#N/A</v>
      </c>
      <c r="E140" s="58" t="str">
        <f t="shared" si="2"/>
        <v>#N/A</v>
      </c>
    </row>
    <row r="141">
      <c r="A141" s="62"/>
      <c r="B141" s="55">
        <v>140.0</v>
      </c>
      <c r="C141" s="63">
        <f t="shared" si="1"/>
        <v>-1271.663476</v>
      </c>
      <c r="D141" s="57" t="str">
        <f>VLOOKUP(A141,'Classement S6'!$B$2:$C$150,1,0)</f>
        <v>#N/A</v>
      </c>
      <c r="E141" s="58" t="str">
        <f t="shared" si="2"/>
        <v>#N/A</v>
      </c>
    </row>
    <row r="142">
      <c r="A142" s="62"/>
      <c r="B142" s="55">
        <v>141.0</v>
      </c>
      <c r="C142" s="63">
        <f t="shared" si="1"/>
        <v>-1282.764866</v>
      </c>
      <c r="D142" s="57" t="str">
        <f>VLOOKUP(A142,'Classement S6'!$B$2:$C$150,1,0)</f>
        <v>#N/A</v>
      </c>
      <c r="E142" s="58" t="str">
        <f t="shared" si="2"/>
        <v>#N/A</v>
      </c>
    </row>
    <row r="143">
      <c r="A143" s="62"/>
      <c r="B143" s="55">
        <v>142.0</v>
      </c>
      <c r="C143" s="63">
        <f t="shared" si="1"/>
        <v>-1293.839036</v>
      </c>
      <c r="D143" s="57" t="str">
        <f>VLOOKUP(A143,'Classement S6'!$B$2:$C$150,1,0)</f>
        <v>#N/A</v>
      </c>
      <c r="E143" s="58" t="str">
        <f t="shared" si="2"/>
        <v>#N/A</v>
      </c>
    </row>
    <row r="144">
      <c r="A144" s="62"/>
      <c r="B144" s="55">
        <v>143.0</v>
      </c>
      <c r="C144" s="63">
        <f t="shared" si="1"/>
        <v>-1304.886289</v>
      </c>
      <c r="D144" s="57" t="str">
        <f>VLOOKUP(A144,'Classement S6'!$B$2:$C$150,1,0)</f>
        <v>#N/A</v>
      </c>
      <c r="E144" s="58" t="str">
        <f t="shared" si="2"/>
        <v>#N/A</v>
      </c>
    </row>
    <row r="145">
      <c r="A145" s="62"/>
      <c r="B145" s="55">
        <v>144.0</v>
      </c>
      <c r="C145" s="63">
        <f t="shared" si="1"/>
        <v>-1315.906927</v>
      </c>
      <c r="D145" s="57" t="str">
        <f>VLOOKUP(A145,'Classement S6'!$B$2:$C$150,1,0)</f>
        <v>#N/A</v>
      </c>
      <c r="E145" s="58" t="str">
        <f t="shared" si="2"/>
        <v>#N/A</v>
      </c>
    </row>
    <row r="146">
      <c r="A146" s="62"/>
      <c r="B146" s="55">
        <v>145.0</v>
      </c>
      <c r="C146" s="63">
        <f t="shared" si="1"/>
        <v>-1326.901244</v>
      </c>
      <c r="D146" s="57" t="str">
        <f>VLOOKUP(A146,'Classement S6'!$B$2:$C$150,1,0)</f>
        <v>#N/A</v>
      </c>
      <c r="E146" s="58" t="str">
        <f t="shared" si="2"/>
        <v>#N/A</v>
      </c>
    </row>
    <row r="147">
      <c r="A147" s="62"/>
      <c r="B147" s="55">
        <v>146.0</v>
      </c>
      <c r="C147" s="63">
        <f t="shared" si="1"/>
        <v>-1337.869526</v>
      </c>
      <c r="D147" s="57" t="str">
        <f>VLOOKUP(A147,'Classement S6'!$B$2:$C$150,1,0)</f>
        <v>#N/A</v>
      </c>
      <c r="E147" s="58" t="str">
        <f t="shared" si="2"/>
        <v>#N/A</v>
      </c>
    </row>
    <row r="148">
      <c r="A148" s="62"/>
      <c r="B148" s="55">
        <v>147.0</v>
      </c>
      <c r="C148" s="63">
        <f t="shared" si="1"/>
        <v>-1348.812058</v>
      </c>
      <c r="D148" s="57" t="str">
        <f>VLOOKUP(A148,'Classement S6'!$B$2:$C$150,1,0)</f>
        <v>#N/A</v>
      </c>
      <c r="E148" s="58" t="str">
        <f t="shared" si="2"/>
        <v>#N/A</v>
      </c>
    </row>
    <row r="149">
      <c r="A149" s="62"/>
      <c r="B149" s="55">
        <v>148.0</v>
      </c>
      <c r="C149" s="63">
        <f t="shared" si="1"/>
        <v>-1359.729117</v>
      </c>
      <c r="D149" s="57" t="str">
        <f>VLOOKUP(A149,'Classement S6'!$B$2:$C$150,1,0)</f>
        <v>#N/A</v>
      </c>
      <c r="E149" s="58" t="str">
        <f t="shared" si="2"/>
        <v>#N/A</v>
      </c>
    </row>
    <row r="150">
      <c r="A150" s="62"/>
      <c r="B150" s="55">
        <v>149.0</v>
      </c>
      <c r="C150" s="63">
        <f t="shared" si="1"/>
        <v>-1370.620976</v>
      </c>
      <c r="D150" s="57" t="str">
        <f>VLOOKUP(A150,'Classement S6'!$B$2:$C$150,1,0)</f>
        <v>#N/A</v>
      </c>
      <c r="E150" s="58" t="str">
        <f t="shared" si="2"/>
        <v>#N/A</v>
      </c>
    </row>
    <row r="151">
      <c r="A151" s="62"/>
      <c r="B151" s="55">
        <v>150.0</v>
      </c>
      <c r="C151" s="63">
        <f t="shared" si="1"/>
        <v>-1381.487902</v>
      </c>
      <c r="D151" s="57" t="str">
        <f>VLOOKUP(A151,'Classement S6'!$B$2:$C$150,1,0)</f>
        <v>#N/A</v>
      </c>
      <c r="E151" s="58" t="str">
        <f t="shared" si="2"/>
        <v>#N/A</v>
      </c>
    </row>
    <row r="152">
      <c r="A152" s="62"/>
      <c r="B152" s="55">
        <v>151.0</v>
      </c>
      <c r="C152" s="63">
        <f t="shared" si="1"/>
        <v>-1392.330158</v>
      </c>
      <c r="D152" s="57" t="str">
        <f>VLOOKUP(A152,'Classement S6'!$B$2:$C$150,1,0)</f>
        <v>#N/A</v>
      </c>
      <c r="E152" s="58" t="str">
        <f t="shared" si="2"/>
        <v>#N/A</v>
      </c>
    </row>
    <row r="153">
      <c r="A153" s="62"/>
      <c r="B153" s="55">
        <v>152.0</v>
      </c>
      <c r="C153" s="63">
        <f t="shared" si="1"/>
        <v>-1403.148003</v>
      </c>
      <c r="D153" s="57" t="str">
        <f>VLOOKUP(A153,'Classement S6'!$B$2:$C$150,1,0)</f>
        <v>#N/A</v>
      </c>
      <c r="E153" s="58" t="str">
        <f t="shared" si="2"/>
        <v>#N/A</v>
      </c>
    </row>
    <row r="154">
      <c r="A154" s="62"/>
      <c r="B154" s="55">
        <v>153.0</v>
      </c>
      <c r="C154" s="63">
        <f t="shared" si="1"/>
        <v>-1413.941689</v>
      </c>
      <c r="D154" s="57" t="str">
        <f>VLOOKUP(A154,'Classement S6'!$B$2:$C$150,1,0)</f>
        <v>#N/A</v>
      </c>
      <c r="E154" s="58" t="str">
        <f t="shared" si="2"/>
        <v>#N/A</v>
      </c>
    </row>
    <row r="155">
      <c r="A155" s="62"/>
      <c r="B155" s="55">
        <v>154.0</v>
      </c>
      <c r="C155" s="63">
        <f t="shared" si="1"/>
        <v>-1424.711466</v>
      </c>
      <c r="D155" s="57" t="str">
        <f>VLOOKUP(A155,'Classement S6'!$B$2:$C$150,1,0)</f>
        <v>#N/A</v>
      </c>
      <c r="E155" s="58" t="str">
        <f t="shared" si="2"/>
        <v>#N/A</v>
      </c>
    </row>
    <row r="156">
      <c r="A156" s="62"/>
      <c r="B156" s="55">
        <v>155.0</v>
      </c>
      <c r="C156" s="63">
        <f t="shared" si="1"/>
        <v>-1435.457578</v>
      </c>
      <c r="D156" s="57" t="str">
        <f>VLOOKUP(A156,'Classement S6'!$B$2:$C$150,1,0)</f>
        <v>#N/A</v>
      </c>
      <c r="E156" s="58" t="str">
        <f t="shared" si="2"/>
        <v>#N/A</v>
      </c>
    </row>
    <row r="157">
      <c r="A157" s="62"/>
      <c r="B157" s="55">
        <v>156.0</v>
      </c>
      <c r="C157" s="63">
        <f t="shared" si="1"/>
        <v>-1446.180265</v>
      </c>
      <c r="D157" s="57" t="str">
        <f>VLOOKUP(A157,'Classement S6'!$B$2:$C$150,1,0)</f>
        <v>#N/A</v>
      </c>
      <c r="E157" s="58" t="str">
        <f t="shared" si="2"/>
        <v>#N/A</v>
      </c>
    </row>
    <row r="158">
      <c r="A158" s="62"/>
      <c r="B158" s="55">
        <v>157.0</v>
      </c>
      <c r="C158" s="63">
        <f t="shared" si="1"/>
        <v>-1456.879765</v>
      </c>
      <c r="D158" s="57" t="str">
        <f>VLOOKUP(A158,'Classement S6'!$B$2:$C$150,1,0)</f>
        <v>#N/A</v>
      </c>
      <c r="E158" s="58" t="str">
        <f t="shared" si="2"/>
        <v>#N/A</v>
      </c>
    </row>
    <row r="159">
      <c r="A159" s="62"/>
      <c r="B159" s="55">
        <v>158.0</v>
      </c>
      <c r="C159" s="63">
        <f t="shared" si="1"/>
        <v>-1467.556308</v>
      </c>
      <c r="D159" s="57" t="str">
        <f>VLOOKUP(A159,'Classement S6'!$B$2:$C$150,1,0)</f>
        <v>#N/A</v>
      </c>
      <c r="E159" s="58" t="str">
        <f t="shared" si="2"/>
        <v>#N/A</v>
      </c>
    </row>
    <row r="160">
      <c r="A160" s="62"/>
      <c r="B160" s="55">
        <v>159.0</v>
      </c>
      <c r="C160" s="63">
        <f t="shared" si="1"/>
        <v>-1478.210122</v>
      </c>
      <c r="D160" s="57" t="str">
        <f>VLOOKUP(A160,'Classement S6'!$B$2:$C$150,1,0)</f>
        <v>#N/A</v>
      </c>
      <c r="E160" s="58" t="str">
        <f t="shared" si="2"/>
        <v>#N/A</v>
      </c>
    </row>
    <row r="161">
      <c r="A161" s="62"/>
      <c r="B161" s="66">
        <v>160.0</v>
      </c>
      <c r="C161" s="67">
        <f t="shared" si="1"/>
        <v>-1488.841433</v>
      </c>
      <c r="D161" s="57" t="str">
        <f>VLOOKUP(A161,'Classement S6'!$B$2:$C$150,1,0)</f>
        <v>#N/A</v>
      </c>
      <c r="E161" s="58" t="str">
        <f t="shared" si="2"/>
        <v>#N/A</v>
      </c>
    </row>
  </sheetData>
  <conditionalFormatting sqref="A1:A161">
    <cfRule type="containsText" dxfId="4" priority="1" operator="containsText" text="0">
      <formula>NOT(ISERROR(SEARCH(("0"),(A1))))</formula>
    </cfRule>
  </conditionalFormatting>
  <conditionalFormatting sqref="A1:A161">
    <cfRule type="containsText" dxfId="4" priority="2" operator="containsText" text="0">
      <formula>NOT(ISERROR(SEARCH(("0"),(A1))))</formula>
    </cfRule>
  </conditionalFormatting>
  <drawing r:id="rId1"/>
  <tableParts count="1">
    <tablePart r:id="rId3"/>
  </tableParts>
</worksheet>
</file>